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1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4.xml" ContentType="application/vnd.openxmlformats-officedocument.drawingml.chart+xml"/>
  <Override PartName="/xl/theme/themeOverride2.xml" ContentType="application/vnd.openxmlformats-officedocument.themeOverride+xml"/>
  <Override PartName="/xl/charts/chart5.xml" ContentType="application/vnd.openxmlformats-officedocument.drawingml.chart+xml"/>
  <Override PartName="/xl/theme/themeOverride3.xml" ContentType="application/vnd.openxmlformats-officedocument.themeOverride+xml"/>
  <Override PartName="/xl/charts/chart6.xml" ContentType="application/vnd.openxmlformats-officedocument.drawingml.chart+xml"/>
  <Override PartName="/xl/theme/themeOverride4.xml" ContentType="application/vnd.openxmlformats-officedocument.themeOverride+xml"/>
  <Override PartName="/xl/charts/chart7.xml" ContentType="application/vnd.openxmlformats-officedocument.drawingml.chart+xml"/>
  <Override PartName="/xl/theme/themeOverride5.xml" ContentType="application/vnd.openxmlformats-officedocument.themeOverride+xml"/>
  <Override PartName="/xl/drawings/drawing18.xml" ContentType="application/vnd.openxmlformats-officedocument.drawing+xml"/>
  <Override PartName="/xl/charts/chart8.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20.xml" ContentType="application/vnd.openxmlformats-officedocument.drawing+xml"/>
  <Override PartName="/xl/drawings/drawing21.xml" ContentType="application/vnd.openxmlformats-officedocument.drawing+xml"/>
  <Override PartName="/xl/charts/chart11.xml" ContentType="application/vnd.openxmlformats-officedocument.drawingml.chart+xml"/>
  <Override PartName="/xl/drawings/drawing22.xml" ContentType="application/vnd.openxmlformats-officedocument.drawing+xml"/>
  <Override PartName="/xl/charts/chart12.xml" ContentType="application/vnd.openxmlformats-officedocument.drawingml.chart+xml"/>
  <Override PartName="/xl/drawings/drawing23.xml" ContentType="application/vnd.openxmlformats-officedocument.drawing+xml"/>
  <Override PartName="/xl/charts/chart13.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4.xml" ContentType="application/vnd.openxmlformats-officedocument.drawingml.chart+xml"/>
  <Override PartName="/xl/theme/themeOverride6.xml" ContentType="application/vnd.openxmlformats-officedocument.themeOverride+xml"/>
  <Override PartName="/xl/charts/chart15.xml" ContentType="application/vnd.openxmlformats-officedocument.drawingml.chart+xml"/>
  <Override PartName="/xl/theme/themeOverride7.xml" ContentType="application/vnd.openxmlformats-officedocument.themeOverride+xml"/>
  <Override PartName="/xl/charts/chart16.xml" ContentType="application/vnd.openxmlformats-officedocument.drawingml.chart+xml"/>
  <Override PartName="/xl/theme/themeOverride8.xml" ContentType="application/vnd.openxmlformats-officedocument.themeOverride+xml"/>
  <Override PartName="/xl/charts/chart17.xml" ContentType="application/vnd.openxmlformats-officedocument.drawingml.chart+xml"/>
  <Override PartName="/xl/theme/themeOverride9.xml" ContentType="application/vnd.openxmlformats-officedocument.themeOverride+xml"/>
  <Override PartName="/xl/drawings/drawing32.xml" ContentType="application/vnd.openxmlformats-officedocument.drawing+xml"/>
  <Override PartName="/xl/charts/chart1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3.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34.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36.xml" ContentType="application/vnd.openxmlformats-officedocument.drawing+xml"/>
  <Override PartName="/xl/drawings/drawing37.xml" ContentType="application/vnd.openxmlformats-officedocument.drawing+xml"/>
  <Override PartName="/xl/charts/chart25.xml" ContentType="application/vnd.openxmlformats-officedocument.drawingml.chart+xml"/>
  <Override PartName="/xl/drawings/drawing38.xml" ContentType="application/vnd.openxmlformats-officedocument.drawing+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harts/chart27.xml" ContentType="application/vnd.openxmlformats-officedocument.drawingml.chart+xml"/>
  <Override PartName="/xl/drawings/drawing42.xml" ContentType="application/vnd.openxmlformats-officedocument.drawing+xml"/>
  <Override PartName="/xl/drawings/drawing43.xml" ContentType="application/vnd.openxmlformats-officedocument.drawing+xml"/>
  <Override PartName="/xl/charts/chart28.xml" ContentType="application/vnd.openxmlformats-officedocument.drawingml.chart+xml"/>
  <Override PartName="/xl/drawings/drawing44.xml" ContentType="application/vnd.openxmlformats-officedocument.drawing+xml"/>
  <Override PartName="/xl/charts/chart29.xml" ContentType="application/vnd.openxmlformats-officedocument.drawingml.chart+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charts/chart30.xml" ContentType="application/vnd.openxmlformats-officedocument.drawingml.chart+xml"/>
  <Override PartName="/xl/theme/themeOverride10.xml" ContentType="application/vnd.openxmlformats-officedocument.themeOverride+xml"/>
  <Override PartName="/xl/charts/chart31.xml" ContentType="application/vnd.openxmlformats-officedocument.drawingml.chart+xml"/>
  <Override PartName="/xl/theme/themeOverride11.xml" ContentType="application/vnd.openxmlformats-officedocument.themeOverride+xml"/>
  <Override PartName="/xl/charts/chart32.xml" ContentType="application/vnd.openxmlformats-officedocument.drawingml.chart+xml"/>
  <Override PartName="/xl/theme/themeOverride12.xml" ContentType="application/vnd.openxmlformats-officedocument.themeOverride+xml"/>
  <Override PartName="/xl/charts/chart33.xml" ContentType="application/vnd.openxmlformats-officedocument.drawingml.chart+xml"/>
  <Override PartName="/xl/theme/themeOverride13.xml" ContentType="application/vnd.openxmlformats-officedocument.themeOverride+xml"/>
  <Override PartName="/xl/drawings/drawing51.xml" ContentType="application/vnd.openxmlformats-officedocument.drawing+xml"/>
  <Override PartName="/xl/charts/chart3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2.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3.xml" ContentType="application/vnd.openxmlformats-officedocument.drawing+xml"/>
  <Override PartName="/xl/drawings/drawing54.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charts/chart39.xml" ContentType="application/vnd.openxmlformats-officedocument.drawingml.chart+xml"/>
  <Override PartName="/xl/charts/style5.xml" ContentType="application/vnd.ms-office.chartstyle+xml"/>
  <Override PartName="/xl/charts/colors5.xml" ContentType="application/vnd.ms-office.chartcolorstyle+xml"/>
  <Override PartName="/xl/charts/chart40.xml" ContentType="application/vnd.openxmlformats-officedocument.drawingml.chart+xml"/>
  <Override PartName="/xl/charts/style6.xml" ContentType="application/vnd.ms-office.chartstyle+xml"/>
  <Override PartName="/xl/charts/colors6.xml" ContentType="application/vnd.ms-office.chartcolorstyle+xml"/>
  <Override PartName="/xl/charts/chart41.xml" ContentType="application/vnd.openxmlformats-officedocument.drawingml.chart+xml"/>
  <Override PartName="/xl/drawings/drawing69.xml" ContentType="application/vnd.openxmlformats-officedocument.drawing+xml"/>
  <Override PartName="/xl/charts/chart42.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charts/chart49.xml" ContentType="application/vnd.openxmlformats-officedocument.drawingml.chart+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charts/chart50.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0.xml" ContentType="application/vnd.openxmlformats-officedocument.drawingml.chartshapes+xml"/>
  <Override PartName="/xl/drawings/drawing91.xml" ContentType="application/vnd.openxmlformats-officedocument.drawing+xml"/>
  <Override PartName="/xl/charts/chart51.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2.xml" ContentType="application/vnd.openxmlformats-officedocument.drawingml.chartshapes+xml"/>
  <Override PartName="/xl/drawings/drawing93.xml" ContentType="application/vnd.openxmlformats-officedocument.drawing+xml"/>
  <Override PartName="/xl/charts/chart52.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4.xml" ContentType="application/vnd.openxmlformats-officedocument.drawingml.chartshapes+xml"/>
  <Override PartName="/xl/drawings/drawing95.xml" ContentType="application/vnd.openxmlformats-officedocument.drawing+xml"/>
  <Override PartName="/xl/charts/chart53.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96.xml" ContentType="application/vnd.openxmlformats-officedocument.drawingml.chartshapes+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hidePivotFieldList="1"/>
  <mc:AlternateContent xmlns:mc="http://schemas.openxmlformats.org/markup-compatibility/2006">
    <mc:Choice Requires="x15">
      <x15ac:absPath xmlns:x15ac="http://schemas.microsoft.com/office/spreadsheetml/2010/11/ac" url="Z:\AREA DE ESTADÍSTICA\ESTADÍSTICA\Estadistica\2025\Informes especiales a 31 de diciembre de 2025\"/>
    </mc:Choice>
  </mc:AlternateContent>
  <xr:revisionPtr revIDLastSave="0" documentId="13_ncr:1_{929EBD27-4790-4E8D-989F-AF73102C7BEA}" xr6:coauthVersionLast="47" xr6:coauthVersionMax="47" xr10:uidLastSave="{00000000-0000-0000-0000-000000000000}"/>
  <bookViews>
    <workbookView xWindow="-110" yWindow="-110" windowWidth="19420" windowHeight="10300" tabRatio="891" xr2:uid="{00000000-000D-0000-FFFF-FFFF00000000}"/>
  </bookViews>
  <sheets>
    <sheet name="porsaad" sheetId="170" r:id="rId1"/>
    <sheet name="indsaad" sheetId="156" r:id="rId2"/>
    <sheet name="indsaad2" sheetId="157" r:id="rId3"/>
    <sheet name="EVO" sheetId="158" r:id="rId4"/>
    <sheet name="EVO_sol" sheetId="159" r:id="rId5"/>
    <sheet name="EVO_resol" sheetId="160" r:id="rId6"/>
    <sheet name="EVO_derecho" sheetId="161" r:id="rId7"/>
    <sheet name="EVO_resolPIA" sheetId="162" r:id="rId8"/>
    <sheet name="EVO_sinPIA" sheetId="163" r:id="rId9"/>
    <sheet name="EVO_prest" sheetId="164" r:id="rId10"/>
    <sheet name="20pobl" sheetId="135" r:id="rId11"/>
    <sheet name="21solsaad" sheetId="3" r:id="rId12"/>
    <sheet name="22solcasaadpot" sheetId="102" r:id="rId13"/>
    <sheet name="23solcasaad" sheetId="134" r:id="rId14"/>
    <sheet name="24solcasaad_pobl" sheetId="136" r:id="rId15"/>
    <sheet name="3solcasaad" sheetId="4" state="hidden" r:id="rId16"/>
    <sheet name="24asolcasaad_pobl" sheetId="103" r:id="rId17"/>
    <sheet name="25solaltabaja" sheetId="165" r:id="rId18"/>
    <sheet name="26perfsaad" sheetId="125" r:id="rId19"/>
    <sheet name="31dictsaad" sheetId="10" r:id="rId20"/>
    <sheet name="31adictsaad" sheetId="108" r:id="rId21"/>
    <sheet name="31bdictsaad" sheetId="141" r:id="rId22"/>
    <sheet name="32dictcasaadpot" sheetId="43" r:id="rId23"/>
    <sheet name="33dictcasaad" sheetId="137" r:id="rId24"/>
    <sheet name="33dictcasaadGIII" sheetId="142" r:id="rId25"/>
    <sheet name="33dictcasaadGII" sheetId="143" r:id="rId26"/>
    <sheet name="33dictcasaadGI" sheetId="144" r:id="rId27"/>
    <sheet name="33dictcasaadG0" sheetId="145" r:id="rId28"/>
    <sheet name="34adictcasaad" sheetId="138" r:id="rId29"/>
    <sheet name="8dictcasaad" sheetId="100" state="hidden" r:id="rId30"/>
    <sheet name="34bdictcasaad" sheetId="104" r:id="rId31"/>
    <sheet name="35ResolGraAltaBaj" sheetId="166" r:id="rId32"/>
    <sheet name="36perfresol" sheetId="68" r:id="rId33"/>
    <sheet name="36aperfresol_graf" sheetId="92" r:id="rId34"/>
    <sheet name="36bperfresol_graf" sheetId="152" r:id="rId35"/>
    <sheet name="41benpresaad" sheetId="34" r:id="rId36"/>
    <sheet name="41benpresaad_graf" sheetId="94" r:id="rId37"/>
    <sheet name="41abenpreGIII" sheetId="47" r:id="rId38"/>
    <sheet name="41abenpreGIII_graf" sheetId="95" r:id="rId39"/>
    <sheet name="41bbenpreGII" sheetId="48" r:id="rId40"/>
    <sheet name="41bbenpreGII_graf" sheetId="96" r:id="rId41"/>
    <sheet name="41cbenpreGI" sheetId="49" r:id="rId42"/>
    <sheet name="41cbenpreGI_graf" sheetId="97" r:id="rId43"/>
    <sheet name="42pbpcasaadpot" sheetId="36" r:id="rId44"/>
    <sheet name="43pbpcasaad" sheetId="139" r:id="rId45"/>
    <sheet name="43pbpcasaadGIII" sheetId="146" r:id="rId46"/>
    <sheet name="43pbpcasaadGII" sheetId="147" r:id="rId47"/>
    <sheet name="43pbpcasaadGI" sheetId="148" r:id="rId48"/>
    <sheet name="44apbpcasaad" sheetId="140" r:id="rId49"/>
    <sheet name="44bpbpcasaad" sheetId="105" r:id="rId50"/>
    <sheet name="45ResolPIAAltaBaj" sheetId="167" r:id="rId51"/>
    <sheet name="46perfpbsaad" sheetId="79" r:id="rId52"/>
    <sheet name="15pbpcasaad" sheetId="101" state="hidden" r:id="rId53"/>
    <sheet name="46aperfpb_graf" sheetId="98" r:id="rId54"/>
    <sheet name="51pbgrado" sheetId="45" r:id="rId55"/>
    <sheet name="51aPAPDgrado" sheetId="50" r:id="rId56"/>
    <sheet name="51bTeleasgrado" sheetId="51" r:id="rId57"/>
    <sheet name="51cSADgrado" sheetId="52" r:id="rId58"/>
    <sheet name="51dCDgrado" sheetId="53" r:id="rId59"/>
    <sheet name="51eSARgrado" sheetId="54" r:id="rId60"/>
    <sheet name="51fPEVincgrado" sheetId="55" r:id="rId61"/>
    <sheet name="51gPECgrado" sheetId="56" r:id="rId62"/>
    <sheet name="51hPEAsistPgrado" sheetId="57" r:id="rId63"/>
    <sheet name="52SubtipoVinculada" sheetId="109" r:id="rId64"/>
    <sheet name="52SubtipoVinculadaGIII" sheetId="110" r:id="rId65"/>
    <sheet name="52SubtipoVinculadaGII" sheetId="111" r:id="rId66"/>
    <sheet name="52SubtipoVinculadaGI" sheetId="112" r:id="rId67"/>
    <sheet name="6perfcuidador" sheetId="85" r:id="rId68"/>
    <sheet name="61aperfcuidadorCCAA" sheetId="86" r:id="rId69"/>
    <sheet name="62bperfcuidadorCCAA" sheetId="87" r:id="rId70"/>
    <sheet name="63cperfcuidadorCCAA" sheetId="88" r:id="rId71"/>
    <sheet name="7Intensidad" sheetId="58" r:id="rId72"/>
    <sheet name="7IntensidadCCAA" sheetId="59" r:id="rId73"/>
    <sheet name="7IntenSAD_CCAA" sheetId="66" r:id="rId74"/>
    <sheet name="7IntenPE_SAD_CCAA" sheetId="67" r:id="rId75"/>
    <sheet name="8CuantíaPrest" sheetId="77" r:id="rId76"/>
    <sheet name="8CuantíaPEC_CCAA" sheetId="74" r:id="rId77"/>
    <sheet name="8CuantíaAP_CCAA" sheetId="75" r:id="rId78"/>
    <sheet name="8CuantíaPEVsad_CCAA" sheetId="76" r:id="rId79"/>
    <sheet name="8CuantíaPEVsar_CCAA" sheetId="80" r:id="rId80"/>
    <sheet name="8CuantíaPEVcd_CCAA" sheetId="81" r:id="rId81"/>
    <sheet name="8CuantíaPEVpapd_CCAA" sheetId="82" r:id="rId82"/>
    <sheet name="8CuantíaPEVteleasist_CCAA" sheetId="83" r:id="rId83"/>
    <sheet name="9TiempoEspera" sheetId="90" r:id="rId84"/>
    <sheet name="10pendResol" sheetId="106" r:id="rId85"/>
    <sheet name="10pendPrest" sheetId="84" r:id="rId86"/>
    <sheet name="10pend" sheetId="107" r:id="rId87"/>
    <sheet name="11ListaEspera" sheetId="70" r:id="rId88"/>
    <sheet name="11ListaEsperaGIII" sheetId="61" r:id="rId89"/>
    <sheet name="11ListaEsperaGII" sheetId="62" r:id="rId90"/>
    <sheet name="11ListaEsperaGI" sheetId="63" r:id="rId91"/>
    <sheet name="12BenefEfect" sheetId="155" r:id="rId92"/>
    <sheet name="12BenefEfect_pre" sheetId="172" r:id="rId93"/>
    <sheet name="12BenefEfect_pre_GI" sheetId="173" r:id="rId94"/>
    <sheet name="12BenefEfect_pre_GII" sheetId="174" r:id="rId95"/>
    <sheet name="12BenefEfect_pre_GIII" sheetId="175" r:id="rId96"/>
  </sheets>
  <definedNames>
    <definedName name="_xlnm._FilterDatabase" localSheetId="52" hidden="1">'15pbpcasaad'!$AD$10:$AE$28</definedName>
    <definedName name="_xlnm._FilterDatabase" localSheetId="10" hidden="1">'20pobl'!$AG$11:$AH$29</definedName>
    <definedName name="_xlnm._FilterDatabase" localSheetId="12" hidden="1">'22solcasaadpot'!$P$9:$Q$27</definedName>
    <definedName name="_xlnm._FilterDatabase" localSheetId="13" hidden="1">'23solcasaad'!$AG$11:$AH$29</definedName>
    <definedName name="_xlnm._FilterDatabase" localSheetId="16" hidden="1">'24asolcasaad_pobl'!$AD$10:$AE$28</definedName>
    <definedName name="_xlnm._FilterDatabase" localSheetId="14" hidden="1">'24solcasaad_pobl'!$R$11:$S$29</definedName>
    <definedName name="_xlnm._FilterDatabase" localSheetId="22" hidden="1">'32dictcasaadpot'!$N$10:$O$28</definedName>
    <definedName name="_xlnm._FilterDatabase" localSheetId="23" hidden="1">'33dictcasaad'!$AG$11:$AH$29</definedName>
    <definedName name="_xlnm._FilterDatabase" localSheetId="27" hidden="1">'33dictcasaadG0'!$AG$11:$AH$29</definedName>
    <definedName name="_xlnm._FilterDatabase" localSheetId="26" hidden="1">'33dictcasaadGI'!$AG$11:$AH$29</definedName>
    <definedName name="_xlnm._FilterDatabase" localSheetId="25" hidden="1">'33dictcasaadGII'!$AG$11:$AH$29</definedName>
    <definedName name="_xlnm._FilterDatabase" localSheetId="24" hidden="1">'33dictcasaadGIII'!$AG$11:$AH$29</definedName>
    <definedName name="_xlnm._FilterDatabase" localSheetId="28" hidden="1">'34adictcasaad'!$R$11:$S$29</definedName>
    <definedName name="_xlnm._FilterDatabase" localSheetId="30" hidden="1">'34bdictcasaad'!$AD$10:$AE$28</definedName>
    <definedName name="_xlnm._FilterDatabase" localSheetId="15" hidden="1">'3solcasaad'!$AD$10:$AE$28</definedName>
    <definedName name="_xlnm._FilterDatabase" localSheetId="43" hidden="1">'42pbpcasaadpot'!$M$10:$N$28</definedName>
    <definedName name="_xlnm._FilterDatabase" localSheetId="44" hidden="1">'43pbpcasaad'!$AG$11:$AH$29</definedName>
    <definedName name="_xlnm._FilterDatabase" localSheetId="47" hidden="1">'43pbpcasaadGI'!$AG$11:$AH$29</definedName>
    <definedName name="_xlnm._FilterDatabase" localSheetId="46" hidden="1">'43pbpcasaadGII'!$AG$11:$AH$29</definedName>
    <definedName name="_xlnm._FilterDatabase" localSheetId="45" hidden="1">'43pbpcasaadGIII'!$AG$11:$AH$29</definedName>
    <definedName name="_xlnm._FilterDatabase" localSheetId="48" hidden="1">'44apbpcasaad'!$R$11:$S$29</definedName>
    <definedName name="_xlnm._FilterDatabase" localSheetId="49" hidden="1">'44bpbpcasaad'!$AD$10:$AE$28</definedName>
    <definedName name="_xlnm._FilterDatabase" localSheetId="29" hidden="1">'8dictcasaad'!$AD$10:$AE$28</definedName>
    <definedName name="_xlnm._FilterDatabase" localSheetId="83" hidden="1">'9TiempoEspera'!$M$12:$N$30</definedName>
    <definedName name="_xlnm.Print_Area" localSheetId="86">'10pend'!$A$1:$L$34</definedName>
    <definedName name="_xlnm.Print_Area" localSheetId="85">'10pendPrest'!$A$1:$I$34</definedName>
    <definedName name="_xlnm.Print_Area" localSheetId="84">'10pendResol'!$A$1:$I$36</definedName>
    <definedName name="_xlnm.Print_Area" localSheetId="87">'11ListaEspera'!$A$1:$N$43</definedName>
    <definedName name="_xlnm.Print_Area" localSheetId="90">'11ListaEsperaGI'!$A$1:$N$42</definedName>
    <definedName name="_xlnm.Print_Area" localSheetId="89">'11ListaEsperaGII'!$A$1:$N$42</definedName>
    <definedName name="_xlnm.Print_Area" localSheetId="88">'11ListaEsperaGIII'!$A$1:$N$42</definedName>
    <definedName name="_xlnm.Print_Area" localSheetId="92">'12BenefEfect_pre'!$A$1:$Y$30</definedName>
    <definedName name="_xlnm.Print_Area" localSheetId="93">'12BenefEfect_pre_GI'!$A$1:$Y$30</definedName>
    <definedName name="_xlnm.Print_Area" localSheetId="94">'12BenefEfect_pre_GII'!$A$1:$Y$30</definedName>
    <definedName name="_xlnm.Print_Area" localSheetId="95">'12BenefEfect_pre_GIII'!$A$1:$Y$30</definedName>
    <definedName name="_xlnm.Print_Area" localSheetId="52">'15pbpcasaad'!$A$1:$Z$34</definedName>
    <definedName name="_xlnm.Print_Area" localSheetId="10">'20pobl'!$A$1:$AC$34</definedName>
    <definedName name="_xlnm.Print_Area" localSheetId="12">'22solcasaadpot'!$A$1:$U$33</definedName>
    <definedName name="_xlnm.Print_Area" localSheetId="13">'23solcasaad'!$A$1:$AC$34</definedName>
    <definedName name="_xlnm.Print_Area" localSheetId="16">'24asolcasaad_pobl'!$A$1:$Z$46</definedName>
    <definedName name="_xlnm.Print_Area" localSheetId="14">'24solcasaad_pobl'!$A$1:$N$34</definedName>
    <definedName name="_xlnm.Print_Area" localSheetId="17">'25solaltabaja'!$A$1:$V$48</definedName>
    <definedName name="_xlnm.Print_Area" localSheetId="20">'31adictsaad'!$A$1:$V$31</definedName>
    <definedName name="_xlnm.Print_Area" localSheetId="21">'31bdictsaad'!$A$1:$V$31</definedName>
    <definedName name="_xlnm.Print_Area" localSheetId="22">'32dictcasaadpot'!$A$1:$S$35</definedName>
    <definedName name="_xlnm.Print_Area" localSheetId="23">'33dictcasaad'!$A$1:$AC$34</definedName>
    <definedName name="_xlnm.Print_Area" localSheetId="27">'33dictcasaadG0'!$A$1:$AC$34</definedName>
    <definedName name="_xlnm.Print_Area" localSheetId="26">'33dictcasaadGI'!$A$1:$AC$34</definedName>
    <definedName name="_xlnm.Print_Area" localSheetId="25">'33dictcasaadGII'!$A$1:$AC$34</definedName>
    <definedName name="_xlnm.Print_Area" localSheetId="24">'33dictcasaadGIII'!$A$1:$AC$34</definedName>
    <definedName name="_xlnm.Print_Area" localSheetId="28">'34adictcasaad'!$A$1:$N$34</definedName>
    <definedName name="_xlnm.Print_Area" localSheetId="30">'34bdictcasaad'!$A$1:$Z$46</definedName>
    <definedName name="_xlnm.Print_Area" localSheetId="31">'35ResolGraAltaBaj'!$A$1:$V$49</definedName>
    <definedName name="_xlnm.Print_Area" localSheetId="33">'36aperfresol_graf'!$A$1:$AB$33</definedName>
    <definedName name="_xlnm.Print_Area" localSheetId="34">'36bperfresol_graf'!$A$1:$AB$32</definedName>
    <definedName name="_xlnm.Print_Area" localSheetId="32">'36perfresol'!$A$1:$AD$39</definedName>
    <definedName name="_xlnm.Print_Area" localSheetId="15">'3solcasaad'!$A$1:$Z$33</definedName>
    <definedName name="_xlnm.Print_Area" localSheetId="37">'41abenpreGIII'!$A$1:$Y$31</definedName>
    <definedName name="_xlnm.Print_Area" localSheetId="38">'41abenpreGIII_graf'!$A$1:$X$32</definedName>
    <definedName name="_xlnm.Print_Area" localSheetId="39">'41bbenpreGII'!$A$1:$Y$30</definedName>
    <definedName name="_xlnm.Print_Area" localSheetId="40">'41bbenpreGII_graf'!$A$1:$X$31</definedName>
    <definedName name="_xlnm.Print_Area" localSheetId="35">'41benpresaad'!$A$1:$Y$30</definedName>
    <definedName name="_xlnm.Print_Area" localSheetId="36">'41benpresaad_graf'!$A$1:$X$32</definedName>
    <definedName name="_xlnm.Print_Area" localSheetId="41">'41cbenpreGI'!$A$1:$Y$30</definedName>
    <definedName name="_xlnm.Print_Area" localSheetId="42">'41cbenpreGI_graf'!$A$1:$X$32</definedName>
    <definedName name="_xlnm.Print_Area" localSheetId="43">'42pbpcasaadpot'!$A$1:$R$34</definedName>
    <definedName name="_xlnm.Print_Area" localSheetId="44">'43pbpcasaad'!$A$1:$AC$34</definedName>
    <definedName name="_xlnm.Print_Area" localSheetId="47">'43pbpcasaadGI'!$A$1:$AC$34</definedName>
    <definedName name="_xlnm.Print_Area" localSheetId="46">'43pbpcasaadGII'!$A$1:$AC$34</definedName>
    <definedName name="_xlnm.Print_Area" localSheetId="45">'43pbpcasaadGIII'!$A$1:$AC$34</definedName>
    <definedName name="_xlnm.Print_Area" localSheetId="48">'44apbpcasaad'!$A$1:$N$34</definedName>
    <definedName name="_xlnm.Print_Area" localSheetId="49">'44bpbpcasaad'!$A$1:$Z$48</definedName>
    <definedName name="_xlnm.Print_Area" localSheetId="50">'45ResolPIAAltaBaj'!$A$1:$X$49</definedName>
    <definedName name="_xlnm.Print_Area" localSheetId="53">'46aperfpb_graf'!$A$1:$AC$33</definedName>
    <definedName name="_xlnm.Print_Area" localSheetId="51">'46perfpbsaad'!$A$1:$AD$37</definedName>
    <definedName name="_xlnm.Print_Area" localSheetId="55">'51aPAPDgrado'!$A$1:$T$31</definedName>
    <definedName name="_xlnm.Print_Area" localSheetId="56">'51bTeleasgrado'!$A$1:$T$31</definedName>
    <definedName name="_xlnm.Print_Area" localSheetId="57">'51cSADgrado'!$A$1:$T$30</definedName>
    <definedName name="_xlnm.Print_Area" localSheetId="58">'51dCDgrado'!$A$1:$T$30</definedName>
    <definedName name="_xlnm.Print_Area" localSheetId="59">'51eSARgrado'!$A$1:$T$30</definedName>
    <definedName name="_xlnm.Print_Area" localSheetId="60">'51fPEVincgrado'!$A$1:$T$30</definedName>
    <definedName name="_xlnm.Print_Area" localSheetId="61">'51gPECgrado'!$A$1:$T$30</definedName>
    <definedName name="_xlnm.Print_Area" localSheetId="62">'51hPEAsistPgrado'!$A$1:$T$30</definedName>
    <definedName name="_xlnm.Print_Area" localSheetId="54">'51pbgrado'!$A$1:$Q$31</definedName>
    <definedName name="_xlnm.Print_Area" localSheetId="63">'52SubtipoVinculada'!$A$1:$P$27</definedName>
    <definedName name="_xlnm.Print_Area" localSheetId="66">'52SubtipoVinculadaGI'!$A$1:$P$27</definedName>
    <definedName name="_xlnm.Print_Area" localSheetId="65">'52SubtipoVinculadaGII'!$A$1:$P$27</definedName>
    <definedName name="_xlnm.Print_Area" localSheetId="64">'52SubtipoVinculadaGIII'!$A$1:$P$27</definedName>
    <definedName name="_xlnm.Print_Area" localSheetId="68">'61aperfcuidadorCCAA'!$A$1:$N$42</definedName>
    <definedName name="_xlnm.Print_Area" localSheetId="69">'62bperfcuidadorCCAA'!$A$1:$M$29</definedName>
    <definedName name="_xlnm.Print_Area" localSheetId="70">'63cperfcuidadorCCAA'!$A$1:$U$29</definedName>
    <definedName name="_xlnm.Print_Area" localSheetId="67">'6perfcuidador'!$A$1:$L$34</definedName>
    <definedName name="_xlnm.Print_Area" localSheetId="74">'7IntenPE_SAD_CCAA'!$A$1:$I$32</definedName>
    <definedName name="_xlnm.Print_Area" localSheetId="73">'7IntenSAD_CCAA'!$A$1:$I$32</definedName>
    <definedName name="_xlnm.Print_Area" localSheetId="71">'7Intensidad'!$A$1:$S$37</definedName>
    <definedName name="_xlnm.Print_Area" localSheetId="72">'7IntensidadCCAA'!$A$1:$I$32</definedName>
    <definedName name="_xlnm.Print_Area" localSheetId="77">'8CuantíaAP_CCAA'!$A$1:$I$32</definedName>
    <definedName name="_xlnm.Print_Area" localSheetId="76">'8CuantíaPEC_CCAA'!$A$1:$I$32</definedName>
    <definedName name="_xlnm.Print_Area" localSheetId="80">'8CuantíaPEVcd_CCAA'!$A$1:$I$32</definedName>
    <definedName name="_xlnm.Print_Area" localSheetId="81">'8CuantíaPEVpapd_CCAA'!$A$1:$I$32</definedName>
    <definedName name="_xlnm.Print_Area" localSheetId="78">'8CuantíaPEVsad_CCAA'!$A$1:$I$32</definedName>
    <definedName name="_xlnm.Print_Area" localSheetId="79">'8CuantíaPEVsar_CCAA'!$A$1:$I$32</definedName>
    <definedName name="_xlnm.Print_Area" localSheetId="82">'8CuantíaPEVteleasist_CCAA'!$A$1:$I$32</definedName>
    <definedName name="_xlnm.Print_Area" localSheetId="75">'8CuantíaPrest'!$A$1:$V$39</definedName>
    <definedName name="_xlnm.Print_Area" localSheetId="29">'8dictcasaad'!$A$1:$Z$34</definedName>
    <definedName name="_xlnm.Print_Area" localSheetId="83">'9TiempoEspera'!$A$1:$R$37</definedName>
    <definedName name="_xlnm.Print_Area" localSheetId="0">porsaad!$A$1:$U$12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27" i="162" l="1"/>
  <c r="Y27" i="162"/>
  <c r="Q28" i="158" l="1"/>
  <c r="R28" i="158"/>
  <c r="S28" i="158"/>
  <c r="T28" i="158"/>
  <c r="U28" i="158"/>
  <c r="V28" i="158"/>
  <c r="W28" i="158"/>
  <c r="S38" i="134"/>
  <c r="S37" i="134"/>
  <c r="R30" i="174" l="1"/>
  <c r="T30" i="173"/>
  <c r="T30" i="175"/>
  <c r="F30" i="174"/>
  <c r="N30" i="174"/>
  <c r="R30" i="173"/>
  <c r="N30" i="175"/>
  <c r="P30" i="173"/>
  <c r="P30" i="172"/>
  <c r="H30" i="172"/>
  <c r="R30" i="172"/>
  <c r="T30" i="174"/>
  <c r="J30" i="175"/>
  <c r="D30" i="173"/>
  <c r="J30" i="172"/>
  <c r="L30" i="174"/>
  <c r="P30" i="175"/>
  <c r="L30" i="172"/>
  <c r="J30" i="174"/>
  <c r="H30" i="175"/>
  <c r="F30" i="173"/>
  <c r="J30" i="173"/>
  <c r="H30" i="174"/>
  <c r="H30" i="173"/>
  <c r="D30" i="175"/>
  <c r="F30" i="172"/>
  <c r="L30" i="175"/>
  <c r="L30" i="173"/>
  <c r="N30" i="173"/>
  <c r="F30" i="175"/>
  <c r="N30" i="172"/>
  <c r="T30" i="172"/>
  <c r="P30" i="174"/>
  <c r="R30" i="175"/>
  <c r="D30" i="174"/>
  <c r="D30" i="172"/>
  <c r="Z26" i="158"/>
  <c r="V30" i="173" l="1"/>
  <c r="Y30" i="173" s="1"/>
  <c r="M30" i="173"/>
  <c r="V30" i="172"/>
  <c r="Y30" i="172" s="1"/>
  <c r="V30" i="174"/>
  <c r="Y30" i="174" s="1"/>
  <c r="V30" i="175"/>
  <c r="Y30" i="175" s="1"/>
  <c r="K30" i="173" l="1"/>
  <c r="Q30" i="173"/>
  <c r="G30" i="173"/>
  <c r="I30" i="173"/>
  <c r="I30" i="174"/>
  <c r="S30" i="172"/>
  <c r="U30" i="172"/>
  <c r="M30" i="174"/>
  <c r="U30" i="175"/>
  <c r="O30" i="174"/>
  <c r="K30" i="172"/>
  <c r="G30" i="174"/>
  <c r="I30" i="172"/>
  <c r="G30" i="172"/>
  <c r="O30" i="172"/>
  <c r="M30" i="172"/>
  <c r="K30" i="174"/>
  <c r="Q30" i="172"/>
  <c r="U30" i="174"/>
  <c r="S30" i="174"/>
  <c r="O30" i="175"/>
  <c r="S30" i="175"/>
  <c r="S30" i="173"/>
  <c r="Q30" i="174"/>
  <c r="I30" i="175"/>
  <c r="M30" i="175"/>
  <c r="G30" i="175"/>
  <c r="Q30" i="175"/>
  <c r="O30" i="173"/>
  <c r="K30" i="175"/>
  <c r="U30" i="173"/>
  <c r="W30" i="172" l="1"/>
  <c r="W30" i="173"/>
  <c r="W30" i="174"/>
  <c r="W30" i="175"/>
  <c r="AA13" i="105" l="1"/>
  <c r="V27" i="164" l="1"/>
  <c r="W27" i="164"/>
  <c r="V27" i="163"/>
  <c r="W27" i="163"/>
  <c r="V27" i="162"/>
  <c r="W27" i="162"/>
  <c r="V27" i="161"/>
  <c r="W27" i="161"/>
  <c r="I27" i="160"/>
  <c r="V27" i="160" s="1"/>
  <c r="V27" i="159"/>
  <c r="W27" i="159"/>
  <c r="V29" i="158"/>
  <c r="W29" i="158"/>
  <c r="V30" i="158"/>
  <c r="W30" i="158"/>
  <c r="V31" i="158"/>
  <c r="W31" i="158"/>
  <c r="V32" i="158"/>
  <c r="W32" i="158"/>
  <c r="V33" i="158"/>
  <c r="W33" i="158"/>
  <c r="V34" i="158"/>
  <c r="W34" i="158"/>
  <c r="V35" i="158"/>
  <c r="W35" i="158"/>
  <c r="V36" i="158"/>
  <c r="W36" i="158"/>
  <c r="V37" i="158"/>
  <c r="W37" i="158"/>
  <c r="V38" i="158"/>
  <c r="W38" i="158"/>
  <c r="V39" i="158"/>
  <c r="W39" i="158"/>
  <c r="W40" i="158"/>
  <c r="V41" i="158"/>
  <c r="W41" i="158"/>
  <c r="V42" i="158"/>
  <c r="W42" i="158"/>
  <c r="V43" i="158"/>
  <c r="W43" i="158"/>
  <c r="V23" i="158"/>
  <c r="W23" i="158"/>
  <c r="W27" i="160" l="1"/>
  <c r="U43" i="158" l="1"/>
  <c r="N43" i="158" l="1"/>
  <c r="P43" i="158"/>
  <c r="R43" i="158"/>
  <c r="D33" i="90"/>
  <c r="T27" i="159" l="1"/>
  <c r="U27" i="159"/>
  <c r="U29" i="158"/>
  <c r="U30" i="158"/>
  <c r="U31" i="158"/>
  <c r="U32" i="158"/>
  <c r="U33" i="158"/>
  <c r="U34" i="158"/>
  <c r="U35" i="158"/>
  <c r="U36" i="158"/>
  <c r="U37" i="158"/>
  <c r="U38" i="158"/>
  <c r="U39" i="158"/>
  <c r="U40" i="158"/>
  <c r="U41" i="158"/>
  <c r="U42" i="158"/>
  <c r="T40" i="158"/>
  <c r="T29" i="158"/>
  <c r="T30" i="158"/>
  <c r="T31" i="158"/>
  <c r="T32" i="158"/>
  <c r="T33" i="158"/>
  <c r="T34" i="158"/>
  <c r="T35" i="158"/>
  <c r="T36" i="158"/>
  <c r="T37" i="158"/>
  <c r="T38" i="158"/>
  <c r="T39" i="158"/>
  <c r="T41" i="158"/>
  <c r="T42" i="158"/>
  <c r="T43" i="158"/>
  <c r="U23" i="158"/>
  <c r="T23" i="158"/>
  <c r="L34" i="54"/>
  <c r="K34" i="54"/>
  <c r="G35" i="54"/>
  <c r="Q34" i="54"/>
  <c r="G34" i="54"/>
  <c r="Q35" i="54"/>
  <c r="K35" i="54"/>
  <c r="P34" i="54"/>
  <c r="P35" i="54"/>
  <c r="L35" i="54"/>
  <c r="G33" i="90" l="1"/>
  <c r="J33" i="90"/>
  <c r="D31" i="106" l="1"/>
  <c r="I13" i="155" l="1"/>
  <c r="I14" i="155"/>
  <c r="I15" i="155"/>
  <c r="I16" i="155"/>
  <c r="I17" i="155"/>
  <c r="I18" i="155"/>
  <c r="I19" i="155"/>
  <c r="I20" i="155"/>
  <c r="I21" i="155"/>
  <c r="O21" i="155" s="1"/>
  <c r="I22" i="155"/>
  <c r="I23" i="155"/>
  <c r="I24" i="155"/>
  <c r="I25" i="155"/>
  <c r="I26" i="155"/>
  <c r="I27" i="155"/>
  <c r="I28" i="155"/>
  <c r="I29" i="155"/>
  <c r="I12" i="155"/>
  <c r="L31" i="155"/>
  <c r="N31" i="155" l="1"/>
  <c r="M13" i="155" l="1"/>
  <c r="P31" i="155"/>
  <c r="Q29" i="155"/>
  <c r="O29" i="155"/>
  <c r="M29" i="155"/>
  <c r="Q25" i="155"/>
  <c r="O25" i="155"/>
  <c r="M25" i="155"/>
  <c r="Q23" i="155"/>
  <c r="O23" i="155"/>
  <c r="M23" i="155"/>
  <c r="Q22" i="155"/>
  <c r="O22" i="155"/>
  <c r="M22" i="155"/>
  <c r="Q21" i="155"/>
  <c r="M21" i="155"/>
  <c r="Q19" i="155"/>
  <c r="O19" i="155"/>
  <c r="M19" i="155"/>
  <c r="Q18" i="155"/>
  <c r="O18" i="155"/>
  <c r="M18" i="155"/>
  <c r="Q16" i="155"/>
  <c r="O16" i="155"/>
  <c r="M16" i="155"/>
  <c r="Q14" i="155"/>
  <c r="O14" i="155"/>
  <c r="M14" i="155"/>
  <c r="Q13" i="155"/>
  <c r="O13" i="155"/>
  <c r="Q12" i="155"/>
  <c r="O12" i="155"/>
  <c r="M12" i="155"/>
  <c r="C28" i="88" l="1"/>
  <c r="I31" i="155" l="1"/>
  <c r="M31" i="155" l="1"/>
  <c r="Q31" i="155"/>
  <c r="O31" i="155"/>
  <c r="G27" i="164" l="1"/>
  <c r="G27" i="160"/>
  <c r="G27" i="161"/>
  <c r="G27" i="162"/>
  <c r="G27" i="163"/>
  <c r="S23" i="158"/>
  <c r="R23" i="158"/>
  <c r="S43" i="158"/>
  <c r="S42" i="158"/>
  <c r="R42" i="158"/>
  <c r="S41" i="158"/>
  <c r="R41" i="158"/>
  <c r="S40" i="158"/>
  <c r="R40" i="158"/>
  <c r="S39" i="158"/>
  <c r="R39" i="158"/>
  <c r="S38" i="158"/>
  <c r="R38" i="158"/>
  <c r="S37" i="158"/>
  <c r="R37" i="158"/>
  <c r="S36" i="158"/>
  <c r="R36" i="158"/>
  <c r="S35" i="158"/>
  <c r="R35" i="158"/>
  <c r="S34" i="158"/>
  <c r="R34" i="158"/>
  <c r="S33" i="158"/>
  <c r="R33" i="158"/>
  <c r="S32" i="158"/>
  <c r="R32" i="158"/>
  <c r="S31" i="158"/>
  <c r="R31" i="158"/>
  <c r="S30" i="158"/>
  <c r="R30" i="158"/>
  <c r="S29" i="158"/>
  <c r="R29" i="158"/>
  <c r="U27" i="164" l="1"/>
  <c r="T27" i="164"/>
  <c r="T27" i="163"/>
  <c r="U27" i="163"/>
  <c r="T27" i="162"/>
  <c r="U27" i="162"/>
  <c r="T27" i="161"/>
  <c r="U27" i="161"/>
  <c r="T27" i="160"/>
  <c r="U27" i="160"/>
  <c r="F27" i="164" l="1"/>
  <c r="E27" i="164"/>
  <c r="D27" i="164"/>
  <c r="F27" i="163"/>
  <c r="E27" i="163"/>
  <c r="D27" i="163"/>
  <c r="F27" i="162"/>
  <c r="E27" i="162"/>
  <c r="D27" i="162"/>
  <c r="F27" i="161"/>
  <c r="E27" i="161"/>
  <c r="N27" i="161" s="1"/>
  <c r="D27" i="161"/>
  <c r="F27" i="160"/>
  <c r="E27" i="160"/>
  <c r="D27" i="160"/>
  <c r="F27" i="159"/>
  <c r="E27" i="159"/>
  <c r="D27" i="159"/>
  <c r="Q43" i="158"/>
  <c r="O43" i="158"/>
  <c r="Q42" i="158"/>
  <c r="Q41" i="158"/>
  <c r="Q40" i="158"/>
  <c r="Q39" i="158"/>
  <c r="Q38" i="158"/>
  <c r="Q37" i="158"/>
  <c r="Q36" i="158"/>
  <c r="Q35" i="158"/>
  <c r="Q34" i="158"/>
  <c r="Q33" i="158"/>
  <c r="Q32" i="158"/>
  <c r="Q31" i="158"/>
  <c r="Q30" i="158"/>
  <c r="Q29" i="158"/>
  <c r="Q23" i="158"/>
  <c r="P23" i="158"/>
  <c r="O23" i="158"/>
  <c r="N23" i="158"/>
  <c r="X12" i="167" l="1"/>
  <c r="N27" i="163"/>
  <c r="O27" i="164"/>
  <c r="N27" i="162"/>
  <c r="N27" i="160"/>
  <c r="N27" i="159"/>
  <c r="X19" i="167"/>
  <c r="X28" i="167"/>
  <c r="X18" i="167"/>
  <c r="X25" i="167"/>
  <c r="X27" i="167"/>
  <c r="X21" i="167"/>
  <c r="X15" i="167"/>
  <c r="X13" i="167"/>
  <c r="X16" i="167"/>
  <c r="X14" i="167"/>
  <c r="X24" i="167"/>
  <c r="X20" i="167"/>
  <c r="X26" i="167"/>
  <c r="X29" i="167"/>
  <c r="X22" i="167"/>
  <c r="X17" i="167"/>
  <c r="X23" i="167"/>
  <c r="P27" i="159"/>
  <c r="R27" i="159"/>
  <c r="S27" i="159"/>
  <c r="Q27" i="161"/>
  <c r="S27" i="161"/>
  <c r="R27" i="161"/>
  <c r="Q27" i="163"/>
  <c r="R27" i="163"/>
  <c r="S27" i="163"/>
  <c r="Q27" i="164"/>
  <c r="P27" i="164"/>
  <c r="S27" i="164"/>
  <c r="R27" i="164"/>
  <c r="Q27" i="160"/>
  <c r="R27" i="160"/>
  <c r="S27" i="160"/>
  <c r="Q27" i="162"/>
  <c r="R27" i="162"/>
  <c r="S27" i="162"/>
  <c r="X26" i="158"/>
  <c r="O27" i="162"/>
  <c r="P27" i="160"/>
  <c r="P27" i="161"/>
  <c r="P27" i="162"/>
  <c r="P27" i="163"/>
  <c r="O27" i="160"/>
  <c r="O27" i="161"/>
  <c r="Q27" i="159"/>
  <c r="N27" i="164"/>
  <c r="O27" i="159"/>
  <c r="O27" i="163"/>
  <c r="W31" i="167" l="1"/>
  <c r="X31" i="167" s="1"/>
  <c r="D29" i="155" l="1"/>
  <c r="F29" i="155" s="1"/>
  <c r="W37" i="10"/>
  <c r="Z37" i="134"/>
  <c r="N35" i="49"/>
  <c r="D35" i="47"/>
  <c r="N37" i="10"/>
  <c r="N36" i="48"/>
  <c r="N34" i="47"/>
  <c r="N35" i="48"/>
  <c r="K37" i="10"/>
  <c r="D36" i="48"/>
  <c r="N38" i="134"/>
  <c r="L38" i="134"/>
  <c r="Z38" i="134"/>
  <c r="G46" i="110"/>
  <c r="Q38" i="134"/>
  <c r="U38" i="134"/>
  <c r="G45" i="112"/>
  <c r="AB38" i="134"/>
  <c r="D35" i="48"/>
  <c r="K38" i="10"/>
  <c r="N35" i="47"/>
  <c r="X37" i="134"/>
  <c r="Q37" i="134"/>
  <c r="X38" i="134"/>
  <c r="G45" i="110"/>
  <c r="N37" i="134"/>
  <c r="L37" i="134"/>
  <c r="G45" i="111"/>
  <c r="W38" i="10"/>
  <c r="D36" i="49"/>
  <c r="N38" i="10"/>
  <c r="Q38" i="10"/>
  <c r="D34" i="47"/>
  <c r="U37" i="134"/>
  <c r="G46" i="111"/>
  <c r="G46" i="112"/>
  <c r="D35" i="49"/>
  <c r="N36" i="49"/>
  <c r="AB37" i="134"/>
  <c r="Q37" i="10"/>
  <c r="R37" i="10" l="1"/>
  <c r="AC37" i="134"/>
  <c r="V37" i="134"/>
  <c r="R38" i="10"/>
  <c r="O38" i="10"/>
  <c r="X38" i="10"/>
  <c r="M37" i="134"/>
  <c r="O37" i="134"/>
  <c r="Y38" i="134"/>
  <c r="T37" i="134"/>
  <c r="R37" i="134"/>
  <c r="Y37" i="134"/>
  <c r="L38" i="10"/>
  <c r="T38" i="10"/>
  <c r="U38" i="10" s="1"/>
  <c r="AC38" i="134"/>
  <c r="V38" i="134"/>
  <c r="T38" i="134"/>
  <c r="R38" i="134"/>
  <c r="AA38" i="134"/>
  <c r="M38" i="134"/>
  <c r="O38" i="134"/>
  <c r="T37" i="10"/>
  <c r="U37" i="10" s="1"/>
  <c r="L37" i="10"/>
  <c r="O37" i="10"/>
  <c r="AA37" i="134"/>
  <c r="X37" i="10"/>
  <c r="B34" i="36"/>
  <c r="B33" i="36"/>
  <c r="B34" i="43"/>
  <c r="B33" i="43"/>
  <c r="B34" i="136"/>
  <c r="B34" i="138" s="1"/>
  <c r="B34" i="140" l="1"/>
  <c r="K28" i="152" l="1"/>
  <c r="I28" i="152"/>
  <c r="G28" i="152"/>
  <c r="E28" i="152"/>
  <c r="D30" i="141" l="1"/>
  <c r="L30" i="141"/>
  <c r="M28" i="101"/>
  <c r="M27" i="101"/>
  <c r="M26" i="101"/>
  <c r="M25" i="101"/>
  <c r="M24" i="101"/>
  <c r="M23" i="101"/>
  <c r="M22" i="101"/>
  <c r="M21" i="101"/>
  <c r="M20" i="101"/>
  <c r="M19" i="101"/>
  <c r="M18" i="101"/>
  <c r="M17" i="101"/>
  <c r="M16" i="101"/>
  <c r="M15" i="101"/>
  <c r="M14" i="101"/>
  <c r="M13" i="101"/>
  <c r="M12" i="101"/>
  <c r="M11" i="101"/>
  <c r="J28" i="101"/>
  <c r="J27" i="101"/>
  <c r="J26" i="101"/>
  <c r="J25" i="101"/>
  <c r="J24" i="101"/>
  <c r="J23" i="101"/>
  <c r="J22" i="101"/>
  <c r="J21" i="101"/>
  <c r="J20" i="101"/>
  <c r="J19" i="101"/>
  <c r="J18" i="101"/>
  <c r="J17" i="101"/>
  <c r="J16" i="101"/>
  <c r="J15" i="101"/>
  <c r="J14" i="101"/>
  <c r="J13" i="101"/>
  <c r="J12" i="101"/>
  <c r="J11" i="101"/>
  <c r="G28" i="101"/>
  <c r="G27" i="101"/>
  <c r="G26" i="101"/>
  <c r="G25" i="101"/>
  <c r="G24" i="101"/>
  <c r="G23" i="101"/>
  <c r="G22" i="101"/>
  <c r="G21" i="101"/>
  <c r="G20" i="101"/>
  <c r="G19" i="101"/>
  <c r="G18" i="101"/>
  <c r="G17" i="101"/>
  <c r="G16" i="101"/>
  <c r="G15" i="101"/>
  <c r="G14" i="101"/>
  <c r="G13" i="101"/>
  <c r="G12" i="101"/>
  <c r="G11" i="101"/>
  <c r="M28" i="100"/>
  <c r="M27" i="100"/>
  <c r="M26" i="100"/>
  <c r="M25" i="100"/>
  <c r="M24" i="100"/>
  <c r="M23" i="100"/>
  <c r="M22" i="100"/>
  <c r="M21" i="100"/>
  <c r="M20" i="100"/>
  <c r="M19" i="100"/>
  <c r="M18" i="100"/>
  <c r="M17" i="100"/>
  <c r="M16" i="100"/>
  <c r="M15" i="100"/>
  <c r="M14" i="100"/>
  <c r="M13" i="100"/>
  <c r="M12" i="100"/>
  <c r="M11" i="100"/>
  <c r="J28" i="100"/>
  <c r="J27" i="100"/>
  <c r="J26" i="100"/>
  <c r="J25" i="100"/>
  <c r="J24" i="100"/>
  <c r="J23" i="100"/>
  <c r="J22" i="100"/>
  <c r="J21" i="100"/>
  <c r="J20" i="100"/>
  <c r="J19" i="100"/>
  <c r="J18" i="100"/>
  <c r="J17" i="100"/>
  <c r="J16" i="100"/>
  <c r="J15" i="100"/>
  <c r="J14" i="100"/>
  <c r="J13" i="100"/>
  <c r="J12" i="100"/>
  <c r="J11" i="100"/>
  <c r="G28" i="100"/>
  <c r="G27" i="100"/>
  <c r="G26" i="100"/>
  <c r="G25" i="100"/>
  <c r="G24" i="100"/>
  <c r="G23" i="100"/>
  <c r="G22" i="100"/>
  <c r="G21" i="100"/>
  <c r="G20" i="100"/>
  <c r="G19" i="100"/>
  <c r="G18" i="100"/>
  <c r="G17" i="100"/>
  <c r="G16" i="100"/>
  <c r="G15" i="100"/>
  <c r="G14" i="100"/>
  <c r="G13" i="100"/>
  <c r="G12" i="100"/>
  <c r="G11" i="100"/>
  <c r="J29" i="135" l="1"/>
  <c r="J28" i="135"/>
  <c r="J27" i="135"/>
  <c r="J26" i="135"/>
  <c r="J25" i="135"/>
  <c r="J24" i="135"/>
  <c r="J23" i="135"/>
  <c r="J22" i="135"/>
  <c r="J21" i="135"/>
  <c r="J20" i="135"/>
  <c r="J19" i="135"/>
  <c r="J18" i="135"/>
  <c r="J17" i="135"/>
  <c r="J16" i="135"/>
  <c r="J15" i="135"/>
  <c r="J14" i="135"/>
  <c r="J13" i="135"/>
  <c r="J12" i="135"/>
  <c r="D12" i="135" l="1"/>
  <c r="M11" i="103"/>
  <c r="M11" i="104"/>
  <c r="M11" i="105"/>
  <c r="M15" i="103"/>
  <c r="M15" i="105"/>
  <c r="M15" i="104"/>
  <c r="M19" i="103"/>
  <c r="M19" i="105"/>
  <c r="M19" i="104"/>
  <c r="M23" i="103"/>
  <c r="M23" i="104"/>
  <c r="M23" i="105"/>
  <c r="M27" i="103"/>
  <c r="M27" i="105"/>
  <c r="M27" i="104"/>
  <c r="M12" i="103"/>
  <c r="M12" i="105"/>
  <c r="M12" i="104"/>
  <c r="M16" i="105"/>
  <c r="M16" i="104"/>
  <c r="M16" i="103"/>
  <c r="M20" i="105"/>
  <c r="M20" i="104"/>
  <c r="M20" i="103"/>
  <c r="M24" i="103"/>
  <c r="M24" i="105"/>
  <c r="M24" i="104"/>
  <c r="M28" i="103"/>
  <c r="M28" i="105"/>
  <c r="M28" i="104"/>
  <c r="M13" i="105"/>
  <c r="M13" i="104"/>
  <c r="M13" i="103"/>
  <c r="M17" i="105"/>
  <c r="M17" i="104"/>
  <c r="M17" i="103"/>
  <c r="M21" i="105"/>
  <c r="M21" i="104"/>
  <c r="M21" i="103"/>
  <c r="M25" i="105"/>
  <c r="M25" i="104"/>
  <c r="M25" i="103"/>
  <c r="M14" i="105"/>
  <c r="M14" i="104"/>
  <c r="M14" i="103"/>
  <c r="M18" i="105"/>
  <c r="M18" i="104"/>
  <c r="M18" i="103"/>
  <c r="M22" i="105"/>
  <c r="M22" i="104"/>
  <c r="M22" i="103"/>
  <c r="M26" i="105"/>
  <c r="M26" i="104"/>
  <c r="M26" i="103"/>
  <c r="J13" i="103"/>
  <c r="J13" i="104"/>
  <c r="J13" i="105"/>
  <c r="J17" i="103"/>
  <c r="J17" i="104"/>
  <c r="J17" i="105"/>
  <c r="J21" i="103"/>
  <c r="J21" i="104"/>
  <c r="J21" i="105"/>
  <c r="J25" i="103"/>
  <c r="J25" i="104"/>
  <c r="J25" i="105"/>
  <c r="J14" i="103"/>
  <c r="J14" i="104"/>
  <c r="J14" i="105"/>
  <c r="J18" i="103"/>
  <c r="J18" i="104"/>
  <c r="J18" i="105"/>
  <c r="J22" i="103"/>
  <c r="J22" i="104"/>
  <c r="J22" i="105"/>
  <c r="J26" i="103"/>
  <c r="J26" i="104"/>
  <c r="J26" i="105"/>
  <c r="J11" i="104"/>
  <c r="J11" i="105"/>
  <c r="J11" i="103"/>
  <c r="J15" i="104"/>
  <c r="J15" i="105"/>
  <c r="J15" i="103"/>
  <c r="J19" i="104"/>
  <c r="J19" i="105"/>
  <c r="J19" i="103"/>
  <c r="J23" i="104"/>
  <c r="J23" i="105"/>
  <c r="J23" i="103"/>
  <c r="J27" i="104"/>
  <c r="J27" i="105"/>
  <c r="J27" i="103"/>
  <c r="J12" i="105"/>
  <c r="J12" i="103"/>
  <c r="J12" i="104"/>
  <c r="J16" i="105"/>
  <c r="J16" i="103"/>
  <c r="J16" i="104"/>
  <c r="J20" i="105"/>
  <c r="J20" i="103"/>
  <c r="J20" i="104"/>
  <c r="J24" i="105"/>
  <c r="J24" i="103"/>
  <c r="J24" i="104"/>
  <c r="J28" i="105"/>
  <c r="J28" i="103"/>
  <c r="J28" i="104"/>
  <c r="G11" i="104"/>
  <c r="G11" i="103"/>
  <c r="G11" i="105"/>
  <c r="G15" i="104"/>
  <c r="G15" i="105"/>
  <c r="G15" i="103"/>
  <c r="G19" i="104"/>
  <c r="G19" i="103"/>
  <c r="G19" i="105"/>
  <c r="G23" i="104"/>
  <c r="G23" i="103"/>
  <c r="G23" i="105"/>
  <c r="G27" i="104"/>
  <c r="G27" i="105"/>
  <c r="G27" i="103"/>
  <c r="G12" i="103"/>
  <c r="G12" i="104"/>
  <c r="G12" i="105"/>
  <c r="G16" i="103"/>
  <c r="G16" i="105"/>
  <c r="G16" i="104"/>
  <c r="G20" i="103"/>
  <c r="G20" i="104"/>
  <c r="G20" i="105"/>
  <c r="G24" i="103"/>
  <c r="G24" i="104"/>
  <c r="G24" i="105"/>
  <c r="G28" i="103"/>
  <c r="G28" i="105"/>
  <c r="G28" i="104"/>
  <c r="G13" i="105"/>
  <c r="G13" i="103"/>
  <c r="G13" i="104"/>
  <c r="G17" i="105"/>
  <c r="G17" i="104"/>
  <c r="G17" i="103"/>
  <c r="G21" i="103"/>
  <c r="G21" i="105"/>
  <c r="G21" i="104"/>
  <c r="G25" i="105"/>
  <c r="G25" i="103"/>
  <c r="G25" i="104"/>
  <c r="G14" i="105"/>
  <c r="G14" i="104"/>
  <c r="G14" i="103"/>
  <c r="G18" i="105"/>
  <c r="G18" i="104"/>
  <c r="G18" i="103"/>
  <c r="G22" i="105"/>
  <c r="G22" i="104"/>
  <c r="G22" i="103"/>
  <c r="G26" i="105"/>
  <c r="G26" i="104"/>
  <c r="G26" i="103"/>
  <c r="N31" i="135"/>
  <c r="G12" i="135"/>
  <c r="X31" i="135"/>
  <c r="D16" i="135"/>
  <c r="K16" i="135" s="1"/>
  <c r="AC16" i="135"/>
  <c r="E18" i="135"/>
  <c r="L31" i="135"/>
  <c r="E12" i="135"/>
  <c r="U31" i="135"/>
  <c r="E14" i="135"/>
  <c r="D20" i="135"/>
  <c r="AC20" i="135"/>
  <c r="E22" i="135"/>
  <c r="G24" i="135"/>
  <c r="S31" i="135"/>
  <c r="AB31" i="135"/>
  <c r="AC12" i="135"/>
  <c r="D28" i="135"/>
  <c r="AC28" i="135"/>
  <c r="E13" i="135"/>
  <c r="D14" i="135"/>
  <c r="AC14" i="135"/>
  <c r="E16" i="135"/>
  <c r="G18" i="135"/>
  <c r="D24" i="135"/>
  <c r="K24" i="135" s="1"/>
  <c r="AC24" i="135"/>
  <c r="E26" i="135"/>
  <c r="G28" i="135"/>
  <c r="Q31" i="135"/>
  <c r="Z31" i="135"/>
  <c r="G16" i="135"/>
  <c r="D13" i="135"/>
  <c r="K13" i="135" s="1"/>
  <c r="G13" i="135"/>
  <c r="AC13" i="135"/>
  <c r="G14" i="135"/>
  <c r="D18" i="135"/>
  <c r="G20" i="135"/>
  <c r="D15" i="135"/>
  <c r="K15" i="135" s="1"/>
  <c r="G15" i="135"/>
  <c r="AC15" i="135"/>
  <c r="E17" i="135"/>
  <c r="D19" i="135"/>
  <c r="K19" i="135" s="1"/>
  <c r="G19" i="135"/>
  <c r="AC19" i="135"/>
  <c r="E21" i="135"/>
  <c r="D23" i="135"/>
  <c r="K23" i="135" s="1"/>
  <c r="G23" i="135"/>
  <c r="AC23" i="135"/>
  <c r="E25" i="135"/>
  <c r="D27" i="135"/>
  <c r="K27" i="135" s="1"/>
  <c r="G27" i="135"/>
  <c r="AC27" i="135"/>
  <c r="E29" i="135"/>
  <c r="AC18" i="135"/>
  <c r="E20" i="135"/>
  <c r="D22" i="135"/>
  <c r="G22" i="135"/>
  <c r="AC22" i="135"/>
  <c r="E24" i="135"/>
  <c r="D26" i="135"/>
  <c r="G26" i="135"/>
  <c r="AC26" i="135"/>
  <c r="E28" i="135"/>
  <c r="E15" i="135"/>
  <c r="D17" i="135"/>
  <c r="K17" i="135" s="1"/>
  <c r="G17" i="135"/>
  <c r="AC17" i="135"/>
  <c r="E19" i="135"/>
  <c r="D21" i="135"/>
  <c r="K21" i="135" s="1"/>
  <c r="G21" i="135"/>
  <c r="AC21" i="135"/>
  <c r="E23" i="135"/>
  <c r="D25" i="135"/>
  <c r="K25" i="135" s="1"/>
  <c r="G25" i="135"/>
  <c r="AC25" i="135"/>
  <c r="E27" i="135"/>
  <c r="D29" i="135"/>
  <c r="K29" i="135" s="1"/>
  <c r="G29" i="135"/>
  <c r="AC29" i="135"/>
  <c r="AA31" i="135" l="1"/>
  <c r="J31" i="135"/>
  <c r="M31" i="135" s="1"/>
  <c r="K28" i="135"/>
  <c r="F23" i="135"/>
  <c r="F28" i="135"/>
  <c r="H13" i="135"/>
  <c r="K12" i="135"/>
  <c r="K20" i="135"/>
  <c r="H28" i="135"/>
  <c r="AC31" i="135"/>
  <c r="F20" i="135"/>
  <c r="H23" i="135"/>
  <c r="H15" i="135"/>
  <c r="T31" i="135"/>
  <c r="H24" i="135"/>
  <c r="H14" i="135"/>
  <c r="H12" i="135"/>
  <c r="F24" i="135"/>
  <c r="F15" i="135"/>
  <c r="F19" i="135"/>
  <c r="K18" i="135"/>
  <c r="H18" i="135"/>
  <c r="F27" i="135"/>
  <c r="H27" i="135"/>
  <c r="H19" i="135"/>
  <c r="H20" i="135"/>
  <c r="F13" i="135"/>
  <c r="F18" i="135"/>
  <c r="F12" i="135"/>
  <c r="F29" i="135"/>
  <c r="F25" i="135"/>
  <c r="F21" i="135"/>
  <c r="F17" i="135"/>
  <c r="K26" i="135"/>
  <c r="K22" i="135"/>
  <c r="H16" i="135"/>
  <c r="F16" i="135"/>
  <c r="K14" i="135"/>
  <c r="F14" i="135"/>
  <c r="H29" i="135"/>
  <c r="H25" i="135"/>
  <c r="H21" i="135"/>
  <c r="H17" i="135"/>
  <c r="H26" i="135"/>
  <c r="H22" i="135"/>
  <c r="F22" i="135"/>
  <c r="E31" i="135"/>
  <c r="G31" i="135"/>
  <c r="F26" i="135"/>
  <c r="V31" i="135"/>
  <c r="D31" i="135" l="1"/>
  <c r="K31" i="135" s="1"/>
  <c r="O31" i="135"/>
  <c r="H31" i="135" l="1"/>
  <c r="R31" i="135"/>
  <c r="Y31" i="135"/>
  <c r="F31" i="135"/>
  <c r="D27" i="94" l="1"/>
  <c r="B4" i="174" l="1"/>
  <c r="B4" i="173"/>
  <c r="B4" i="172"/>
  <c r="B5" i="155"/>
  <c r="B4" i="175"/>
  <c r="B5" i="90"/>
  <c r="B7" i="80"/>
  <c r="B5" i="77"/>
  <c r="B5" i="58"/>
  <c r="B4" i="109"/>
  <c r="B5" i="54"/>
  <c r="B5" i="50"/>
  <c r="B5" i="167"/>
  <c r="B5" i="147"/>
  <c r="B4" i="97"/>
  <c r="B4" i="95"/>
  <c r="B6" i="152"/>
  <c r="B5" i="104"/>
  <c r="B5" i="143"/>
  <c r="B4" i="141"/>
  <c r="B5" i="165"/>
  <c r="B5" i="102"/>
  <c r="B7" i="107"/>
  <c r="B7" i="83"/>
  <c r="B7" i="76"/>
  <c r="B7" i="67"/>
  <c r="B5" i="88"/>
  <c r="B4" i="112"/>
  <c r="B5" i="57"/>
  <c r="B5" i="53"/>
  <c r="B5" i="45"/>
  <c r="B5" i="105"/>
  <c r="B5" i="146"/>
  <c r="B4" i="49"/>
  <c r="B4" i="47"/>
  <c r="B6" i="92"/>
  <c r="B5" i="138"/>
  <c r="B5" i="142"/>
  <c r="B4" i="108"/>
  <c r="B5" i="103"/>
  <c r="B5" i="3"/>
  <c r="B7" i="84"/>
  <c r="B7" i="82"/>
  <c r="B7" i="75"/>
  <c r="B7" i="66"/>
  <c r="B5" i="87"/>
  <c r="B4" i="111"/>
  <c r="B5" i="56"/>
  <c r="B5" i="52"/>
  <c r="B6" i="98"/>
  <c r="B5" i="140"/>
  <c r="B5" i="139"/>
  <c r="B4" i="96"/>
  <c r="B4" i="94"/>
  <c r="B6" i="68"/>
  <c r="B5" i="145"/>
  <c r="B5" i="137"/>
  <c r="B5" i="10"/>
  <c r="B5" i="136"/>
  <c r="B7" i="106"/>
  <c r="B7" i="81"/>
  <c r="B7" i="74"/>
  <c r="B7" i="59"/>
  <c r="B8" i="86"/>
  <c r="B4" i="110"/>
  <c r="B5" i="55"/>
  <c r="B5" i="51"/>
  <c r="B6" i="79"/>
  <c r="B5" i="148"/>
  <c r="B5" i="36"/>
  <c r="B4" i="48"/>
  <c r="B4" i="34"/>
  <c r="B5" i="166"/>
  <c r="B5" i="144"/>
  <c r="B5" i="43"/>
  <c r="B6" i="125"/>
  <c r="B5" i="134"/>
  <c r="B5" i="101"/>
  <c r="B5" i="100"/>
  <c r="B5" i="4"/>
  <c r="D30" i="108" l="1"/>
  <c r="M30" i="105" l="1"/>
  <c r="N28" i="105" s="1"/>
  <c r="J30" i="105"/>
  <c r="K18" i="105" s="1"/>
  <c r="G30" i="105"/>
  <c r="H23" i="105" s="1"/>
  <c r="D28" i="105"/>
  <c r="D27" i="105"/>
  <c r="D26" i="105"/>
  <c r="D25" i="105"/>
  <c r="D24" i="105"/>
  <c r="D23" i="105"/>
  <c r="D22" i="105"/>
  <c r="D21" i="105"/>
  <c r="D20" i="105"/>
  <c r="D19" i="105"/>
  <c r="D18" i="105"/>
  <c r="D17" i="105"/>
  <c r="D16" i="105"/>
  <c r="D15" i="105"/>
  <c r="D14" i="105"/>
  <c r="D13" i="105"/>
  <c r="D12" i="105"/>
  <c r="D11" i="105"/>
  <c r="M30" i="104"/>
  <c r="N28" i="104" s="1"/>
  <c r="J30" i="104"/>
  <c r="K27" i="104" s="1"/>
  <c r="G30" i="104"/>
  <c r="H27" i="104" s="1"/>
  <c r="D28" i="104"/>
  <c r="D27" i="104"/>
  <c r="D26" i="104"/>
  <c r="D25" i="104"/>
  <c r="D24" i="104"/>
  <c r="D23" i="104"/>
  <c r="D22" i="104"/>
  <c r="D21" i="104"/>
  <c r="D20" i="104"/>
  <c r="D19" i="104"/>
  <c r="D18" i="104"/>
  <c r="D17" i="104"/>
  <c r="D16" i="104"/>
  <c r="D15" i="104"/>
  <c r="D14" i="104"/>
  <c r="D13" i="104"/>
  <c r="D12" i="104"/>
  <c r="D11" i="104"/>
  <c r="M30" i="103"/>
  <c r="N16" i="103" s="1"/>
  <c r="J30" i="103"/>
  <c r="K28" i="103" s="1"/>
  <c r="G30" i="103"/>
  <c r="H26" i="103" s="1"/>
  <c r="D28" i="103"/>
  <c r="D27" i="103"/>
  <c r="D26" i="103"/>
  <c r="D25" i="103"/>
  <c r="D24" i="103"/>
  <c r="D23" i="103"/>
  <c r="D22" i="103"/>
  <c r="D21" i="103"/>
  <c r="D20" i="103"/>
  <c r="D19" i="103"/>
  <c r="D18" i="103"/>
  <c r="D17" i="103"/>
  <c r="D16" i="103"/>
  <c r="D15" i="103"/>
  <c r="D14" i="103"/>
  <c r="D13" i="103"/>
  <c r="D12" i="103"/>
  <c r="D11" i="103"/>
  <c r="G29" i="102"/>
  <c r="L27" i="102"/>
  <c r="H23" i="103" l="1"/>
  <c r="H14" i="103"/>
  <c r="N17" i="105"/>
  <c r="H18" i="103"/>
  <c r="N21" i="105"/>
  <c r="N25" i="105"/>
  <c r="N13" i="105"/>
  <c r="N11" i="105"/>
  <c r="N19" i="105"/>
  <c r="N15" i="105"/>
  <c r="N23" i="105"/>
  <c r="H28" i="103"/>
  <c r="H11" i="103"/>
  <c r="H15" i="103"/>
  <c r="H19" i="103"/>
  <c r="H24" i="103"/>
  <c r="H12" i="103"/>
  <c r="H16" i="103"/>
  <c r="H20" i="103"/>
  <c r="H25" i="103"/>
  <c r="N12" i="105"/>
  <c r="N14" i="105"/>
  <c r="N16" i="105"/>
  <c r="N18" i="105"/>
  <c r="N20" i="105"/>
  <c r="N22" i="105"/>
  <c r="N24" i="105"/>
  <c r="N26" i="105"/>
  <c r="H13" i="103"/>
  <c r="H17" i="103"/>
  <c r="H21" i="103"/>
  <c r="H27" i="103"/>
  <c r="K17" i="103"/>
  <c r="N16" i="104"/>
  <c r="H17" i="105"/>
  <c r="N11" i="104"/>
  <c r="N14" i="104"/>
  <c r="K15" i="103"/>
  <c r="H22" i="103"/>
  <c r="N26" i="104"/>
  <c r="K16" i="105"/>
  <c r="K13" i="103"/>
  <c r="K11" i="103"/>
  <c r="K26" i="105"/>
  <c r="K14" i="103"/>
  <c r="K16" i="103"/>
  <c r="H21" i="105"/>
  <c r="K19" i="103"/>
  <c r="K21" i="103"/>
  <c r="K23" i="103"/>
  <c r="K25" i="103"/>
  <c r="K27" i="103"/>
  <c r="K12" i="103"/>
  <c r="K18" i="103"/>
  <c r="H12" i="104"/>
  <c r="N18" i="103"/>
  <c r="K20" i="103"/>
  <c r="K22" i="103"/>
  <c r="K24" i="103"/>
  <c r="K26" i="103"/>
  <c r="H11" i="104"/>
  <c r="N12" i="104"/>
  <c r="H25" i="104"/>
  <c r="K20" i="105"/>
  <c r="N17" i="103"/>
  <c r="K24" i="104"/>
  <c r="N20" i="103"/>
  <c r="K20" i="104"/>
  <c r="N24" i="104"/>
  <c r="H11" i="105"/>
  <c r="K13" i="105"/>
  <c r="H19" i="105"/>
  <c r="K28" i="105"/>
  <c r="K25" i="105"/>
  <c r="N19" i="103"/>
  <c r="K11" i="104"/>
  <c r="K12" i="104"/>
  <c r="N13" i="104"/>
  <c r="K15" i="104"/>
  <c r="N20" i="104"/>
  <c r="K26" i="104"/>
  <c r="K11" i="105"/>
  <c r="H26" i="105"/>
  <c r="N27" i="105"/>
  <c r="K21" i="104"/>
  <c r="K25" i="104"/>
  <c r="H28" i="105"/>
  <c r="N11" i="103"/>
  <c r="N12" i="103"/>
  <c r="N25" i="103"/>
  <c r="N26" i="103"/>
  <c r="N27" i="103"/>
  <c r="N28" i="103"/>
  <c r="H13" i="104"/>
  <c r="H14" i="104"/>
  <c r="H17" i="104"/>
  <c r="K18" i="104"/>
  <c r="K19" i="104"/>
  <c r="K22" i="104"/>
  <c r="K23" i="104"/>
  <c r="K28" i="104"/>
  <c r="H16" i="105"/>
  <c r="H24" i="105"/>
  <c r="H25" i="105"/>
  <c r="H27" i="105"/>
  <c r="N21" i="103"/>
  <c r="N22" i="103"/>
  <c r="N23" i="103"/>
  <c r="N24" i="103"/>
  <c r="D30" i="104"/>
  <c r="E16" i="104" s="1"/>
  <c r="K13" i="104"/>
  <c r="K14" i="104"/>
  <c r="H15" i="104"/>
  <c r="K16" i="104"/>
  <c r="K17" i="104"/>
  <c r="N18" i="104"/>
  <c r="H21" i="104"/>
  <c r="N22" i="104"/>
  <c r="D30" i="105"/>
  <c r="E23" i="105" s="1"/>
  <c r="H12" i="105"/>
  <c r="H13" i="105"/>
  <c r="H14" i="105"/>
  <c r="H15" i="105"/>
  <c r="H18" i="105"/>
  <c r="H20" i="105"/>
  <c r="H22" i="105"/>
  <c r="N13" i="103"/>
  <c r="N14" i="103"/>
  <c r="N15" i="103"/>
  <c r="H19" i="104"/>
  <c r="H23" i="104"/>
  <c r="K27" i="105"/>
  <c r="K23" i="105"/>
  <c r="K21" i="105"/>
  <c r="K19" i="105"/>
  <c r="K17" i="105"/>
  <c r="K15" i="105"/>
  <c r="K12" i="105"/>
  <c r="K14" i="105"/>
  <c r="K22" i="105"/>
  <c r="K24" i="105"/>
  <c r="N27" i="104"/>
  <c r="N25" i="104"/>
  <c r="N23" i="104"/>
  <c r="N21" i="104"/>
  <c r="N19" i="104"/>
  <c r="N17" i="104"/>
  <c r="N15" i="104"/>
  <c r="H28" i="104"/>
  <c r="H26" i="104"/>
  <c r="H24" i="104"/>
  <c r="H22" i="104"/>
  <c r="H20" i="104"/>
  <c r="H18" i="104"/>
  <c r="H16" i="104"/>
  <c r="D30" i="103"/>
  <c r="E28" i="103" s="1"/>
  <c r="N30" i="105" l="1"/>
  <c r="H29" i="102"/>
  <c r="E15" i="104"/>
  <c r="K30" i="104"/>
  <c r="H30" i="103"/>
  <c r="K30" i="103"/>
  <c r="E17" i="105"/>
  <c r="E18" i="105"/>
  <c r="E28" i="104"/>
  <c r="E26" i="105"/>
  <c r="E19" i="104"/>
  <c r="E21" i="104"/>
  <c r="E28" i="105"/>
  <c r="E19" i="105"/>
  <c r="E22" i="104"/>
  <c r="E12" i="105"/>
  <c r="E14" i="105"/>
  <c r="E22" i="105"/>
  <c r="H30" i="105"/>
  <c r="H30" i="104"/>
  <c r="E18" i="104"/>
  <c r="E27" i="104"/>
  <c r="E26" i="104"/>
  <c r="E21" i="105"/>
  <c r="E11" i="105"/>
  <c r="E16" i="105"/>
  <c r="E24" i="105"/>
  <c r="E15" i="105"/>
  <c r="E13" i="105"/>
  <c r="E27" i="105"/>
  <c r="E25" i="105"/>
  <c r="E20" i="105"/>
  <c r="E12" i="104"/>
  <c r="E23" i="104"/>
  <c r="E24" i="104"/>
  <c r="N30" i="104"/>
  <c r="E20" i="104"/>
  <c r="E14" i="104"/>
  <c r="E25" i="104"/>
  <c r="E17" i="104"/>
  <c r="E11" i="104"/>
  <c r="E13" i="104"/>
  <c r="N30" i="103"/>
  <c r="K30" i="105"/>
  <c r="E26" i="103"/>
  <c r="E22" i="103"/>
  <c r="E18" i="103"/>
  <c r="E25" i="103"/>
  <c r="E21" i="103"/>
  <c r="E17" i="103"/>
  <c r="E14" i="103"/>
  <c r="E13" i="103"/>
  <c r="E27" i="103"/>
  <c r="E23" i="103"/>
  <c r="E19" i="103"/>
  <c r="E11" i="103"/>
  <c r="E15" i="103"/>
  <c r="E12" i="103"/>
  <c r="E20" i="103"/>
  <c r="E16" i="103"/>
  <c r="E24" i="103"/>
  <c r="G29" i="155" l="1"/>
  <c r="J29" i="155"/>
  <c r="E30" i="105"/>
  <c r="E30" i="104"/>
  <c r="E30" i="103"/>
  <c r="M30" i="101" l="1"/>
  <c r="N24" i="101" s="1"/>
  <c r="J30" i="101"/>
  <c r="K26" i="101" s="1"/>
  <c r="G30" i="101"/>
  <c r="H26" i="101" s="1"/>
  <c r="D28" i="101"/>
  <c r="D27" i="101"/>
  <c r="D26" i="101"/>
  <c r="D25" i="101"/>
  <c r="D24" i="101"/>
  <c r="D23" i="101"/>
  <c r="D22" i="101"/>
  <c r="D21" i="101"/>
  <c r="D20" i="101"/>
  <c r="D19" i="101"/>
  <c r="D18" i="101"/>
  <c r="D17" i="101"/>
  <c r="D16" i="101"/>
  <c r="D15" i="101"/>
  <c r="D14" i="101"/>
  <c r="D13" i="101"/>
  <c r="D12" i="101"/>
  <c r="D11" i="101"/>
  <c r="M30" i="100"/>
  <c r="N26" i="100" s="1"/>
  <c r="J30" i="100"/>
  <c r="K26" i="100" s="1"/>
  <c r="G30" i="100"/>
  <c r="H28" i="100" s="1"/>
  <c r="D28" i="100"/>
  <c r="D27" i="100"/>
  <c r="D26" i="100"/>
  <c r="D25" i="100"/>
  <c r="D24" i="100"/>
  <c r="D23" i="100"/>
  <c r="D22" i="100"/>
  <c r="D21" i="100"/>
  <c r="D20" i="100"/>
  <c r="D19" i="100"/>
  <c r="D18" i="100"/>
  <c r="D17" i="100"/>
  <c r="D16" i="100"/>
  <c r="D15" i="100"/>
  <c r="D14" i="100"/>
  <c r="D13" i="100"/>
  <c r="D12" i="100"/>
  <c r="D11" i="100"/>
  <c r="G30" i="4"/>
  <c r="H28" i="4" s="1"/>
  <c r="J30" i="4"/>
  <c r="K26" i="4" s="1"/>
  <c r="N27" i="101" l="1"/>
  <c r="N15" i="101"/>
  <c r="N13" i="100"/>
  <c r="K11" i="101"/>
  <c r="N13" i="101"/>
  <c r="N21" i="101"/>
  <c r="N11" i="101"/>
  <c r="N19" i="101"/>
  <c r="N17" i="101"/>
  <c r="N25" i="100"/>
  <c r="N12" i="101"/>
  <c r="N14" i="101"/>
  <c r="N16" i="101"/>
  <c r="N18" i="101"/>
  <c r="N20" i="101"/>
  <c r="N22" i="101"/>
  <c r="N11" i="100"/>
  <c r="N20" i="100"/>
  <c r="H21" i="101"/>
  <c r="K16" i="101"/>
  <c r="K15" i="101"/>
  <c r="K12" i="101"/>
  <c r="K14" i="101"/>
  <c r="H17" i="4"/>
  <c r="H16" i="100"/>
  <c r="H21" i="100"/>
  <c r="K12" i="100"/>
  <c r="K18" i="100"/>
  <c r="K22" i="100"/>
  <c r="K13" i="100"/>
  <c r="N18" i="100"/>
  <c r="H24" i="100"/>
  <c r="K13" i="101"/>
  <c r="K17" i="101"/>
  <c r="K22" i="101"/>
  <c r="H27" i="100"/>
  <c r="H12" i="100"/>
  <c r="H17" i="100"/>
  <c r="H19" i="100"/>
  <c r="H22" i="100"/>
  <c r="H25" i="100"/>
  <c r="H14" i="100"/>
  <c r="H18" i="100"/>
  <c r="H20" i="100"/>
  <c r="H11" i="100"/>
  <c r="H13" i="100"/>
  <c r="H15" i="100"/>
  <c r="H23" i="100"/>
  <c r="H26" i="100"/>
  <c r="K11" i="100"/>
  <c r="N12" i="100"/>
  <c r="N15" i="100"/>
  <c r="N17" i="100"/>
  <c r="N22" i="100"/>
  <c r="N24" i="100"/>
  <c r="N27" i="100"/>
  <c r="H20" i="101"/>
  <c r="K14" i="100"/>
  <c r="N19" i="100"/>
  <c r="N21" i="100"/>
  <c r="N28" i="100"/>
  <c r="H19" i="101"/>
  <c r="H25" i="101"/>
  <c r="N14" i="100"/>
  <c r="N16" i="100"/>
  <c r="N23" i="100"/>
  <c r="H11" i="101"/>
  <c r="H12" i="101"/>
  <c r="H13" i="101"/>
  <c r="H14" i="101"/>
  <c r="H15" i="101"/>
  <c r="H16" i="101"/>
  <c r="H17" i="101"/>
  <c r="H18" i="101"/>
  <c r="H22" i="101"/>
  <c r="H23" i="101"/>
  <c r="H28" i="101"/>
  <c r="N28" i="101"/>
  <c r="H21" i="4"/>
  <c r="K18" i="101"/>
  <c r="K19" i="101"/>
  <c r="K20" i="101"/>
  <c r="H24" i="101"/>
  <c r="H27" i="101"/>
  <c r="K28" i="101"/>
  <c r="D30" i="100"/>
  <c r="E27" i="100" s="1"/>
  <c r="K24" i="101"/>
  <c r="H13" i="4"/>
  <c r="D30" i="101"/>
  <c r="E23" i="101" s="1"/>
  <c r="N25" i="101"/>
  <c r="N26" i="101"/>
  <c r="N23" i="101"/>
  <c r="K27" i="101"/>
  <c r="K25" i="101"/>
  <c r="K23" i="101"/>
  <c r="K21" i="101"/>
  <c r="K25" i="100"/>
  <c r="K21" i="100"/>
  <c r="K17" i="100"/>
  <c r="K28" i="100"/>
  <c r="K24" i="100"/>
  <c r="K20" i="100"/>
  <c r="K16" i="100"/>
  <c r="K27" i="100"/>
  <c r="K23" i="100"/>
  <c r="K19" i="100"/>
  <c r="K15" i="100"/>
  <c r="H25" i="4"/>
  <c r="K15" i="4"/>
  <c r="K19" i="4"/>
  <c r="K23" i="4"/>
  <c r="K27" i="4"/>
  <c r="H14" i="4"/>
  <c r="H18" i="4"/>
  <c r="H22" i="4"/>
  <c r="H26" i="4"/>
  <c r="K12" i="4"/>
  <c r="K16" i="4"/>
  <c r="K20" i="4"/>
  <c r="K24" i="4"/>
  <c r="K28" i="4"/>
  <c r="K11" i="4"/>
  <c r="H11" i="4"/>
  <c r="H15" i="4"/>
  <c r="H19" i="4"/>
  <c r="H23" i="4"/>
  <c r="H27" i="4"/>
  <c r="K13" i="4"/>
  <c r="K17" i="4"/>
  <c r="K21" i="4"/>
  <c r="K25" i="4"/>
  <c r="H12" i="4"/>
  <c r="H16" i="4"/>
  <c r="H20" i="4"/>
  <c r="H24" i="4"/>
  <c r="K14" i="4"/>
  <c r="K18" i="4"/>
  <c r="K22" i="4"/>
  <c r="E21" i="101" l="1"/>
  <c r="E11" i="100"/>
  <c r="E19" i="100"/>
  <c r="E21" i="100"/>
  <c r="E17" i="101"/>
  <c r="E20" i="101"/>
  <c r="E12" i="101"/>
  <c r="H30" i="100"/>
  <c r="E27" i="101"/>
  <c r="E24" i="101"/>
  <c r="H30" i="101"/>
  <c r="E15" i="101"/>
  <c r="E18" i="101"/>
  <c r="E19" i="101"/>
  <c r="E26" i="101"/>
  <c r="N30" i="100"/>
  <c r="E11" i="101"/>
  <c r="E28" i="101"/>
  <c r="E13" i="101"/>
  <c r="E16" i="101"/>
  <c r="E25" i="101"/>
  <c r="E15" i="100"/>
  <c r="E16" i="100"/>
  <c r="E17" i="100"/>
  <c r="E20" i="100"/>
  <c r="E14" i="100"/>
  <c r="E14" i="101"/>
  <c r="E22" i="101"/>
  <c r="K30" i="100"/>
  <c r="N30" i="101"/>
  <c r="E26" i="100"/>
  <c r="E13" i="100"/>
  <c r="E24" i="100"/>
  <c r="E18" i="100"/>
  <c r="E23" i="100"/>
  <c r="E22" i="100"/>
  <c r="E12" i="100"/>
  <c r="E25" i="100"/>
  <c r="E28" i="100"/>
  <c r="K30" i="101"/>
  <c r="E30" i="101" l="1"/>
  <c r="E30" i="100"/>
  <c r="H19" i="98"/>
  <c r="J19" i="98"/>
  <c r="L19" i="98"/>
  <c r="N19" i="98"/>
  <c r="P19" i="98"/>
  <c r="R19" i="98"/>
  <c r="T19" i="98"/>
  <c r="H15" i="98"/>
  <c r="J15" i="98"/>
  <c r="L15" i="98"/>
  <c r="N15" i="98"/>
  <c r="P15" i="98"/>
  <c r="R15" i="98"/>
  <c r="T15" i="98"/>
  <c r="D27" i="97"/>
  <c r="D27" i="96"/>
  <c r="D27" i="95"/>
  <c r="P21" i="98" l="1"/>
  <c r="H21" i="98"/>
  <c r="T21" i="98"/>
  <c r="R21" i="98"/>
  <c r="L21" i="98"/>
  <c r="J21" i="98"/>
  <c r="N21" i="98"/>
  <c r="K28" i="92"/>
  <c r="I28" i="92"/>
  <c r="G28" i="92"/>
  <c r="E28" i="92"/>
  <c r="F31" i="36" l="1"/>
  <c r="O26" i="79"/>
  <c r="N26" i="79"/>
  <c r="L26" i="79"/>
  <c r="K26" i="79"/>
  <c r="I26" i="79"/>
  <c r="H26" i="79"/>
  <c r="F26" i="79"/>
  <c r="E26" i="79"/>
  <c r="W27" i="49"/>
  <c r="W26" i="49"/>
  <c r="W25" i="49"/>
  <c r="W24" i="49"/>
  <c r="W23" i="49"/>
  <c r="W22" i="49"/>
  <c r="W21" i="49"/>
  <c r="W20" i="49"/>
  <c r="W19" i="49"/>
  <c r="W18" i="49"/>
  <c r="W17" i="49"/>
  <c r="W16" i="49"/>
  <c r="W15" i="49"/>
  <c r="W14" i="49"/>
  <c r="W13" i="49"/>
  <c r="W12" i="49"/>
  <c r="W11" i="49"/>
  <c r="W10" i="49"/>
  <c r="W27" i="48"/>
  <c r="W26" i="48"/>
  <c r="W25" i="48"/>
  <c r="W24" i="48"/>
  <c r="W23" i="48"/>
  <c r="W22" i="48"/>
  <c r="W21" i="48"/>
  <c r="W20" i="48"/>
  <c r="W19" i="48"/>
  <c r="W18" i="48"/>
  <c r="W17" i="48"/>
  <c r="W16" i="48"/>
  <c r="W15" i="48"/>
  <c r="W14" i="48"/>
  <c r="W13" i="48"/>
  <c r="W12" i="48"/>
  <c r="W11" i="48"/>
  <c r="W10" i="48"/>
  <c r="W27" i="47"/>
  <c r="W26" i="47"/>
  <c r="W25" i="47"/>
  <c r="W24" i="47"/>
  <c r="W23" i="47"/>
  <c r="W22" i="47"/>
  <c r="W21" i="47"/>
  <c r="W20" i="47"/>
  <c r="W19" i="47"/>
  <c r="W18" i="47"/>
  <c r="W17" i="47"/>
  <c r="W16" i="47"/>
  <c r="W15" i="47"/>
  <c r="W14" i="47"/>
  <c r="W13" i="47"/>
  <c r="W12" i="47"/>
  <c r="W11" i="47"/>
  <c r="W10" i="47"/>
  <c r="O28" i="68"/>
  <c r="N28" i="68"/>
  <c r="L28" i="68"/>
  <c r="K28" i="68"/>
  <c r="I28" i="68"/>
  <c r="H28" i="68"/>
  <c r="F28" i="68"/>
  <c r="E28" i="68"/>
  <c r="G31" i="43"/>
  <c r="M30" i="4"/>
  <c r="D30" i="4"/>
  <c r="E28" i="4" s="1"/>
  <c r="C22" i="88" l="1"/>
  <c r="C12" i="88"/>
  <c r="C25" i="88"/>
  <c r="C27" i="88"/>
  <c r="C11" i="88"/>
  <c r="C23" i="88"/>
  <c r="C24" i="88"/>
  <c r="C20" i="88"/>
  <c r="C16" i="88"/>
  <c r="C17" i="88"/>
  <c r="C13" i="88"/>
  <c r="C26" i="88"/>
  <c r="C19" i="88"/>
  <c r="C15" i="88"/>
  <c r="C14" i="88"/>
  <c r="C18" i="88"/>
  <c r="C10" i="88"/>
  <c r="C21" i="88"/>
  <c r="N18" i="4"/>
  <c r="N11" i="4"/>
  <c r="N15" i="4"/>
  <c r="N19" i="4"/>
  <c r="N24" i="4"/>
  <c r="N12" i="4"/>
  <c r="N16" i="4"/>
  <c r="N20" i="4"/>
  <c r="N28" i="4"/>
  <c r="N14" i="4"/>
  <c r="N22" i="4"/>
  <c r="N13" i="4"/>
  <c r="N17" i="4"/>
  <c r="N21" i="4"/>
  <c r="N25" i="4"/>
  <c r="N23" i="4"/>
  <c r="N26" i="4"/>
  <c r="N27" i="4"/>
  <c r="H30" i="4"/>
  <c r="E12" i="4"/>
  <c r="E13" i="4"/>
  <c r="E14" i="4"/>
  <c r="E15" i="4"/>
  <c r="E16" i="4"/>
  <c r="E17" i="4"/>
  <c r="E18" i="4"/>
  <c r="E19" i="4"/>
  <c r="E20" i="4"/>
  <c r="E21" i="4"/>
  <c r="E22" i="4"/>
  <c r="E23" i="4"/>
  <c r="E24" i="4"/>
  <c r="E25" i="4"/>
  <c r="E26" i="4"/>
  <c r="E11" i="4"/>
  <c r="E27" i="4"/>
  <c r="C24" i="87" l="1"/>
  <c r="C17" i="87"/>
  <c r="C13" i="87"/>
  <c r="C11" i="87"/>
  <c r="C28" i="87"/>
  <c r="C22" i="87"/>
  <c r="C20" i="87"/>
  <c r="C16" i="87"/>
  <c r="C25" i="87"/>
  <c r="C18" i="87"/>
  <c r="C19" i="87"/>
  <c r="C14" i="87"/>
  <c r="C10" i="87"/>
  <c r="C12" i="87"/>
  <c r="C15" i="87"/>
  <c r="C26" i="87"/>
  <c r="C21" i="87"/>
  <c r="C27" i="87"/>
  <c r="C23" i="87"/>
  <c r="G31" i="36"/>
  <c r="N30" i="4"/>
  <c r="E30" i="4"/>
  <c r="K30" i="4"/>
  <c r="H31" i="43"/>
  <c r="K27" i="111" l="1"/>
  <c r="I27" i="111"/>
  <c r="K27" i="112"/>
  <c r="K27" i="109"/>
  <c r="I27" i="112"/>
  <c r="M27" i="112"/>
  <c r="K27" i="110"/>
  <c r="I27" i="110"/>
  <c r="E27" i="112"/>
  <c r="I27" i="109"/>
  <c r="M27" i="110"/>
  <c r="M27" i="111"/>
  <c r="M27" i="109"/>
  <c r="H20" i="94"/>
  <c r="G27" i="112"/>
  <c r="G27" i="110"/>
  <c r="E27" i="109"/>
  <c r="E27" i="111"/>
  <c r="E27" i="110"/>
  <c r="G27" i="111"/>
  <c r="G27" i="109"/>
  <c r="J10" i="108" l="1"/>
  <c r="J10" i="141"/>
  <c r="K27" i="164" l="1"/>
  <c r="M19" i="90" l="1"/>
  <c r="M28" i="90"/>
  <c r="M14" i="90"/>
  <c r="M29" i="90"/>
  <c r="M31" i="90"/>
  <c r="M25" i="90"/>
  <c r="M21" i="90"/>
  <c r="M24" i="90"/>
  <c r="M20" i="90"/>
  <c r="M30" i="90"/>
  <c r="M27" i="90"/>
  <c r="M13" i="90"/>
  <c r="M33" i="90"/>
  <c r="M17" i="90"/>
  <c r="M16" i="90"/>
  <c r="M15" i="90"/>
  <c r="M26" i="90"/>
  <c r="M18" i="90"/>
  <c r="M22" i="90"/>
  <c r="M23" i="90"/>
  <c r="O19" i="90" l="1"/>
  <c r="O29" i="90"/>
  <c r="O32" i="90"/>
  <c r="O20" i="90"/>
  <c r="O18" i="90"/>
  <c r="O23" i="90"/>
  <c r="O14" i="90"/>
  <c r="O13" i="90"/>
  <c r="O21" i="90"/>
  <c r="O16" i="90"/>
  <c r="O26" i="90"/>
  <c r="O24" i="90"/>
  <c r="O15" i="90"/>
  <c r="O17" i="90"/>
  <c r="O30" i="90"/>
  <c r="O31" i="90"/>
  <c r="O28" i="90"/>
  <c r="O25" i="90"/>
  <c r="O27" i="90"/>
  <c r="O22" i="90"/>
  <c r="N30" i="47" l="1"/>
  <c r="P30" i="90"/>
  <c r="Q30" i="90"/>
  <c r="Q17" i="90"/>
  <c r="P17" i="90"/>
  <c r="Q23" i="90"/>
  <c r="P23" i="90"/>
  <c r="Q15" i="90"/>
  <c r="P15" i="90"/>
  <c r="P18" i="90"/>
  <c r="Q18" i="90"/>
  <c r="P22" i="90"/>
  <c r="Q22" i="90"/>
  <c r="P24" i="90"/>
  <c r="Q24" i="90"/>
  <c r="Q20" i="90"/>
  <c r="P20" i="90"/>
  <c r="P26" i="90"/>
  <c r="Q26" i="90"/>
  <c r="Q32" i="90"/>
  <c r="P32" i="90"/>
  <c r="P29" i="90"/>
  <c r="Q29" i="90"/>
  <c r="Q27" i="90"/>
  <c r="P27" i="90"/>
  <c r="P25" i="90"/>
  <c r="Q25" i="90"/>
  <c r="Q16" i="90"/>
  <c r="P16" i="90"/>
  <c r="Q28" i="90"/>
  <c r="P28" i="90"/>
  <c r="P21" i="90"/>
  <c r="Q21" i="90"/>
  <c r="P19" i="90"/>
  <c r="Q19" i="90"/>
  <c r="Q31" i="90"/>
  <c r="P31" i="90"/>
  <c r="P13" i="90"/>
  <c r="Q13" i="90"/>
  <c r="P14" i="90"/>
  <c r="Q14" i="90"/>
  <c r="Y28" i="103" l="1"/>
  <c r="Z28" i="103" s="1"/>
  <c r="G15" i="142"/>
  <c r="J10" i="97"/>
  <c r="R30" i="49"/>
  <c r="C14" i="112"/>
  <c r="P14" i="112" s="1"/>
  <c r="C20" i="110"/>
  <c r="C11" i="110"/>
  <c r="C21" i="111"/>
  <c r="P21" i="111" s="1"/>
  <c r="C19" i="110"/>
  <c r="C15" i="112"/>
  <c r="C23" i="112"/>
  <c r="E13" i="137"/>
  <c r="L13" i="43"/>
  <c r="K13" i="43"/>
  <c r="G27" i="144"/>
  <c r="AC26" i="134"/>
  <c r="E15" i="143"/>
  <c r="J15" i="143"/>
  <c r="J23" i="94"/>
  <c r="G29" i="144"/>
  <c r="J20" i="148"/>
  <c r="E20" i="148"/>
  <c r="H21" i="94"/>
  <c r="N25" i="136"/>
  <c r="E21" i="134"/>
  <c r="L29" i="52"/>
  <c r="E25" i="107"/>
  <c r="E21" i="147"/>
  <c r="J21" i="147"/>
  <c r="C26" i="109"/>
  <c r="C10" i="112"/>
  <c r="C17" i="111"/>
  <c r="P17" i="111"/>
  <c r="C10" i="111"/>
  <c r="P10" i="111"/>
  <c r="E22" i="107"/>
  <c r="F13" i="108"/>
  <c r="T13" i="10"/>
  <c r="F13" i="141"/>
  <c r="N12" i="138"/>
  <c r="Y11" i="104"/>
  <c r="Z11" i="104" s="1"/>
  <c r="M31" i="138"/>
  <c r="N31" i="138" s="1"/>
  <c r="C17" i="109"/>
  <c r="P17" i="109" s="1"/>
  <c r="C16" i="109"/>
  <c r="P16" i="109" s="1"/>
  <c r="O27" i="109"/>
  <c r="C9" i="109"/>
  <c r="C24" i="109"/>
  <c r="C19" i="109"/>
  <c r="P19" i="109" s="1"/>
  <c r="C22" i="111"/>
  <c r="C26" i="110"/>
  <c r="C25" i="111"/>
  <c r="C15" i="110"/>
  <c r="C19" i="112"/>
  <c r="P19" i="112" s="1"/>
  <c r="C17" i="112"/>
  <c r="S31" i="143"/>
  <c r="N29" i="140"/>
  <c r="Y28" i="105"/>
  <c r="Z28" i="105" s="1"/>
  <c r="J24" i="108"/>
  <c r="J24" i="141"/>
  <c r="D20" i="137"/>
  <c r="J19" i="36"/>
  <c r="K19" i="36"/>
  <c r="E18" i="143"/>
  <c r="J18" i="143"/>
  <c r="S22" i="104"/>
  <c r="T22" i="104" s="1"/>
  <c r="D23" i="138"/>
  <c r="E23" i="138" s="1"/>
  <c r="J12" i="141"/>
  <c r="J12" i="108"/>
  <c r="D23" i="55"/>
  <c r="T12" i="52"/>
  <c r="T26" i="10"/>
  <c r="U26" i="10" s="1"/>
  <c r="F26" i="108"/>
  <c r="F26" i="141"/>
  <c r="H25" i="108"/>
  <c r="H25" i="141"/>
  <c r="S22" i="103"/>
  <c r="D23" i="134"/>
  <c r="V15" i="104"/>
  <c r="W15" i="104" s="1"/>
  <c r="C20" i="111"/>
  <c r="C14" i="110"/>
  <c r="J22" i="95"/>
  <c r="I20" i="92"/>
  <c r="D19" i="51"/>
  <c r="F15" i="141"/>
  <c r="T15" i="10"/>
  <c r="U15" i="10" s="1"/>
  <c r="F15" i="108"/>
  <c r="Y24" i="105"/>
  <c r="Z24" i="105" s="1"/>
  <c r="N25" i="140"/>
  <c r="C22" i="109"/>
  <c r="P22" i="109" s="1"/>
  <c r="C12" i="109"/>
  <c r="C15" i="109"/>
  <c r="O27" i="110"/>
  <c r="C9" i="110"/>
  <c r="C23" i="110"/>
  <c r="P23" i="110" s="1"/>
  <c r="O27" i="111"/>
  <c r="C9" i="111"/>
  <c r="C18" i="112"/>
  <c r="P18" i="112" s="1"/>
  <c r="C24" i="110"/>
  <c r="P24" i="110"/>
  <c r="C10" i="110"/>
  <c r="C27" i="110" s="1"/>
  <c r="D17" i="50"/>
  <c r="G21" i="144"/>
  <c r="K18" i="36"/>
  <c r="J18" i="36"/>
  <c r="M18" i="92"/>
  <c r="M18" i="152"/>
  <c r="H27" i="97"/>
  <c r="E29" i="107"/>
  <c r="E17" i="143"/>
  <c r="J17" i="143"/>
  <c r="S31" i="137"/>
  <c r="D29" i="139"/>
  <c r="E15" i="107"/>
  <c r="D29" i="136"/>
  <c r="E29" i="136" s="1"/>
  <c r="G26" i="134"/>
  <c r="C20" i="109"/>
  <c r="C26" i="112"/>
  <c r="J21" i="142"/>
  <c r="E21" i="142"/>
  <c r="C23" i="109"/>
  <c r="C22" i="112"/>
  <c r="P22" i="112" s="1"/>
  <c r="C12" i="111"/>
  <c r="C12" i="112"/>
  <c r="S17" i="98"/>
  <c r="F20" i="96"/>
  <c r="V20" i="48"/>
  <c r="Y20" i="48" s="1"/>
  <c r="E23" i="139"/>
  <c r="L10" i="94"/>
  <c r="T30" i="34"/>
  <c r="J21" i="143"/>
  <c r="E21" i="143"/>
  <c r="J22" i="94"/>
  <c r="O18" i="92"/>
  <c r="O18" i="152"/>
  <c r="M30" i="45"/>
  <c r="H17" i="94"/>
  <c r="K14" i="152"/>
  <c r="K14" i="92"/>
  <c r="C24" i="45"/>
  <c r="C14" i="109"/>
  <c r="P14" i="109" s="1"/>
  <c r="C12" i="110"/>
  <c r="P12" i="110" s="1"/>
  <c r="D19" i="107"/>
  <c r="C15" i="3"/>
  <c r="C21" i="109"/>
  <c r="C16" i="112"/>
  <c r="G27" i="142"/>
  <c r="E23" i="134"/>
  <c r="U31" i="148"/>
  <c r="F22" i="94"/>
  <c r="V22" i="34"/>
  <c r="Y22" i="34" s="1"/>
  <c r="G19" i="144"/>
  <c r="AC15" i="143"/>
  <c r="D26" i="138"/>
  <c r="E26" i="138" s="1"/>
  <c r="S25" i="104"/>
  <c r="J21" i="96"/>
  <c r="T14" i="51"/>
  <c r="C23" i="111"/>
  <c r="P23" i="111" s="1"/>
  <c r="C22" i="110"/>
  <c r="C13" i="110"/>
  <c r="P13" i="110" s="1"/>
  <c r="C13" i="109"/>
  <c r="P13" i="109"/>
  <c r="C13" i="111"/>
  <c r="P13" i="111" s="1"/>
  <c r="C11" i="112"/>
  <c r="C13" i="112"/>
  <c r="P13" i="112"/>
  <c r="C24" i="111"/>
  <c r="P24" i="111" s="1"/>
  <c r="C18" i="109"/>
  <c r="P18" i="109" s="1"/>
  <c r="C25" i="110"/>
  <c r="C17" i="110"/>
  <c r="C16" i="110"/>
  <c r="P16" i="110"/>
  <c r="C15" i="111"/>
  <c r="P15" i="111"/>
  <c r="C18" i="110"/>
  <c r="C11" i="111"/>
  <c r="D15" i="50"/>
  <c r="T22" i="50"/>
  <c r="L16" i="96"/>
  <c r="S11" i="105"/>
  <c r="G31" i="140"/>
  <c r="D12" i="140"/>
  <c r="F21" i="141"/>
  <c r="T21" i="10"/>
  <c r="F21" i="108"/>
  <c r="C11" i="109"/>
  <c r="C27" i="109" s="1"/>
  <c r="C25" i="109"/>
  <c r="C24" i="112"/>
  <c r="D24" i="112" s="1"/>
  <c r="C25" i="112"/>
  <c r="C9" i="112"/>
  <c r="P9" i="112" s="1"/>
  <c r="O27" i="112"/>
  <c r="C19" i="111"/>
  <c r="C20" i="112"/>
  <c r="C14" i="111"/>
  <c r="C21" i="110"/>
  <c r="P21" i="110" s="1"/>
  <c r="G28" i="147"/>
  <c r="E23" i="107"/>
  <c r="E28" i="147"/>
  <c r="J28" i="147"/>
  <c r="S12" i="104"/>
  <c r="D13" i="138"/>
  <c r="E13" i="138" s="1"/>
  <c r="X31" i="137"/>
  <c r="J22" i="141"/>
  <c r="J22" i="108"/>
  <c r="T13" i="57"/>
  <c r="G25" i="134"/>
  <c r="D23" i="96"/>
  <c r="G17" i="148"/>
  <c r="D26" i="94"/>
  <c r="D28" i="155"/>
  <c r="E25" i="143"/>
  <c r="J25" i="143"/>
  <c r="G20" i="144"/>
  <c r="G22" i="147"/>
  <c r="G14" i="144"/>
  <c r="S29" i="51"/>
  <c r="T11" i="51"/>
  <c r="H15" i="95"/>
  <c r="N19" i="138"/>
  <c r="Y18" i="104"/>
  <c r="Z18" i="104" s="1"/>
  <c r="C10" i="109"/>
  <c r="C21" i="112"/>
  <c r="C26" i="111"/>
  <c r="C16" i="111"/>
  <c r="C18" i="111"/>
  <c r="P18" i="111" s="1"/>
  <c r="T17" i="50"/>
  <c r="T27" i="53"/>
  <c r="H16" i="94"/>
  <c r="U31" i="139"/>
  <c r="Q18" i="98"/>
  <c r="C20" i="45"/>
  <c r="D25" i="94"/>
  <c r="D27" i="155"/>
  <c r="D16" i="96"/>
  <c r="L10" i="97"/>
  <c r="T30" i="49"/>
  <c r="E15" i="137"/>
  <c r="L31" i="145"/>
  <c r="E12" i="145"/>
  <c r="J12" i="145"/>
  <c r="Y13" i="104"/>
  <c r="Z13" i="104" s="1"/>
  <c r="N14" i="138"/>
  <c r="T23" i="57"/>
  <c r="T15" i="125"/>
  <c r="L19" i="125" s="1"/>
  <c r="T17" i="51"/>
  <c r="J27" i="147"/>
  <c r="E27" i="147"/>
  <c r="G29" i="143"/>
  <c r="L31" i="137"/>
  <c r="E12" i="137"/>
  <c r="Q12" i="152"/>
  <c r="Q12" i="92"/>
  <c r="W16" i="68"/>
  <c r="N31" i="139"/>
  <c r="G12" i="139"/>
  <c r="U31" i="147"/>
  <c r="T26" i="54"/>
  <c r="G18" i="148"/>
  <c r="C28" i="45"/>
  <c r="H14" i="108"/>
  <c r="H14" i="141"/>
  <c r="E14" i="107"/>
  <c r="H31" i="106"/>
  <c r="L16" i="108"/>
  <c r="D20" i="95"/>
  <c r="V24" i="34"/>
  <c r="Y24" i="34" s="1"/>
  <c r="F24" i="94"/>
  <c r="G16" i="134"/>
  <c r="H13" i="108"/>
  <c r="H13" i="141"/>
  <c r="H29" i="141" s="1"/>
  <c r="U31" i="134"/>
  <c r="V17" i="105"/>
  <c r="W17" i="105" s="1"/>
  <c r="H20" i="97"/>
  <c r="D18" i="138"/>
  <c r="E18" i="138" s="1"/>
  <c r="S17" i="104"/>
  <c r="Q19" i="92"/>
  <c r="Q19" i="152"/>
  <c r="Q19" i="58"/>
  <c r="V24" i="103"/>
  <c r="W24" i="103" s="1"/>
  <c r="M19" i="152"/>
  <c r="M19" i="92"/>
  <c r="C27" i="84"/>
  <c r="I27" i="84" s="1"/>
  <c r="D13" i="55"/>
  <c r="V12" i="103"/>
  <c r="W12" i="103" s="1"/>
  <c r="J12" i="96"/>
  <c r="AC19" i="139"/>
  <c r="G15" i="137"/>
  <c r="D23" i="50"/>
  <c r="G23" i="143"/>
  <c r="Y20" i="103"/>
  <c r="E26" i="107"/>
  <c r="D19" i="96"/>
  <c r="L12" i="96"/>
  <c r="G24" i="142"/>
  <c r="T19" i="51"/>
  <c r="C21" i="84"/>
  <c r="E13" i="139"/>
  <c r="AC12" i="139"/>
  <c r="AB31" i="139"/>
  <c r="J23" i="95"/>
  <c r="L27" i="94"/>
  <c r="T15" i="53"/>
  <c r="J23" i="143"/>
  <c r="E23" i="143"/>
  <c r="G24" i="147"/>
  <c r="I15" i="92"/>
  <c r="E20" i="107"/>
  <c r="J31" i="137"/>
  <c r="D12" i="137"/>
  <c r="L18" i="95"/>
  <c r="D28" i="52"/>
  <c r="K27" i="102"/>
  <c r="D21" i="51"/>
  <c r="E26" i="147"/>
  <c r="J26" i="147"/>
  <c r="K27" i="36"/>
  <c r="J27" i="36"/>
  <c r="G22" i="146"/>
  <c r="V14" i="103"/>
  <c r="W14" i="103" s="1"/>
  <c r="T22" i="56"/>
  <c r="G23" i="137"/>
  <c r="H20" i="108"/>
  <c r="H20" i="141"/>
  <c r="D16" i="51"/>
  <c r="G19" i="145"/>
  <c r="G24" i="137"/>
  <c r="J31" i="140"/>
  <c r="K31" i="140" s="1"/>
  <c r="V11" i="105"/>
  <c r="W11" i="105" s="1"/>
  <c r="AC19" i="68"/>
  <c r="E19" i="152"/>
  <c r="E19" i="92"/>
  <c r="T19" i="56"/>
  <c r="J23" i="148"/>
  <c r="E23" i="148"/>
  <c r="H23" i="107"/>
  <c r="J15" i="97"/>
  <c r="J18" i="97"/>
  <c r="S17" i="103"/>
  <c r="D18" i="134"/>
  <c r="G28" i="137"/>
  <c r="T15" i="51"/>
  <c r="E21" i="137"/>
  <c r="E18" i="148"/>
  <c r="J18" i="148"/>
  <c r="AC20" i="137"/>
  <c r="D26" i="96"/>
  <c r="G23" i="142"/>
  <c r="J31" i="136"/>
  <c r="K31" i="136" s="1"/>
  <c r="F31" i="84"/>
  <c r="G29" i="148"/>
  <c r="AC22" i="137"/>
  <c r="D25" i="57"/>
  <c r="K20" i="92"/>
  <c r="D23" i="57"/>
  <c r="D27" i="137"/>
  <c r="L12" i="43"/>
  <c r="K12" i="43"/>
  <c r="E18" i="134"/>
  <c r="V25" i="104"/>
  <c r="W25" i="104" s="1"/>
  <c r="U31" i="142"/>
  <c r="L30" i="49"/>
  <c r="T23" i="55"/>
  <c r="V15" i="103"/>
  <c r="W15" i="103" s="1"/>
  <c r="G25" i="143"/>
  <c r="D28" i="55"/>
  <c r="E13" i="45"/>
  <c r="E30" i="45" s="1"/>
  <c r="M17" i="92"/>
  <c r="Q21" i="68"/>
  <c r="M17" i="152"/>
  <c r="M21" i="152" s="1"/>
  <c r="D14" i="50"/>
  <c r="H21" i="141"/>
  <c r="H21" i="108"/>
  <c r="H30" i="108" s="1"/>
  <c r="Q16" i="68"/>
  <c r="M12" i="92"/>
  <c r="M12" i="152"/>
  <c r="L16" i="43"/>
  <c r="K16" i="43"/>
  <c r="AB31" i="142"/>
  <c r="C18" i="45"/>
  <c r="F11" i="141"/>
  <c r="F11" i="108"/>
  <c r="T11" i="10"/>
  <c r="U11" i="10" s="1"/>
  <c r="O13" i="152"/>
  <c r="O13" i="92"/>
  <c r="M14" i="98"/>
  <c r="AC28" i="143"/>
  <c r="J16" i="95"/>
  <c r="F10" i="108"/>
  <c r="K29" i="10"/>
  <c r="F10" i="141"/>
  <c r="T10" i="10"/>
  <c r="U10" i="10" s="1"/>
  <c r="D23" i="140"/>
  <c r="S22" i="105"/>
  <c r="T22" i="105" s="1"/>
  <c r="AC19" i="146"/>
  <c r="J24" i="147"/>
  <c r="E24" i="147"/>
  <c r="E19" i="45"/>
  <c r="T23" i="53"/>
  <c r="T24" i="54"/>
  <c r="Y27" i="104"/>
  <c r="Z27" i="104" s="1"/>
  <c r="N28" i="138"/>
  <c r="K13" i="152"/>
  <c r="K13" i="92"/>
  <c r="J26" i="144"/>
  <c r="E26" i="144"/>
  <c r="H13" i="96"/>
  <c r="T22" i="57"/>
  <c r="D28" i="53"/>
  <c r="F20" i="141"/>
  <c r="F20" i="108"/>
  <c r="T20" i="10"/>
  <c r="U20" i="10" s="1"/>
  <c r="D13" i="52"/>
  <c r="D18" i="56"/>
  <c r="D26" i="55"/>
  <c r="E26" i="142"/>
  <c r="J26" i="142"/>
  <c r="G27" i="134"/>
  <c r="K15" i="92"/>
  <c r="G29" i="145"/>
  <c r="AC21" i="145"/>
  <c r="AB31" i="148"/>
  <c r="AC28" i="134"/>
  <c r="G17" i="145"/>
  <c r="D19" i="50"/>
  <c r="F12" i="141"/>
  <c r="F12" i="108"/>
  <c r="T12" i="10"/>
  <c r="D12" i="95"/>
  <c r="N24" i="140"/>
  <c r="Y23" i="105"/>
  <c r="Z23" i="105" s="1"/>
  <c r="J15" i="144"/>
  <c r="E15" i="144"/>
  <c r="E26" i="146"/>
  <c r="J26" i="146"/>
  <c r="D18" i="54"/>
  <c r="L29" i="54"/>
  <c r="G23" i="144"/>
  <c r="U31" i="143"/>
  <c r="N29" i="138"/>
  <c r="Y28" i="104"/>
  <c r="Z28" i="104" s="1"/>
  <c r="J16" i="141"/>
  <c r="J16" i="108"/>
  <c r="AC22" i="134"/>
  <c r="Y11" i="103"/>
  <c r="Z11" i="103" s="1"/>
  <c r="X31" i="134"/>
  <c r="J20" i="108"/>
  <c r="J20" i="141"/>
  <c r="R20" i="10"/>
  <c r="G21" i="142"/>
  <c r="N23" i="140"/>
  <c r="Y22" i="105"/>
  <c r="Z22" i="105" s="1"/>
  <c r="G27" i="146"/>
  <c r="G18" i="146"/>
  <c r="AC27" i="134"/>
  <c r="H19" i="97"/>
  <c r="F18" i="95"/>
  <c r="V18" i="47"/>
  <c r="Y18" i="47" s="1"/>
  <c r="L15" i="43"/>
  <c r="K15" i="43"/>
  <c r="G18" i="143"/>
  <c r="D20" i="138"/>
  <c r="E20" i="138" s="1"/>
  <c r="S19" i="104"/>
  <c r="D14" i="139"/>
  <c r="F23" i="94"/>
  <c r="V23" i="34"/>
  <c r="Y23" i="34" s="1"/>
  <c r="D18" i="57"/>
  <c r="L11" i="108"/>
  <c r="D26" i="97"/>
  <c r="L18" i="96"/>
  <c r="F25" i="96"/>
  <c r="V25" i="48"/>
  <c r="Y25" i="48" s="1"/>
  <c r="S14" i="152"/>
  <c r="S14" i="92"/>
  <c r="L19" i="58"/>
  <c r="L12" i="97"/>
  <c r="AC23" i="139"/>
  <c r="E14" i="134"/>
  <c r="F14" i="134" s="1"/>
  <c r="F24" i="96"/>
  <c r="V24" i="48"/>
  <c r="Y24" i="48" s="1"/>
  <c r="H20" i="95"/>
  <c r="H22" i="96"/>
  <c r="E16" i="147"/>
  <c r="J16" i="147"/>
  <c r="E19" i="107"/>
  <c r="N22" i="140"/>
  <c r="Y21" i="105"/>
  <c r="Z21" i="105" s="1"/>
  <c r="AC27" i="145"/>
  <c r="E15" i="146"/>
  <c r="J15" i="146"/>
  <c r="J16" i="143"/>
  <c r="J31" i="143" s="1"/>
  <c r="E16" i="143"/>
  <c r="V26" i="103"/>
  <c r="W26" i="103" s="1"/>
  <c r="AC20" i="147"/>
  <c r="J15" i="147"/>
  <c r="E15" i="147"/>
  <c r="F14" i="95"/>
  <c r="V14" i="47"/>
  <c r="Y14" i="47" s="1"/>
  <c r="E30" i="107"/>
  <c r="V22" i="103"/>
  <c r="W22" i="103" s="1"/>
  <c r="Q29" i="56"/>
  <c r="D16" i="57"/>
  <c r="E14" i="145"/>
  <c r="F14" i="145" s="1"/>
  <c r="J14" i="145"/>
  <c r="J24" i="95"/>
  <c r="D19" i="140"/>
  <c r="S18" i="105"/>
  <c r="G25" i="144"/>
  <c r="E25" i="145"/>
  <c r="J25" i="145"/>
  <c r="E27" i="107"/>
  <c r="D26" i="140"/>
  <c r="S25" i="105"/>
  <c r="J23" i="145"/>
  <c r="E23" i="145"/>
  <c r="V13" i="105"/>
  <c r="W13" i="105" s="1"/>
  <c r="N24" i="138"/>
  <c r="Y23" i="104"/>
  <c r="Z23" i="104" s="1"/>
  <c r="L16" i="97"/>
  <c r="S20" i="104"/>
  <c r="T20" i="104" s="1"/>
  <c r="D21" i="138"/>
  <c r="E21" i="138" s="1"/>
  <c r="G17" i="137"/>
  <c r="T30" i="48"/>
  <c r="L10" i="96"/>
  <c r="G28" i="143"/>
  <c r="D13" i="137"/>
  <c r="I29" i="51"/>
  <c r="V23" i="104"/>
  <c r="W23" i="104" s="1"/>
  <c r="J26" i="95"/>
  <c r="I31" i="36"/>
  <c r="K11" i="36"/>
  <c r="J11" i="36"/>
  <c r="J26" i="108"/>
  <c r="J26" i="141"/>
  <c r="K17" i="43"/>
  <c r="L17" i="43"/>
  <c r="AC26" i="139"/>
  <c r="I18" i="152"/>
  <c r="I18" i="92"/>
  <c r="J14" i="94"/>
  <c r="V20" i="104"/>
  <c r="W20" i="104" s="1"/>
  <c r="Y17" i="104"/>
  <c r="Z17" i="104" s="1"/>
  <c r="N18" i="138"/>
  <c r="D18" i="155"/>
  <c r="D16" i="94"/>
  <c r="Q13" i="152"/>
  <c r="Q13" i="92"/>
  <c r="E16" i="107"/>
  <c r="D20" i="97"/>
  <c r="I29" i="55"/>
  <c r="J30" i="48"/>
  <c r="D27" i="136"/>
  <c r="E27" i="136" s="1"/>
  <c r="T14" i="50"/>
  <c r="D20" i="52"/>
  <c r="T25" i="51"/>
  <c r="AC28" i="139"/>
  <c r="AC20" i="142"/>
  <c r="Q31" i="137"/>
  <c r="D26" i="137"/>
  <c r="L15" i="108"/>
  <c r="X15" i="10"/>
  <c r="G14" i="143"/>
  <c r="D16" i="140"/>
  <c r="S15" i="105"/>
  <c r="D24" i="54"/>
  <c r="AC14" i="139"/>
  <c r="Q15" i="92"/>
  <c r="G15" i="139"/>
  <c r="T16" i="51"/>
  <c r="L29" i="53"/>
  <c r="G24" i="145"/>
  <c r="J11" i="95"/>
  <c r="N26" i="140"/>
  <c r="Y25" i="105"/>
  <c r="Z25" i="105" s="1"/>
  <c r="V16" i="104"/>
  <c r="Z31" i="139"/>
  <c r="Y18" i="103"/>
  <c r="Z18" i="103" s="1"/>
  <c r="G19" i="142"/>
  <c r="L26" i="102"/>
  <c r="K26" i="102"/>
  <c r="D17" i="139"/>
  <c r="H22" i="107"/>
  <c r="I21" i="84"/>
  <c r="D21" i="50"/>
  <c r="G13" i="92"/>
  <c r="G13" i="152"/>
  <c r="T25" i="52"/>
  <c r="E28" i="143"/>
  <c r="J28" i="143"/>
  <c r="F24" i="141"/>
  <c r="T24" i="10"/>
  <c r="F24" i="108"/>
  <c r="F12" i="96"/>
  <c r="V12" i="48"/>
  <c r="Y12" i="48" s="1"/>
  <c r="S27" i="104"/>
  <c r="D28" i="138"/>
  <c r="E28" i="138" s="1"/>
  <c r="V20" i="49"/>
  <c r="Y20" i="49" s="1"/>
  <c r="F20" i="97"/>
  <c r="J12" i="36"/>
  <c r="K12" i="36"/>
  <c r="H17" i="141"/>
  <c r="H17" i="108"/>
  <c r="E31" i="107"/>
  <c r="N13" i="138"/>
  <c r="Y12" i="104"/>
  <c r="Z12" i="104" s="1"/>
  <c r="L20" i="108"/>
  <c r="T23" i="50"/>
  <c r="AC18" i="143"/>
  <c r="T16" i="68"/>
  <c r="O12" i="152"/>
  <c r="O12" i="92"/>
  <c r="E17" i="142"/>
  <c r="J17" i="142"/>
  <c r="D22" i="138"/>
  <c r="E22" i="138" s="1"/>
  <c r="S21" i="104"/>
  <c r="Y14" i="103"/>
  <c r="Z14" i="103" s="1"/>
  <c r="I12" i="98"/>
  <c r="K15" i="79"/>
  <c r="S17" i="105"/>
  <c r="D18" i="140"/>
  <c r="J22" i="148"/>
  <c r="E22" i="148"/>
  <c r="Q20" i="92"/>
  <c r="E23" i="147"/>
  <c r="J23" i="147"/>
  <c r="V24" i="47"/>
  <c r="Y24" i="47" s="1"/>
  <c r="F24" i="95"/>
  <c r="V23" i="105"/>
  <c r="W23" i="105" s="1"/>
  <c r="D18" i="53"/>
  <c r="K18" i="92"/>
  <c r="K18" i="152"/>
  <c r="V11" i="48"/>
  <c r="Y11" i="48" s="1"/>
  <c r="F11" i="96"/>
  <c r="V27" i="48"/>
  <c r="Y27" i="48" s="1"/>
  <c r="F27" i="96"/>
  <c r="AB31" i="137"/>
  <c r="AC12" i="137"/>
  <c r="AC17" i="68"/>
  <c r="E21" i="68"/>
  <c r="E17" i="152"/>
  <c r="E17" i="92"/>
  <c r="V23" i="49"/>
  <c r="Y23" i="49" s="1"/>
  <c r="F23" i="97"/>
  <c r="D11" i="96"/>
  <c r="G19" i="147"/>
  <c r="S24" i="104"/>
  <c r="D25" i="138"/>
  <c r="E25" i="138" s="1"/>
  <c r="H11" i="108"/>
  <c r="H11" i="141"/>
  <c r="G26" i="146"/>
  <c r="D16" i="53"/>
  <c r="Z31" i="134"/>
  <c r="AA31" i="134" s="1"/>
  <c r="G27" i="139"/>
  <c r="V26" i="104"/>
  <c r="W26" i="104" s="1"/>
  <c r="J13" i="96"/>
  <c r="G16" i="146"/>
  <c r="E28" i="45"/>
  <c r="C15" i="84"/>
  <c r="I15" i="84" s="1"/>
  <c r="G24" i="139"/>
  <c r="E27" i="144"/>
  <c r="J27" i="144"/>
  <c r="O15" i="92"/>
  <c r="V20" i="105"/>
  <c r="W20" i="105" s="1"/>
  <c r="H15" i="107"/>
  <c r="AC27" i="137"/>
  <c r="E16" i="137"/>
  <c r="D27" i="57"/>
  <c r="T19" i="57"/>
  <c r="G28" i="134"/>
  <c r="J12" i="142"/>
  <c r="E12" i="142"/>
  <c r="L31" i="142"/>
  <c r="E27" i="45"/>
  <c r="AC21" i="137"/>
  <c r="D12" i="97"/>
  <c r="S13" i="103"/>
  <c r="D14" i="134"/>
  <c r="H30" i="107"/>
  <c r="D24" i="139"/>
  <c r="H23" i="97"/>
  <c r="N20" i="140"/>
  <c r="Y19" i="105"/>
  <c r="Z19" i="105" s="1"/>
  <c r="E18" i="146"/>
  <c r="J18" i="146"/>
  <c r="E26" i="139"/>
  <c r="J10" i="95"/>
  <c r="R30" i="47"/>
  <c r="E22" i="143"/>
  <c r="J22" i="143"/>
  <c r="D28" i="140"/>
  <c r="S27" i="105"/>
  <c r="J22" i="144"/>
  <c r="E22" i="144"/>
  <c r="AC23" i="142"/>
  <c r="Y14" i="105"/>
  <c r="Z14" i="105" s="1"/>
  <c r="N15" i="140"/>
  <c r="G23" i="148"/>
  <c r="S15" i="103"/>
  <c r="D16" i="134"/>
  <c r="F11" i="94"/>
  <c r="V11" i="34"/>
  <c r="U11" i="34" s="1"/>
  <c r="AC15" i="148"/>
  <c r="D21" i="55"/>
  <c r="H17" i="96"/>
  <c r="D23" i="97"/>
  <c r="E14" i="137"/>
  <c r="E18" i="107"/>
  <c r="E26" i="134"/>
  <c r="V12" i="34"/>
  <c r="Y12" i="34" s="1"/>
  <c r="F12" i="94"/>
  <c r="L17" i="95"/>
  <c r="E22" i="139"/>
  <c r="H25" i="107"/>
  <c r="D30" i="48"/>
  <c r="D10" i="96"/>
  <c r="AC16" i="139"/>
  <c r="T14" i="54"/>
  <c r="C17" i="3"/>
  <c r="D21" i="107"/>
  <c r="F19" i="96"/>
  <c r="V19" i="48"/>
  <c r="Y19" i="48" s="1"/>
  <c r="G21" i="139"/>
  <c r="H15" i="79"/>
  <c r="G12" i="98"/>
  <c r="AB31" i="146"/>
  <c r="H21" i="107"/>
  <c r="S31" i="134"/>
  <c r="T13" i="51"/>
  <c r="T18" i="54"/>
  <c r="H16" i="108"/>
  <c r="H16" i="141"/>
  <c r="D16" i="95"/>
  <c r="D11" i="54"/>
  <c r="G29" i="54"/>
  <c r="C23" i="45"/>
  <c r="D15" i="51"/>
  <c r="T18" i="50"/>
  <c r="D14" i="96"/>
  <c r="H11" i="95"/>
  <c r="S14" i="104"/>
  <c r="T14" i="104" s="1"/>
  <c r="D15" i="138"/>
  <c r="E15" i="138" s="1"/>
  <c r="K16" i="102"/>
  <c r="L16" i="102"/>
  <c r="AC21" i="144"/>
  <c r="AC24" i="142"/>
  <c r="J25" i="108"/>
  <c r="J25" i="141"/>
  <c r="Q13" i="98"/>
  <c r="N26" i="138"/>
  <c r="Y25" i="104"/>
  <c r="Z25" i="104" s="1"/>
  <c r="I14" i="152"/>
  <c r="I14" i="92"/>
  <c r="J21" i="148"/>
  <c r="E21" i="148"/>
  <c r="V26" i="47"/>
  <c r="Y26" i="47" s="1"/>
  <c r="F26" i="95"/>
  <c r="V18" i="104"/>
  <c r="W18" i="104" s="1"/>
  <c r="D15" i="94"/>
  <c r="D17" i="155"/>
  <c r="H11" i="96"/>
  <c r="O19" i="152"/>
  <c r="O19" i="92"/>
  <c r="G23" i="145"/>
  <c r="J19" i="97"/>
  <c r="L22" i="95"/>
  <c r="J28" i="142"/>
  <c r="E28" i="142"/>
  <c r="N29" i="57"/>
  <c r="V21" i="104"/>
  <c r="W21" i="104" s="1"/>
  <c r="E27" i="143"/>
  <c r="J27" i="143"/>
  <c r="D15" i="155"/>
  <c r="D13" i="94"/>
  <c r="C28" i="84"/>
  <c r="N28" i="136"/>
  <c r="T19" i="53"/>
  <c r="D25" i="139"/>
  <c r="G16" i="137"/>
  <c r="W21" i="68"/>
  <c r="Q17" i="92"/>
  <c r="Q17" i="152"/>
  <c r="D25" i="56"/>
  <c r="D17" i="96"/>
  <c r="Z15" i="79"/>
  <c r="S12" i="98"/>
  <c r="D28" i="139"/>
  <c r="L30" i="34"/>
  <c r="G27" i="145"/>
  <c r="J15" i="145"/>
  <c r="E15" i="145"/>
  <c r="T20" i="51"/>
  <c r="G18" i="139"/>
  <c r="V14" i="104"/>
  <c r="D11" i="57"/>
  <c r="G29" i="57"/>
  <c r="J14" i="97"/>
  <c r="G12" i="144"/>
  <c r="N31" i="144"/>
  <c r="L19" i="43"/>
  <c r="K19" i="43"/>
  <c r="C14" i="45"/>
  <c r="H22" i="95"/>
  <c r="F22" i="95"/>
  <c r="V22" i="47"/>
  <c r="Y22" i="47" s="1"/>
  <c r="O16" i="98"/>
  <c r="T19" i="79"/>
  <c r="J19" i="58"/>
  <c r="G12" i="148"/>
  <c r="N31" i="148"/>
  <c r="AC22" i="143"/>
  <c r="D21" i="57"/>
  <c r="Y22" i="103"/>
  <c r="Z22" i="103" s="1"/>
  <c r="H11" i="94"/>
  <c r="J20" i="145"/>
  <c r="E20" i="145"/>
  <c r="J28" i="148"/>
  <c r="E28" i="148"/>
  <c r="G18" i="147"/>
  <c r="V17" i="104"/>
  <c r="W17" i="104" s="1"/>
  <c r="D20" i="50"/>
  <c r="E22" i="134"/>
  <c r="F22" i="134" s="1"/>
  <c r="G18" i="137"/>
  <c r="H15" i="141"/>
  <c r="H15" i="108"/>
  <c r="G29" i="147"/>
  <c r="T24" i="52"/>
  <c r="H16" i="107"/>
  <c r="E24" i="137"/>
  <c r="G12" i="146"/>
  <c r="N31" i="146"/>
  <c r="V27" i="104"/>
  <c r="W27" i="104" s="1"/>
  <c r="F19" i="97"/>
  <c r="V19" i="49"/>
  <c r="Y19" i="49" s="1"/>
  <c r="D29" i="134"/>
  <c r="S28" i="103"/>
  <c r="AC23" i="147"/>
  <c r="E29" i="147"/>
  <c r="J29" i="147"/>
  <c r="L14" i="95"/>
  <c r="G15" i="144"/>
  <c r="J19" i="96"/>
  <c r="L18" i="108"/>
  <c r="D22" i="56"/>
  <c r="V13" i="104"/>
  <c r="W13" i="104" s="1"/>
  <c r="V14" i="105"/>
  <c r="W14" i="105" s="1"/>
  <c r="E12" i="45"/>
  <c r="I30" i="45"/>
  <c r="G13" i="134"/>
  <c r="G12" i="137"/>
  <c r="H12" i="137" s="1"/>
  <c r="N31" i="137"/>
  <c r="O31" i="137" s="1"/>
  <c r="L31" i="143"/>
  <c r="J12" i="143"/>
  <c r="E12" i="143"/>
  <c r="G12" i="92"/>
  <c r="G12" i="152"/>
  <c r="H16" i="68"/>
  <c r="L15" i="94"/>
  <c r="G13" i="139"/>
  <c r="T21" i="50"/>
  <c r="E21" i="107"/>
  <c r="H18" i="108"/>
  <c r="H18" i="141"/>
  <c r="N18" i="141" s="1"/>
  <c r="L10" i="108"/>
  <c r="W29" i="10"/>
  <c r="X10" i="10"/>
  <c r="V11" i="104"/>
  <c r="J31" i="138"/>
  <c r="K31" i="138" s="1"/>
  <c r="E16" i="144"/>
  <c r="J16" i="144"/>
  <c r="E14" i="144"/>
  <c r="J14" i="144"/>
  <c r="AC15" i="137"/>
  <c r="T11" i="50"/>
  <c r="S29" i="50"/>
  <c r="T24" i="50"/>
  <c r="E28" i="145"/>
  <c r="J28" i="145"/>
  <c r="L19" i="95"/>
  <c r="M12" i="98"/>
  <c r="Q15" i="79"/>
  <c r="K22" i="36"/>
  <c r="J22" i="36"/>
  <c r="G13" i="146"/>
  <c r="V16" i="48"/>
  <c r="Y16" i="48" s="1"/>
  <c r="F16" i="96"/>
  <c r="Q29" i="10"/>
  <c r="J11" i="141"/>
  <c r="R11" i="10"/>
  <c r="J11" i="108"/>
  <c r="AC19" i="137"/>
  <c r="T26" i="51"/>
  <c r="H12" i="94"/>
  <c r="N12" i="94" s="1"/>
  <c r="E20" i="45"/>
  <c r="L14" i="94"/>
  <c r="E17" i="45"/>
  <c r="T13" i="56"/>
  <c r="N17" i="140"/>
  <c r="Y16" i="105"/>
  <c r="Z16" i="105" s="1"/>
  <c r="E24" i="107"/>
  <c r="D21" i="56"/>
  <c r="D25" i="51"/>
  <c r="E23" i="45"/>
  <c r="E25" i="45"/>
  <c r="D12" i="54"/>
  <c r="AC24" i="137"/>
  <c r="J17" i="144"/>
  <c r="E17" i="144"/>
  <c r="J13" i="143"/>
  <c r="E13" i="143"/>
  <c r="H12" i="97"/>
  <c r="J20" i="142"/>
  <c r="D20" i="142" s="1"/>
  <c r="E20" i="142"/>
  <c r="D29" i="137"/>
  <c r="C16" i="45"/>
  <c r="D26" i="136"/>
  <c r="E26" i="136" s="1"/>
  <c r="G28" i="144"/>
  <c r="D22" i="50"/>
  <c r="AC28" i="137"/>
  <c r="S12" i="103"/>
  <c r="D13" i="134"/>
  <c r="G26" i="144"/>
  <c r="F19" i="58"/>
  <c r="D17" i="57"/>
  <c r="J13" i="108"/>
  <c r="J13" i="141"/>
  <c r="R13" i="10"/>
  <c r="D12" i="52"/>
  <c r="L25" i="43"/>
  <c r="K25" i="43"/>
  <c r="G20" i="139"/>
  <c r="E29" i="143"/>
  <c r="J29" i="143"/>
  <c r="G23" i="147"/>
  <c r="G22" i="139"/>
  <c r="E22" i="137"/>
  <c r="J17" i="94"/>
  <c r="T21" i="55"/>
  <c r="AC16" i="137"/>
  <c r="D15" i="97"/>
  <c r="K14" i="43"/>
  <c r="L14" i="43"/>
  <c r="E21" i="45"/>
  <c r="AC29" i="145"/>
  <c r="T20" i="53"/>
  <c r="AC16" i="142"/>
  <c r="L28" i="43"/>
  <c r="K28" i="43"/>
  <c r="H24" i="107"/>
  <c r="S31" i="144"/>
  <c r="E19" i="58"/>
  <c r="D13" i="96"/>
  <c r="K20" i="36"/>
  <c r="J20" i="36"/>
  <c r="G22" i="144"/>
  <c r="J13" i="145"/>
  <c r="D13" i="145" s="1"/>
  <c r="E13" i="145"/>
  <c r="T26" i="57"/>
  <c r="Q29" i="51"/>
  <c r="D28" i="136"/>
  <c r="E28" i="136" s="1"/>
  <c r="AC15" i="142"/>
  <c r="T13" i="55"/>
  <c r="I19" i="58"/>
  <c r="D16" i="139"/>
  <c r="X31" i="139"/>
  <c r="G30" i="45"/>
  <c r="C13" i="45"/>
  <c r="I29" i="54"/>
  <c r="J27" i="97"/>
  <c r="J17" i="148"/>
  <c r="E17" i="148"/>
  <c r="C21" i="45"/>
  <c r="Y25" i="103"/>
  <c r="Z25" i="103" s="1"/>
  <c r="C19" i="58"/>
  <c r="K13" i="36"/>
  <c r="J13" i="36"/>
  <c r="J27" i="145"/>
  <c r="E27" i="145"/>
  <c r="D16" i="56"/>
  <c r="G27" i="148"/>
  <c r="AC24" i="139"/>
  <c r="E18" i="45"/>
  <c r="H23" i="95"/>
  <c r="L22" i="97"/>
  <c r="C14" i="84"/>
  <c r="G16" i="142"/>
  <c r="G24" i="146"/>
  <c r="AB31" i="147"/>
  <c r="J22" i="147"/>
  <c r="E22" i="147"/>
  <c r="K19" i="58"/>
  <c r="D12" i="56"/>
  <c r="E19" i="144"/>
  <c r="J19" i="144"/>
  <c r="H22" i="141"/>
  <c r="H22" i="108"/>
  <c r="G22" i="142"/>
  <c r="G14" i="139"/>
  <c r="H14" i="139" s="1"/>
  <c r="Z19" i="79"/>
  <c r="S16" i="98"/>
  <c r="AC19" i="147"/>
  <c r="G20" i="92"/>
  <c r="V24" i="49"/>
  <c r="Y24" i="49" s="1"/>
  <c r="F24" i="97"/>
  <c r="S20" i="92"/>
  <c r="J14" i="147"/>
  <c r="E14" i="147"/>
  <c r="D24" i="137"/>
  <c r="Q30" i="45"/>
  <c r="D28" i="51"/>
  <c r="D22" i="137"/>
  <c r="J21" i="36"/>
  <c r="K21" i="36"/>
  <c r="G19" i="146"/>
  <c r="V19" i="104"/>
  <c r="W19" i="104" s="1"/>
  <c r="G13" i="148"/>
  <c r="J30" i="34"/>
  <c r="F13" i="97"/>
  <c r="V13" i="49"/>
  <c r="Y13" i="49" s="1"/>
  <c r="C17" i="45"/>
  <c r="H14" i="96"/>
  <c r="E23" i="137"/>
  <c r="AC19" i="134"/>
  <c r="G15" i="147"/>
  <c r="H26" i="108"/>
  <c r="H26" i="141"/>
  <c r="T23" i="56"/>
  <c r="E23" i="144"/>
  <c r="J23" i="144"/>
  <c r="G29" i="139"/>
  <c r="H29" i="139" s="1"/>
  <c r="E24" i="134"/>
  <c r="D10" i="97"/>
  <c r="D30" i="49"/>
  <c r="D22" i="139"/>
  <c r="G20" i="137"/>
  <c r="H20" i="137" s="1"/>
  <c r="E24" i="45"/>
  <c r="C23" i="106"/>
  <c r="T28" i="55"/>
  <c r="C15" i="45"/>
  <c r="G17" i="142"/>
  <c r="D15" i="52"/>
  <c r="N14" i="136"/>
  <c r="T22" i="52"/>
  <c r="D24" i="53"/>
  <c r="T17" i="53"/>
  <c r="H20" i="107"/>
  <c r="AC26" i="142"/>
  <c r="V12" i="47"/>
  <c r="Y12" i="47" s="1"/>
  <c r="F12" i="95"/>
  <c r="G27" i="137"/>
  <c r="H27" i="137" s="1"/>
  <c r="C31" i="36"/>
  <c r="T18" i="51"/>
  <c r="D13" i="136"/>
  <c r="E13" i="136" s="1"/>
  <c r="F23" i="108"/>
  <c r="F23" i="141"/>
  <c r="T23" i="10"/>
  <c r="V18" i="105"/>
  <c r="W18" i="105" s="1"/>
  <c r="G29" i="142"/>
  <c r="S28" i="104"/>
  <c r="D29" i="138"/>
  <c r="E29" i="138" s="1"/>
  <c r="H17" i="97"/>
  <c r="L20" i="43"/>
  <c r="K20" i="43"/>
  <c r="Y24" i="104"/>
  <c r="Z24" i="104" s="1"/>
  <c r="N25" i="138"/>
  <c r="D21" i="97"/>
  <c r="AC18" i="137"/>
  <c r="J18" i="145"/>
  <c r="E18" i="145"/>
  <c r="G29" i="137"/>
  <c r="J27" i="95"/>
  <c r="L29" i="50"/>
  <c r="H25" i="95"/>
  <c r="D19" i="52"/>
  <c r="D26" i="50"/>
  <c r="J29" i="145"/>
  <c r="E29" i="145"/>
  <c r="T25" i="10"/>
  <c r="F25" i="108"/>
  <c r="F25" i="141"/>
  <c r="T15" i="56"/>
  <c r="I18" i="98"/>
  <c r="D21" i="139"/>
  <c r="V17" i="34"/>
  <c r="Y17" i="34" s="1"/>
  <c r="F17" i="94"/>
  <c r="J23" i="142"/>
  <c r="E23" i="142"/>
  <c r="H26" i="107"/>
  <c r="D14" i="56"/>
  <c r="K16" i="68"/>
  <c r="I12" i="92"/>
  <c r="I12" i="152"/>
  <c r="F15" i="94"/>
  <c r="V15" i="34"/>
  <c r="Y15" i="34" s="1"/>
  <c r="E26" i="45"/>
  <c r="E20" i="139"/>
  <c r="T26" i="55"/>
  <c r="E28" i="107"/>
  <c r="D24" i="50"/>
  <c r="G14" i="142"/>
  <c r="L30" i="47"/>
  <c r="E16" i="139"/>
  <c r="D26" i="155"/>
  <c r="D24" i="94"/>
  <c r="L16" i="95"/>
  <c r="G16" i="143"/>
  <c r="D12" i="57"/>
  <c r="T18" i="52"/>
  <c r="G29" i="146"/>
  <c r="S29" i="56"/>
  <c r="T11" i="56"/>
  <c r="V28" i="103"/>
  <c r="W28" i="103" s="1"/>
  <c r="J28" i="144"/>
  <c r="E28" i="144"/>
  <c r="D25" i="54"/>
  <c r="N18" i="140"/>
  <c r="Y17" i="105"/>
  <c r="Z17" i="105" s="1"/>
  <c r="V19" i="47"/>
  <c r="Y19" i="47" s="1"/>
  <c r="F19" i="95"/>
  <c r="J24" i="97"/>
  <c r="Q14" i="152"/>
  <c r="Q14" i="92"/>
  <c r="E24" i="148"/>
  <c r="J24" i="148"/>
  <c r="E17" i="107"/>
  <c r="G17" i="139"/>
  <c r="H17" i="139" s="1"/>
  <c r="K28" i="36"/>
  <c r="J28" i="36"/>
  <c r="G14" i="98"/>
  <c r="D14" i="137"/>
  <c r="E20" i="134"/>
  <c r="V16" i="103"/>
  <c r="W16" i="103" s="1"/>
  <c r="D20" i="139"/>
  <c r="L17" i="96"/>
  <c r="G24" i="134"/>
  <c r="E20" i="143"/>
  <c r="J20" i="143"/>
  <c r="G19" i="137"/>
  <c r="G14" i="137"/>
  <c r="H24" i="96"/>
  <c r="C22" i="45"/>
  <c r="V28" i="104"/>
  <c r="W28" i="104" s="1"/>
  <c r="T22" i="51"/>
  <c r="K18" i="43"/>
  <c r="L18" i="43"/>
  <c r="G26" i="147"/>
  <c r="S18" i="98"/>
  <c r="V16" i="105"/>
  <c r="W16" i="105" s="1"/>
  <c r="T18" i="55"/>
  <c r="AC17" i="147"/>
  <c r="D16" i="97"/>
  <c r="D18" i="51"/>
  <c r="H12" i="95"/>
  <c r="E37" i="77"/>
  <c r="E28" i="137"/>
  <c r="AC13" i="125"/>
  <c r="G20" i="134"/>
  <c r="D25" i="95"/>
  <c r="D18" i="139"/>
  <c r="D15" i="137"/>
  <c r="Z31" i="145"/>
  <c r="C18" i="84"/>
  <c r="AC25" i="147"/>
  <c r="D26" i="107"/>
  <c r="C22" i="3"/>
  <c r="J18" i="96"/>
  <c r="G15" i="92"/>
  <c r="T27" i="52"/>
  <c r="D11" i="51"/>
  <c r="G29" i="51"/>
  <c r="D19" i="57"/>
  <c r="G28" i="148"/>
  <c r="H13" i="95"/>
  <c r="N17" i="138"/>
  <c r="Y16" i="104"/>
  <c r="Z16" i="104" s="1"/>
  <c r="K13" i="102"/>
  <c r="L13" i="102"/>
  <c r="D19" i="58"/>
  <c r="T25" i="54"/>
  <c r="V22" i="49"/>
  <c r="Y22" i="49" s="1"/>
  <c r="F22" i="97"/>
  <c r="V19" i="105"/>
  <c r="W19" i="105" s="1"/>
  <c r="AC23" i="134"/>
  <c r="E14" i="139"/>
  <c r="F14" i="139" s="1"/>
  <c r="H26" i="96"/>
  <c r="AC29" i="148"/>
  <c r="V25" i="34"/>
  <c r="F25" i="94"/>
  <c r="H27" i="96"/>
  <c r="I17" i="92"/>
  <c r="I17" i="152"/>
  <c r="K21" i="68"/>
  <c r="N29" i="54"/>
  <c r="O29" i="54" s="1"/>
  <c r="J19" i="146"/>
  <c r="E19" i="146"/>
  <c r="F18" i="96"/>
  <c r="V18" i="48"/>
  <c r="Y18" i="48" s="1"/>
  <c r="F12" i="97"/>
  <c r="V12" i="49"/>
  <c r="Y12" i="49" s="1"/>
  <c r="D19" i="137"/>
  <c r="E16" i="148"/>
  <c r="J16" i="148"/>
  <c r="C24" i="84"/>
  <c r="AC26" i="146"/>
  <c r="G13" i="98"/>
  <c r="G24" i="143"/>
  <c r="T26" i="52"/>
  <c r="D22" i="136"/>
  <c r="E22" i="136" s="1"/>
  <c r="O14" i="152"/>
  <c r="O14" i="92"/>
  <c r="D21" i="155"/>
  <c r="D19" i="94"/>
  <c r="E14" i="45"/>
  <c r="T19" i="55"/>
  <c r="AC14" i="144"/>
  <c r="Z15" i="125"/>
  <c r="O19" i="125" s="1"/>
  <c r="J21" i="94"/>
  <c r="D27" i="139"/>
  <c r="J18" i="144"/>
  <c r="E18" i="144"/>
  <c r="T16" i="54"/>
  <c r="S29" i="54"/>
  <c r="T11" i="54"/>
  <c r="C11" i="3"/>
  <c r="D15" i="107"/>
  <c r="F15" i="107" s="1"/>
  <c r="P30" i="34"/>
  <c r="H10" i="94"/>
  <c r="V21" i="49"/>
  <c r="Y21" i="49" s="1"/>
  <c r="F21" i="97"/>
  <c r="F27" i="97"/>
  <c r="V27" i="49"/>
  <c r="Y27" i="49" s="1"/>
  <c r="D22" i="51"/>
  <c r="L14" i="97"/>
  <c r="L25" i="95"/>
  <c r="T17" i="10"/>
  <c r="F17" i="108"/>
  <c r="F17" i="141"/>
  <c r="F29" i="141" s="1"/>
  <c r="Y16" i="103"/>
  <c r="D13" i="139"/>
  <c r="V23" i="47"/>
  <c r="Y23" i="47" s="1"/>
  <c r="F23" i="95"/>
  <c r="G26" i="148"/>
  <c r="G13" i="144"/>
  <c r="D20" i="54"/>
  <c r="J11" i="96"/>
  <c r="Y23" i="103"/>
  <c r="Z23" i="103" s="1"/>
  <c r="AC14" i="134"/>
  <c r="T24" i="51"/>
  <c r="H22" i="97"/>
  <c r="AC28" i="146"/>
  <c r="S29" i="52"/>
  <c r="T11" i="52"/>
  <c r="S20" i="103"/>
  <c r="T20" i="103" s="1"/>
  <c r="D21" i="134"/>
  <c r="L31" i="148"/>
  <c r="J12" i="148"/>
  <c r="E12" i="148"/>
  <c r="V22" i="104"/>
  <c r="W22" i="104" s="1"/>
  <c r="H17" i="107"/>
  <c r="G18" i="145"/>
  <c r="D15" i="140"/>
  <c r="S14" i="105"/>
  <c r="T27" i="54"/>
  <c r="D31" i="43"/>
  <c r="L15" i="96"/>
  <c r="Y20" i="105"/>
  <c r="Z20" i="105" s="1"/>
  <c r="N21" i="140"/>
  <c r="AC25" i="137"/>
  <c r="L14" i="96"/>
  <c r="G12" i="143"/>
  <c r="N31" i="143"/>
  <c r="D29" i="10"/>
  <c r="C13" i="106"/>
  <c r="G20" i="147"/>
  <c r="D17" i="54"/>
  <c r="T12" i="51"/>
  <c r="D18" i="97"/>
  <c r="D20" i="56"/>
  <c r="F17" i="96"/>
  <c r="V17" i="48"/>
  <c r="Y17" i="48" s="1"/>
  <c r="J13" i="146"/>
  <c r="J31" i="146" s="1"/>
  <c r="E13" i="146"/>
  <c r="I29" i="53"/>
  <c r="L27" i="95"/>
  <c r="T13" i="54"/>
  <c r="T12" i="54"/>
  <c r="D28" i="134"/>
  <c r="H28" i="134" s="1"/>
  <c r="S27" i="103"/>
  <c r="C26" i="84"/>
  <c r="T14" i="52"/>
  <c r="J11" i="97"/>
  <c r="N21" i="136"/>
  <c r="T16" i="53"/>
  <c r="G28" i="145"/>
  <c r="K15" i="36"/>
  <c r="J15" i="36"/>
  <c r="L20" i="96"/>
  <c r="AC13" i="79"/>
  <c r="E13" i="98"/>
  <c r="R19" i="58"/>
  <c r="S18" i="152"/>
  <c r="S18" i="92"/>
  <c r="D22" i="95"/>
  <c r="G17" i="143"/>
  <c r="D17" i="140"/>
  <c r="S16" i="105"/>
  <c r="L24" i="108"/>
  <c r="X24" i="10"/>
  <c r="L13" i="108"/>
  <c r="X13" i="10"/>
  <c r="N15" i="125"/>
  <c r="I19" i="125" s="1"/>
  <c r="L18" i="102"/>
  <c r="K18" i="102"/>
  <c r="G27" i="143"/>
  <c r="J27" i="141"/>
  <c r="J27" i="108"/>
  <c r="G21" i="148"/>
  <c r="D17" i="51"/>
  <c r="J21" i="141"/>
  <c r="J21" i="108"/>
  <c r="R21" i="10"/>
  <c r="D13" i="54"/>
  <c r="T13" i="52"/>
  <c r="M18" i="98"/>
  <c r="H19" i="108"/>
  <c r="H19" i="141"/>
  <c r="G14" i="146"/>
  <c r="K11" i="102"/>
  <c r="L11" i="102"/>
  <c r="L25" i="97"/>
  <c r="J15" i="95"/>
  <c r="S31" i="148"/>
  <c r="L23" i="43"/>
  <c r="K23" i="43"/>
  <c r="G26" i="145"/>
  <c r="R16" i="10"/>
  <c r="T16" i="10"/>
  <c r="F16" i="141"/>
  <c r="N16" i="141" s="1"/>
  <c r="F16" i="108"/>
  <c r="Q29" i="50"/>
  <c r="AC14" i="147"/>
  <c r="P30" i="48"/>
  <c r="H10" i="96"/>
  <c r="N29" i="56"/>
  <c r="G12" i="134"/>
  <c r="N31" i="134"/>
  <c r="E27" i="134"/>
  <c r="J17" i="108"/>
  <c r="J17" i="141"/>
  <c r="J30" i="141" s="1"/>
  <c r="D11" i="50"/>
  <c r="G29" i="50"/>
  <c r="I19" i="152"/>
  <c r="I19" i="92"/>
  <c r="AC21" i="139"/>
  <c r="L15" i="97"/>
  <c r="AC26" i="137"/>
  <c r="E15" i="139"/>
  <c r="L12" i="108"/>
  <c r="X12" i="10"/>
  <c r="G26" i="142"/>
  <c r="Y24" i="103"/>
  <c r="Z24" i="103" s="1"/>
  <c r="L29" i="51"/>
  <c r="D28" i="50"/>
  <c r="G20" i="148"/>
  <c r="T16" i="56"/>
  <c r="AC24" i="145"/>
  <c r="U31" i="144"/>
  <c r="J24" i="94"/>
  <c r="I13" i="98"/>
  <c r="H21" i="68"/>
  <c r="G17" i="92"/>
  <c r="G17" i="152"/>
  <c r="S24" i="103"/>
  <c r="T24" i="103" s="1"/>
  <c r="D25" i="134"/>
  <c r="F14" i="108"/>
  <c r="T14" i="10"/>
  <c r="F14" i="141"/>
  <c r="D29" i="102"/>
  <c r="K27" i="43"/>
  <c r="L27" i="43"/>
  <c r="M15" i="92"/>
  <c r="D15" i="136"/>
  <c r="E15" i="136" s="1"/>
  <c r="D15" i="95"/>
  <c r="S29" i="55"/>
  <c r="T11" i="55"/>
  <c r="J15" i="148"/>
  <c r="E15" i="148"/>
  <c r="V27" i="103"/>
  <c r="W27" i="103" s="1"/>
  <c r="F21" i="94"/>
  <c r="V21" i="34"/>
  <c r="T27" i="56"/>
  <c r="D16" i="52"/>
  <c r="AC23" i="137"/>
  <c r="AC29" i="139"/>
  <c r="Y13" i="103"/>
  <c r="Z13" i="103" s="1"/>
  <c r="D20" i="51"/>
  <c r="G21" i="147"/>
  <c r="C22" i="84"/>
  <c r="V27" i="47"/>
  <c r="Y27" i="47" s="1"/>
  <c r="F27" i="95"/>
  <c r="M20" i="92"/>
  <c r="D27" i="107"/>
  <c r="C23" i="3"/>
  <c r="J25" i="142"/>
  <c r="E25" i="142"/>
  <c r="J25" i="95"/>
  <c r="N27" i="136"/>
  <c r="G21" i="134"/>
  <c r="H21" i="134" s="1"/>
  <c r="H25" i="96"/>
  <c r="N25" i="96" s="1"/>
  <c r="X26" i="10"/>
  <c r="L26" i="108"/>
  <c r="N29" i="50"/>
  <c r="D28" i="137"/>
  <c r="Z31" i="142"/>
  <c r="AA31" i="142" s="1"/>
  <c r="AC12" i="142"/>
  <c r="D22" i="54"/>
  <c r="V13" i="47"/>
  <c r="Y13" i="47" s="1"/>
  <c r="F13" i="95"/>
  <c r="V21" i="48"/>
  <c r="Y21" i="48" s="1"/>
  <c r="F21" i="96"/>
  <c r="AC28" i="144"/>
  <c r="O14" i="98"/>
  <c r="D24" i="57"/>
  <c r="D37" i="77"/>
  <c r="AC13" i="137"/>
  <c r="D17" i="52"/>
  <c r="D11" i="97"/>
  <c r="AC16" i="134"/>
  <c r="E23" i="146"/>
  <c r="J23" i="146"/>
  <c r="D13" i="97"/>
  <c r="O19" i="58"/>
  <c r="T14" i="57"/>
  <c r="Y12" i="103"/>
  <c r="Z12" i="103" s="1"/>
  <c r="G14" i="145"/>
  <c r="K14" i="98"/>
  <c r="AC27" i="146"/>
  <c r="L27" i="97"/>
  <c r="AC17" i="143"/>
  <c r="C30" i="84"/>
  <c r="V19" i="34"/>
  <c r="Y19" i="34" s="1"/>
  <c r="F19" i="94"/>
  <c r="F30" i="48"/>
  <c r="F10" i="96"/>
  <c r="V10" i="48"/>
  <c r="Y10" i="48" s="1"/>
  <c r="L17" i="102"/>
  <c r="K17" i="102"/>
  <c r="D20" i="155"/>
  <c r="D18" i="94"/>
  <c r="L26" i="96"/>
  <c r="F14" i="94"/>
  <c r="V14" i="34"/>
  <c r="U14" i="34" s="1"/>
  <c r="AC21" i="142"/>
  <c r="J14" i="95"/>
  <c r="D22" i="97"/>
  <c r="G18" i="144"/>
  <c r="J18" i="95"/>
  <c r="G21" i="143"/>
  <c r="D19" i="136"/>
  <c r="E19" i="136" s="1"/>
  <c r="G28" i="142"/>
  <c r="Y12" i="105"/>
  <c r="Z12" i="105" s="1"/>
  <c r="N13" i="140"/>
  <c r="E22" i="142"/>
  <c r="J22" i="142"/>
  <c r="AC13" i="134"/>
  <c r="N30" i="48"/>
  <c r="D12" i="51"/>
  <c r="J17" i="97"/>
  <c r="D23" i="52"/>
  <c r="Y21" i="103"/>
  <c r="Z21" i="103" s="1"/>
  <c r="H21" i="96"/>
  <c r="N21" i="96" s="1"/>
  <c r="T20" i="52"/>
  <c r="K14" i="102"/>
  <c r="L14" i="102"/>
  <c r="AC18" i="146"/>
  <c r="F10" i="95"/>
  <c r="V10" i="47"/>
  <c r="Y10" i="47" s="1"/>
  <c r="F30" i="47"/>
  <c r="D27" i="54"/>
  <c r="D14" i="95"/>
  <c r="L23" i="108"/>
  <c r="F16" i="95"/>
  <c r="V16" i="47"/>
  <c r="Y16" i="47" s="1"/>
  <c r="J17" i="95"/>
  <c r="J21" i="145"/>
  <c r="E21" i="145"/>
  <c r="K16" i="36"/>
  <c r="J16" i="36"/>
  <c r="T20" i="50"/>
  <c r="G24" i="144"/>
  <c r="T14" i="55"/>
  <c r="F17" i="97"/>
  <c r="V17" i="49"/>
  <c r="Y17" i="49" s="1"/>
  <c r="G22" i="143"/>
  <c r="L11" i="96"/>
  <c r="V25" i="105"/>
  <c r="W25" i="105" s="1"/>
  <c r="AC22" i="144"/>
  <c r="V13" i="103"/>
  <c r="W13" i="103" s="1"/>
  <c r="Y13" i="105"/>
  <c r="Z13" i="105" s="1"/>
  <c r="N14" i="140"/>
  <c r="D20" i="55"/>
  <c r="AC20" i="144"/>
  <c r="D21" i="136"/>
  <c r="E21" i="136" s="1"/>
  <c r="L25" i="108"/>
  <c r="H24" i="94"/>
  <c r="H16" i="95"/>
  <c r="Y26" i="105"/>
  <c r="Z26" i="105" s="1"/>
  <c r="N27" i="140"/>
  <c r="G25" i="146"/>
  <c r="Q29" i="55"/>
  <c r="AC13" i="143"/>
  <c r="N29" i="52"/>
  <c r="O29" i="52" s="1"/>
  <c r="AC16" i="144"/>
  <c r="L11" i="95"/>
  <c r="S31" i="142"/>
  <c r="D20" i="96"/>
  <c r="AC25" i="144"/>
  <c r="K14" i="36"/>
  <c r="J14" i="36"/>
  <c r="AC25" i="143"/>
  <c r="D24" i="51"/>
  <c r="J16" i="94"/>
  <c r="J24" i="142"/>
  <c r="E24" i="142"/>
  <c r="D13" i="155"/>
  <c r="D11" i="94"/>
  <c r="N29" i="53"/>
  <c r="J13" i="148"/>
  <c r="E13" i="148"/>
  <c r="G17" i="134"/>
  <c r="D23" i="53"/>
  <c r="J19" i="145"/>
  <c r="D19" i="145" s="1"/>
  <c r="E19" i="145"/>
  <c r="E19" i="147"/>
  <c r="J19" i="147"/>
  <c r="T19" i="50"/>
  <c r="D15" i="55"/>
  <c r="N24" i="136"/>
  <c r="D25" i="55"/>
  <c r="E13" i="92"/>
  <c r="AC13" i="68"/>
  <c r="E13" i="152"/>
  <c r="G26" i="143"/>
  <c r="V22" i="48"/>
  <c r="Y22" i="48" s="1"/>
  <c r="F22" i="96"/>
  <c r="J17" i="145"/>
  <c r="E17" i="145"/>
  <c r="T22" i="54"/>
  <c r="AC17" i="137"/>
  <c r="J23" i="36"/>
  <c r="K23" i="36"/>
  <c r="J11" i="94"/>
  <c r="D14" i="52"/>
  <c r="AC19" i="143"/>
  <c r="K13" i="98"/>
  <c r="N31" i="142"/>
  <c r="G31" i="142" s="1"/>
  <c r="G12" i="142"/>
  <c r="AC24" i="148"/>
  <c r="AC19" i="144"/>
  <c r="D26" i="53"/>
  <c r="G20" i="143"/>
  <c r="D17" i="134"/>
  <c r="S16" i="103"/>
  <c r="S30" i="103" s="1"/>
  <c r="T30" i="103" s="1"/>
  <c r="J26" i="97"/>
  <c r="K25" i="102"/>
  <c r="L25" i="102"/>
  <c r="L23" i="102"/>
  <c r="K23" i="102"/>
  <c r="AC17" i="142"/>
  <c r="H27" i="107"/>
  <c r="K27" i="107" s="1"/>
  <c r="I26" i="84"/>
  <c r="E14" i="142"/>
  <c r="J14" i="142"/>
  <c r="D14" i="142" s="1"/>
  <c r="H14" i="142" s="1"/>
  <c r="J19" i="95"/>
  <c r="J23" i="141"/>
  <c r="J23" i="108"/>
  <c r="R23" i="10"/>
  <c r="AC19" i="145"/>
  <c r="N28" i="140"/>
  <c r="Y27" i="105"/>
  <c r="Z27" i="105" s="1"/>
  <c r="V25" i="103"/>
  <c r="W25" i="103" s="1"/>
  <c r="G15" i="145"/>
  <c r="G25" i="142"/>
  <c r="N13" i="136"/>
  <c r="L22" i="96"/>
  <c r="V15" i="47"/>
  <c r="Y15" i="47" s="1"/>
  <c r="F15" i="95"/>
  <c r="S31" i="145"/>
  <c r="N16" i="140"/>
  <c r="Y15" i="105"/>
  <c r="Z15" i="105" s="1"/>
  <c r="D25" i="50"/>
  <c r="AC22" i="139"/>
  <c r="AC24" i="146"/>
  <c r="G19" i="152"/>
  <c r="G19" i="92"/>
  <c r="G16" i="98"/>
  <c r="H19" i="79"/>
  <c r="J15" i="108"/>
  <c r="R15" i="10"/>
  <c r="J15" i="141"/>
  <c r="N15" i="141" s="1"/>
  <c r="V27" i="105"/>
  <c r="W27" i="105" s="1"/>
  <c r="D27" i="55"/>
  <c r="AC17" i="79"/>
  <c r="E17" i="98"/>
  <c r="Y26" i="103"/>
  <c r="Z26" i="103" s="1"/>
  <c r="T26" i="50"/>
  <c r="E29" i="45"/>
  <c r="D15" i="57"/>
  <c r="AC20" i="68"/>
  <c r="E20" i="92"/>
  <c r="Q29" i="52"/>
  <c r="T24" i="57"/>
  <c r="D15" i="96"/>
  <c r="F13" i="96"/>
  <c r="V13" i="48"/>
  <c r="Y13" i="48" s="1"/>
  <c r="E29" i="134"/>
  <c r="F29" i="134" s="1"/>
  <c r="L12" i="95"/>
  <c r="G13" i="142"/>
  <c r="Y15" i="103"/>
  <c r="Z15" i="103" s="1"/>
  <c r="H28" i="107"/>
  <c r="H23" i="108"/>
  <c r="H23" i="141"/>
  <c r="L21" i="43"/>
  <c r="K21" i="43"/>
  <c r="AC25" i="145"/>
  <c r="L14" i="108"/>
  <c r="X14" i="10"/>
  <c r="N21" i="138"/>
  <c r="Y20" i="104"/>
  <c r="C12" i="45"/>
  <c r="K30" i="45"/>
  <c r="O17" i="98"/>
  <c r="F27" i="94"/>
  <c r="V27" i="34"/>
  <c r="U27" i="34" s="1"/>
  <c r="Z31" i="143"/>
  <c r="E16" i="142"/>
  <c r="J16" i="142"/>
  <c r="K11" i="43"/>
  <c r="J31" i="43"/>
  <c r="L11" i="43"/>
  <c r="G26" i="139"/>
  <c r="J16" i="96"/>
  <c r="T14" i="53"/>
  <c r="AC23" i="146"/>
  <c r="G20" i="146"/>
  <c r="L23" i="97"/>
  <c r="D17" i="53"/>
  <c r="D12" i="94"/>
  <c r="D14" i="155"/>
  <c r="L24" i="43"/>
  <c r="K24" i="43"/>
  <c r="D19" i="155"/>
  <c r="D17" i="94"/>
  <c r="D17" i="138"/>
  <c r="E17" i="138" s="1"/>
  <c r="S16" i="104"/>
  <c r="T16" i="104" s="1"/>
  <c r="S13" i="152"/>
  <c r="S13" i="92"/>
  <c r="AA13" i="68"/>
  <c r="S26" i="103"/>
  <c r="D27" i="134"/>
  <c r="T16" i="50"/>
  <c r="I14" i="98"/>
  <c r="G23" i="134"/>
  <c r="H23" i="134" s="1"/>
  <c r="L19" i="96"/>
  <c r="F25" i="95"/>
  <c r="N25" i="95" s="1"/>
  <c r="G25" i="95" s="1"/>
  <c r="V25" i="47"/>
  <c r="Y25" i="47" s="1"/>
  <c r="G13" i="145"/>
  <c r="H18" i="107"/>
  <c r="E26" i="137"/>
  <c r="F26" i="137" s="1"/>
  <c r="L31" i="139"/>
  <c r="E12" i="139"/>
  <c r="J23" i="96"/>
  <c r="K12" i="98"/>
  <c r="N15" i="79"/>
  <c r="G23" i="146"/>
  <c r="D25" i="137"/>
  <c r="E17" i="139"/>
  <c r="F17" i="139" s="1"/>
  <c r="T18" i="56"/>
  <c r="E27" i="146"/>
  <c r="J27" i="146"/>
  <c r="D16" i="55"/>
  <c r="T21" i="53"/>
  <c r="Q15" i="125"/>
  <c r="K19" i="125" s="1"/>
  <c r="AC17" i="145"/>
  <c r="E13" i="147"/>
  <c r="J13" i="147"/>
  <c r="E27" i="137"/>
  <c r="F27" i="137" s="1"/>
  <c r="E19" i="137"/>
  <c r="F19" i="137" s="1"/>
  <c r="H18" i="96"/>
  <c r="AC28" i="145"/>
  <c r="G25" i="137"/>
  <c r="G15" i="143"/>
  <c r="D22" i="107"/>
  <c r="C18" i="3"/>
  <c r="Z31" i="137"/>
  <c r="AA31" i="137" s="1"/>
  <c r="M31" i="140"/>
  <c r="N31" i="140" s="1"/>
  <c r="N12" i="140"/>
  <c r="Y11" i="105"/>
  <c r="T28" i="57"/>
  <c r="AC20" i="139"/>
  <c r="S17" i="152"/>
  <c r="S17" i="92"/>
  <c r="AA17" i="68"/>
  <c r="Z21" i="68"/>
  <c r="G19" i="139"/>
  <c r="T21" i="56"/>
  <c r="D18" i="137"/>
  <c r="D13" i="56"/>
  <c r="Z16" i="68"/>
  <c r="S12" i="152"/>
  <c r="S12" i="92"/>
  <c r="AC29" i="134"/>
  <c r="T24" i="56"/>
  <c r="T22" i="55"/>
  <c r="G28" i="139"/>
  <c r="D14" i="136"/>
  <c r="E14" i="136" s="1"/>
  <c r="J22" i="146"/>
  <c r="E22" i="146"/>
  <c r="G14" i="147"/>
  <c r="J21" i="144"/>
  <c r="D21" i="144" s="1"/>
  <c r="E21" i="144"/>
  <c r="T25" i="56"/>
  <c r="T16" i="52"/>
  <c r="D20" i="136"/>
  <c r="E20" i="136" s="1"/>
  <c r="L25" i="94"/>
  <c r="AC13" i="139"/>
  <c r="D11" i="53"/>
  <c r="G29" i="53"/>
  <c r="D13" i="57"/>
  <c r="I13" i="92"/>
  <c r="I13" i="152"/>
  <c r="S26" i="105"/>
  <c r="D27" i="140"/>
  <c r="D21" i="53"/>
  <c r="Q29" i="54"/>
  <c r="D17" i="55"/>
  <c r="E16" i="45"/>
  <c r="J24" i="144"/>
  <c r="E24" i="144"/>
  <c r="D14" i="57"/>
  <c r="D17" i="95"/>
  <c r="U31" i="145"/>
  <c r="V12" i="104"/>
  <c r="W12" i="104" s="1"/>
  <c r="J15" i="142"/>
  <c r="E15" i="142"/>
  <c r="AC14" i="79"/>
  <c r="E14" i="98"/>
  <c r="S31" i="146"/>
  <c r="G25" i="147"/>
  <c r="T15" i="52"/>
  <c r="N12" i="136"/>
  <c r="M31" i="136"/>
  <c r="N31" i="136" s="1"/>
  <c r="T12" i="55"/>
  <c r="L12" i="102"/>
  <c r="K12" i="102"/>
  <c r="Y27" i="103"/>
  <c r="Z27" i="103" s="1"/>
  <c r="D25" i="97"/>
  <c r="T17" i="55"/>
  <c r="L13" i="96"/>
  <c r="J21" i="146"/>
  <c r="E21" i="146"/>
  <c r="J15" i="96"/>
  <c r="E25" i="146"/>
  <c r="J25" i="146"/>
  <c r="D27" i="50"/>
  <c r="Y15" i="104"/>
  <c r="N16" i="138"/>
  <c r="AC15" i="134"/>
  <c r="N19" i="79"/>
  <c r="K16" i="98"/>
  <c r="J26" i="96"/>
  <c r="S11" i="103"/>
  <c r="D12" i="134"/>
  <c r="J31" i="134"/>
  <c r="M31" i="134" s="1"/>
  <c r="AA19" i="68"/>
  <c r="S19" i="152"/>
  <c r="S19" i="92"/>
  <c r="D22" i="134"/>
  <c r="S21" i="103"/>
  <c r="V23" i="103"/>
  <c r="W23" i="103" s="1"/>
  <c r="L27" i="108"/>
  <c r="T25" i="57"/>
  <c r="D18" i="96"/>
  <c r="Q18" i="96" s="1"/>
  <c r="J22" i="97"/>
  <c r="T25" i="55"/>
  <c r="D17" i="136"/>
  <c r="E17" i="136" s="1"/>
  <c r="D23" i="139"/>
  <c r="G25" i="139"/>
  <c r="H25" i="139" s="1"/>
  <c r="J22" i="96"/>
  <c r="D19" i="55"/>
  <c r="I30" i="84"/>
  <c r="H31" i="107"/>
  <c r="G19" i="143"/>
  <c r="H12" i="96"/>
  <c r="V26" i="34"/>
  <c r="Y26" i="34" s="1"/>
  <c r="F26" i="94"/>
  <c r="E21" i="139"/>
  <c r="F21" i="139" s="1"/>
  <c r="D12" i="53"/>
  <c r="T14" i="56"/>
  <c r="J25" i="94"/>
  <c r="D20" i="53"/>
  <c r="E25" i="147"/>
  <c r="J25" i="147"/>
  <c r="T27" i="50"/>
  <c r="D29" i="140"/>
  <c r="S28" i="105"/>
  <c r="L21" i="108"/>
  <c r="X21" i="10"/>
  <c r="G22" i="137"/>
  <c r="S15" i="92"/>
  <c r="H25" i="94"/>
  <c r="J20" i="94"/>
  <c r="G18" i="134"/>
  <c r="H18" i="134" s="1"/>
  <c r="D27" i="53"/>
  <c r="J25" i="144"/>
  <c r="E25" i="144"/>
  <c r="Q14" i="98"/>
  <c r="D19" i="56"/>
  <c r="V20" i="47"/>
  <c r="Y20" i="47" s="1"/>
  <c r="F20" i="95"/>
  <c r="C29" i="45"/>
  <c r="K17" i="98"/>
  <c r="T19" i="52"/>
  <c r="J19" i="143"/>
  <c r="D19" i="143" s="1"/>
  <c r="E19" i="143"/>
  <c r="G12" i="147"/>
  <c r="N31" i="147"/>
  <c r="G31" i="147" s="1"/>
  <c r="T25" i="50"/>
  <c r="D12" i="50"/>
  <c r="H15" i="94"/>
  <c r="G21" i="137"/>
  <c r="O20" i="92"/>
  <c r="T18" i="53"/>
  <c r="L23" i="96"/>
  <c r="T18" i="57"/>
  <c r="Q29" i="57"/>
  <c r="V11" i="103"/>
  <c r="Q31" i="134"/>
  <c r="V20" i="103"/>
  <c r="W20" i="103" s="1"/>
  <c r="T23" i="52"/>
  <c r="AC14" i="137"/>
  <c r="D30" i="34"/>
  <c r="D12" i="155"/>
  <c r="D10" i="94"/>
  <c r="T13" i="50"/>
  <c r="C14" i="3"/>
  <c r="D18" i="107"/>
  <c r="J12" i="95"/>
  <c r="E12" i="146"/>
  <c r="J12" i="146"/>
  <c r="L31" i="146"/>
  <c r="E24" i="139"/>
  <c r="D14" i="140"/>
  <c r="S13" i="105"/>
  <c r="T13" i="105" s="1"/>
  <c r="G27" i="147"/>
  <c r="H14" i="94"/>
  <c r="D20" i="107"/>
  <c r="C16" i="3"/>
  <c r="G22" i="145"/>
  <c r="AC21" i="134"/>
  <c r="L15" i="102"/>
  <c r="K15" i="102"/>
  <c r="T12" i="56"/>
  <c r="K26" i="36"/>
  <c r="J26" i="36"/>
  <c r="E15" i="125"/>
  <c r="E19" i="125" s="1"/>
  <c r="AC12" i="125"/>
  <c r="D19" i="139"/>
  <c r="T15" i="55"/>
  <c r="L31" i="144"/>
  <c r="J12" i="144"/>
  <c r="E12" i="144"/>
  <c r="H27" i="95"/>
  <c r="AC20" i="145"/>
  <c r="F22" i="108"/>
  <c r="T22" i="10"/>
  <c r="U22" i="10" s="1"/>
  <c r="F22" i="141"/>
  <c r="N22" i="141" s="1"/>
  <c r="G22" i="141" s="1"/>
  <c r="J25" i="97"/>
  <c r="T12" i="57"/>
  <c r="Z31" i="148"/>
  <c r="J13" i="97"/>
  <c r="G22" i="134"/>
  <c r="T13" i="53"/>
  <c r="E28" i="134"/>
  <c r="F28" i="134" s="1"/>
  <c r="H27" i="108"/>
  <c r="H27" i="141"/>
  <c r="J20" i="97"/>
  <c r="N20" i="97" s="1"/>
  <c r="T28" i="51"/>
  <c r="D22" i="57"/>
  <c r="D18" i="55"/>
  <c r="D27" i="51"/>
  <c r="G29" i="55"/>
  <c r="D11" i="55"/>
  <c r="T12" i="50"/>
  <c r="Z31" i="144"/>
  <c r="AB31" i="144"/>
  <c r="E24" i="145"/>
  <c r="F24" i="145" s="1"/>
  <c r="J24" i="145"/>
  <c r="D24" i="145" s="1"/>
  <c r="K21" i="102"/>
  <c r="L21" i="102"/>
  <c r="F10" i="97"/>
  <c r="V10" i="49"/>
  <c r="Y10" i="49" s="1"/>
  <c r="F30" i="49"/>
  <c r="H23" i="94"/>
  <c r="E12" i="134"/>
  <c r="L31" i="134"/>
  <c r="L13" i="95"/>
  <c r="AC16" i="145"/>
  <c r="T28" i="56"/>
  <c r="M17" i="98"/>
  <c r="W19" i="79"/>
  <c r="Q16" i="98"/>
  <c r="L10" i="102"/>
  <c r="J29" i="102"/>
  <c r="K10" i="102"/>
  <c r="J26" i="145"/>
  <c r="E26" i="145"/>
  <c r="G18" i="92"/>
  <c r="G18" i="152"/>
  <c r="T17" i="57"/>
  <c r="AC25" i="139"/>
  <c r="H10" i="97"/>
  <c r="P30" i="49"/>
  <c r="F18" i="97"/>
  <c r="V18" i="49"/>
  <c r="Y18" i="49" s="1"/>
  <c r="E20" i="144"/>
  <c r="F20" i="144" s="1"/>
  <c r="J20" i="144"/>
  <c r="Q18" i="92"/>
  <c r="Q18" i="152"/>
  <c r="S25" i="103"/>
  <c r="P25" i="103" s="1"/>
  <c r="Q25" i="103" s="1"/>
  <c r="D26" i="134"/>
  <c r="D17" i="56"/>
  <c r="J16" i="145"/>
  <c r="D16" i="145" s="1"/>
  <c r="E16" i="145"/>
  <c r="D20" i="134"/>
  <c r="S19" i="103"/>
  <c r="T25" i="53"/>
  <c r="D18" i="136"/>
  <c r="E18" i="136" s="1"/>
  <c r="G14" i="134"/>
  <c r="H14" i="134" s="1"/>
  <c r="E29" i="144"/>
  <c r="J29" i="144"/>
  <c r="G16" i="148"/>
  <c r="T15" i="54"/>
  <c r="C20" i="84"/>
  <c r="J13" i="144"/>
  <c r="E13" i="144"/>
  <c r="E20" i="147"/>
  <c r="J20" i="147"/>
  <c r="D20" i="147" s="1"/>
  <c r="D22" i="140"/>
  <c r="S21" i="105"/>
  <c r="T24" i="53"/>
  <c r="AC26" i="147"/>
  <c r="T17" i="52"/>
  <c r="N26" i="136"/>
  <c r="K18" i="98"/>
  <c r="K19" i="98" s="1"/>
  <c r="N22" i="136"/>
  <c r="D12" i="139"/>
  <c r="H12" i="139" s="1"/>
  <c r="J31" i="139"/>
  <c r="M31" i="139" s="1"/>
  <c r="D22" i="96"/>
  <c r="L21" i="96"/>
  <c r="C25" i="45"/>
  <c r="L26" i="97"/>
  <c r="T27" i="51"/>
  <c r="G25" i="148"/>
  <c r="T21" i="51"/>
  <c r="D28" i="54"/>
  <c r="E18" i="98"/>
  <c r="AC18" i="79"/>
  <c r="D21" i="95"/>
  <c r="D14" i="107"/>
  <c r="C10" i="3"/>
  <c r="D29" i="3"/>
  <c r="E16" i="3" s="1"/>
  <c r="D25" i="53"/>
  <c r="V19" i="103"/>
  <c r="W19" i="103" s="1"/>
  <c r="S23" i="104"/>
  <c r="D24" i="138"/>
  <c r="E24" i="138" s="1"/>
  <c r="C18" i="106"/>
  <c r="D15" i="134"/>
  <c r="S14" i="103"/>
  <c r="C27" i="45"/>
  <c r="J14" i="96"/>
  <c r="D26" i="54"/>
  <c r="J12" i="97"/>
  <c r="D21" i="52"/>
  <c r="D16" i="136"/>
  <c r="E16" i="136" s="1"/>
  <c r="D19" i="54"/>
  <c r="K24" i="36"/>
  <c r="J24" i="36"/>
  <c r="L11" i="94"/>
  <c r="H13" i="94"/>
  <c r="H14" i="107"/>
  <c r="H31" i="84"/>
  <c r="F15" i="96"/>
  <c r="V15" i="48"/>
  <c r="Y15" i="48" s="1"/>
  <c r="C19" i="84"/>
  <c r="S15" i="104"/>
  <c r="T15" i="104" s="1"/>
  <c r="D16" i="138"/>
  <c r="E16" i="138" s="1"/>
  <c r="E27" i="148"/>
  <c r="J27" i="148"/>
  <c r="T21" i="57"/>
  <c r="D16" i="54"/>
  <c r="H30" i="47"/>
  <c r="H20" i="96"/>
  <c r="AB31" i="145"/>
  <c r="L18" i="97"/>
  <c r="J29" i="148"/>
  <c r="E29" i="148"/>
  <c r="D24" i="136"/>
  <c r="E24" i="136" s="1"/>
  <c r="E14" i="143"/>
  <c r="J14" i="143"/>
  <c r="E18" i="137"/>
  <c r="F18" i="137" s="1"/>
  <c r="J19" i="141"/>
  <c r="J19" i="108"/>
  <c r="E15" i="134"/>
  <c r="AC22" i="145"/>
  <c r="E20" i="137"/>
  <c r="F20" i="137" s="1"/>
  <c r="H21" i="95"/>
  <c r="AC17" i="139"/>
  <c r="G15" i="148"/>
  <c r="E13" i="142"/>
  <c r="J13" i="142"/>
  <c r="D13" i="142" s="1"/>
  <c r="H13" i="142" s="1"/>
  <c r="D16" i="137"/>
  <c r="AC29" i="147"/>
  <c r="Y21" i="104"/>
  <c r="Z21" i="104" s="1"/>
  <c r="N22" i="138"/>
  <c r="L22" i="43"/>
  <c r="K22" i="43"/>
  <c r="E15" i="45"/>
  <c r="AC14" i="146"/>
  <c r="AC15" i="139"/>
  <c r="T21" i="52"/>
  <c r="E17" i="137"/>
  <c r="L17" i="97"/>
  <c r="T11" i="57"/>
  <c r="S29" i="57"/>
  <c r="Q29" i="53"/>
  <c r="D25" i="52"/>
  <c r="C26" i="106"/>
  <c r="I26" i="106" s="1"/>
  <c r="W15" i="79"/>
  <c r="Q12" i="98"/>
  <c r="O30" i="45"/>
  <c r="G17" i="98"/>
  <c r="L21" i="95"/>
  <c r="AC26" i="145"/>
  <c r="L21" i="97"/>
  <c r="D18" i="95"/>
  <c r="V21" i="105"/>
  <c r="W21" i="105" s="1"/>
  <c r="T16" i="55"/>
  <c r="D21" i="137"/>
  <c r="L17" i="108"/>
  <c r="X17" i="10"/>
  <c r="V21" i="47"/>
  <c r="Y21" i="47" s="1"/>
  <c r="F21" i="95"/>
  <c r="E19" i="139"/>
  <c r="F19" i="139" s="1"/>
  <c r="N18" i="136"/>
  <c r="V26" i="48"/>
  <c r="Y26" i="48" s="1"/>
  <c r="F26" i="96"/>
  <c r="N26" i="96" s="1"/>
  <c r="I26" i="96" s="1"/>
  <c r="S24" i="105"/>
  <c r="D25" i="140"/>
  <c r="G26" i="137"/>
  <c r="H26" i="137" s="1"/>
  <c r="T15" i="79"/>
  <c r="T21" i="79" s="1"/>
  <c r="O12" i="98"/>
  <c r="E16" i="68"/>
  <c r="E23" i="68" s="1"/>
  <c r="E12" i="152"/>
  <c r="AC12" i="68"/>
  <c r="E12" i="92"/>
  <c r="J30" i="49"/>
  <c r="D23" i="51"/>
  <c r="G25" i="145"/>
  <c r="F18" i="94"/>
  <c r="V18" i="34"/>
  <c r="D17" i="137"/>
  <c r="L24" i="94"/>
  <c r="U24" i="34"/>
  <c r="K17" i="36"/>
  <c r="J17" i="36"/>
  <c r="G20" i="145"/>
  <c r="D23" i="155"/>
  <c r="D21" i="94"/>
  <c r="L27" i="96"/>
  <c r="G15" i="146"/>
  <c r="J20" i="95"/>
  <c r="E17" i="146"/>
  <c r="J17" i="146"/>
  <c r="L24" i="96"/>
  <c r="T23" i="51"/>
  <c r="AC25" i="146"/>
  <c r="J12" i="94"/>
  <c r="C16" i="84"/>
  <c r="D13" i="95"/>
  <c r="D25" i="136"/>
  <c r="E25" i="136" s="1"/>
  <c r="D23" i="136"/>
  <c r="E23" i="136" s="1"/>
  <c r="L24" i="95"/>
  <c r="V24" i="104"/>
  <c r="W24" i="104" s="1"/>
  <c r="AC13" i="146"/>
  <c r="W15" i="125"/>
  <c r="N19" i="125" s="1"/>
  <c r="J16" i="97"/>
  <c r="H24" i="95"/>
  <c r="D24" i="95"/>
  <c r="S26" i="104"/>
  <c r="D27" i="138"/>
  <c r="E27" i="138" s="1"/>
  <c r="N27" i="138"/>
  <c r="Y26" i="104"/>
  <c r="Z26" i="104" s="1"/>
  <c r="U23" i="34"/>
  <c r="L23" i="94"/>
  <c r="L13" i="94"/>
  <c r="E29" i="137"/>
  <c r="F29" i="137" s="1"/>
  <c r="N29" i="51"/>
  <c r="O29" i="51" s="1"/>
  <c r="H27" i="94"/>
  <c r="T20" i="57"/>
  <c r="G29" i="134"/>
  <c r="H29" i="134" s="1"/>
  <c r="D18" i="50"/>
  <c r="AC17" i="134"/>
  <c r="F37" i="77"/>
  <c r="AC22" i="148"/>
  <c r="E16" i="146"/>
  <c r="J16" i="146"/>
  <c r="H15" i="125"/>
  <c r="F19" i="125" s="1"/>
  <c r="H13" i="97"/>
  <c r="E19" i="142"/>
  <c r="J19" i="142"/>
  <c r="F18" i="141"/>
  <c r="F18" i="108"/>
  <c r="T18" i="10"/>
  <c r="D27" i="52"/>
  <c r="F17" i="95"/>
  <c r="V17" i="47"/>
  <c r="Y17" i="47" s="1"/>
  <c r="J30" i="47"/>
  <c r="V15" i="105"/>
  <c r="W15" i="105" s="1"/>
  <c r="F14" i="97"/>
  <c r="V14" i="49"/>
  <c r="Y14" i="49" s="1"/>
  <c r="T19" i="10"/>
  <c r="U19" i="10" s="1"/>
  <c r="F19" i="141"/>
  <c r="F19" i="108"/>
  <c r="H14" i="95"/>
  <c r="AC14" i="143"/>
  <c r="L19" i="94"/>
  <c r="U19" i="34"/>
  <c r="E25" i="139"/>
  <c r="F25" i="139" s="1"/>
  <c r="N30" i="34"/>
  <c r="J13" i="94"/>
  <c r="F16" i="94"/>
  <c r="V16" i="34"/>
  <c r="E18" i="92"/>
  <c r="AC18" i="68"/>
  <c r="E18" i="152"/>
  <c r="J19" i="94"/>
  <c r="O17" i="152"/>
  <c r="O21" i="152" s="1"/>
  <c r="AA17" i="152" s="1"/>
  <c r="O17" i="92"/>
  <c r="T21" i="68"/>
  <c r="T23" i="68" s="1"/>
  <c r="Q31" i="139"/>
  <c r="G19" i="134"/>
  <c r="H19" i="134" s="1"/>
  <c r="T15" i="50"/>
  <c r="J20" i="146"/>
  <c r="E20" i="146"/>
  <c r="T12" i="53"/>
  <c r="D15" i="56"/>
  <c r="N15" i="138"/>
  <c r="Y14" i="104"/>
  <c r="Z14" i="104" s="1"/>
  <c r="S31" i="147"/>
  <c r="T28" i="54"/>
  <c r="P30" i="47"/>
  <c r="H10" i="95"/>
  <c r="H30" i="48"/>
  <c r="G12" i="145"/>
  <c r="N31" i="145"/>
  <c r="G31" i="145" s="1"/>
  <c r="E17" i="134"/>
  <c r="F17" i="134" s="1"/>
  <c r="V16" i="49"/>
  <c r="Y16" i="49" s="1"/>
  <c r="F16" i="97"/>
  <c r="N15" i="136"/>
  <c r="D26" i="51"/>
  <c r="T28" i="53"/>
  <c r="L29" i="55"/>
  <c r="D22" i="94"/>
  <c r="D24" i="155"/>
  <c r="E19" i="148"/>
  <c r="J19" i="148"/>
  <c r="E16" i="98"/>
  <c r="AC16" i="79"/>
  <c r="E19" i="79"/>
  <c r="E19" i="98" s="1"/>
  <c r="V17" i="98" s="1"/>
  <c r="C12" i="3"/>
  <c r="D16" i="107"/>
  <c r="G18" i="98"/>
  <c r="O18" i="98"/>
  <c r="G15" i="134"/>
  <c r="Q17" i="98"/>
  <c r="Q19" i="98" s="1"/>
  <c r="AB18" i="98" s="1"/>
  <c r="L19" i="97"/>
  <c r="L30" i="97" s="1"/>
  <c r="L11" i="97"/>
  <c r="H17" i="95"/>
  <c r="I29" i="56"/>
  <c r="S18" i="104"/>
  <c r="D19" i="138"/>
  <c r="E19" i="138" s="1"/>
  <c r="N29" i="136"/>
  <c r="G17" i="147"/>
  <c r="E18" i="139"/>
  <c r="F18" i="139" s="1"/>
  <c r="AC21" i="147"/>
  <c r="C22" i="106"/>
  <c r="J18" i="142"/>
  <c r="E18" i="142"/>
  <c r="D23" i="137"/>
  <c r="H23" i="137" s="1"/>
  <c r="V18" i="103"/>
  <c r="W18" i="103" s="1"/>
  <c r="L26" i="95"/>
  <c r="D17" i="97"/>
  <c r="C29" i="106"/>
  <c r="I29" i="106" s="1"/>
  <c r="G20" i="142"/>
  <c r="L22" i="94"/>
  <c r="U22" i="34"/>
  <c r="J22" i="145"/>
  <c r="E22" i="145"/>
  <c r="D22" i="52"/>
  <c r="AC27" i="143"/>
  <c r="V15" i="49"/>
  <c r="Y15" i="49" s="1"/>
  <c r="F15" i="97"/>
  <c r="N15" i="97" s="1"/>
  <c r="K26" i="43"/>
  <c r="L26" i="43"/>
  <c r="H10" i="108"/>
  <c r="H10" i="141"/>
  <c r="N29" i="10"/>
  <c r="D19" i="53"/>
  <c r="H24" i="97"/>
  <c r="O13" i="98"/>
  <c r="O15" i="98" s="1"/>
  <c r="D21" i="96"/>
  <c r="S11" i="104"/>
  <c r="T11" i="104" s="1"/>
  <c r="D12" i="138"/>
  <c r="E12" i="138" s="1"/>
  <c r="G31" i="138"/>
  <c r="C19" i="45"/>
  <c r="G14" i="148"/>
  <c r="U31" i="146"/>
  <c r="G31" i="146" s="1"/>
  <c r="D12" i="55"/>
  <c r="D26" i="52"/>
  <c r="D25" i="155"/>
  <c r="D23" i="94"/>
  <c r="AC16" i="143"/>
  <c r="G28" i="146"/>
  <c r="D22" i="53"/>
  <c r="G24" i="148"/>
  <c r="E27" i="139"/>
  <c r="F27" i="139" s="1"/>
  <c r="L21" i="94"/>
  <c r="U21" i="34"/>
  <c r="I29" i="57"/>
  <c r="J29" i="57" s="1"/>
  <c r="N19" i="136"/>
  <c r="T27" i="10"/>
  <c r="F27" i="141"/>
  <c r="N27" i="141" s="1"/>
  <c r="F27" i="108"/>
  <c r="G19" i="148"/>
  <c r="M14" i="92"/>
  <c r="M14" i="152"/>
  <c r="L22" i="108"/>
  <c r="X22" i="10"/>
  <c r="D26" i="56"/>
  <c r="E25" i="3"/>
  <c r="D29" i="107"/>
  <c r="C25" i="3"/>
  <c r="P19" i="58"/>
  <c r="L12" i="94"/>
  <c r="H19" i="95"/>
  <c r="L18" i="94"/>
  <c r="U18" i="34"/>
  <c r="H11" i="97"/>
  <c r="H15" i="97"/>
  <c r="Y19" i="103"/>
  <c r="Z19" i="103" s="1"/>
  <c r="G18" i="142"/>
  <c r="R30" i="48"/>
  <c r="J10" i="96"/>
  <c r="G16" i="139"/>
  <c r="H16" i="139" s="1"/>
  <c r="E28" i="139"/>
  <c r="F28" i="139" s="1"/>
  <c r="D15" i="54"/>
  <c r="D14" i="53"/>
  <c r="K22" i="102"/>
  <c r="L22" i="102"/>
  <c r="G23" i="139"/>
  <c r="H23" i="139" s="1"/>
  <c r="M16" i="98"/>
  <c r="Q19" i="79"/>
  <c r="I16" i="98"/>
  <c r="K19" i="79"/>
  <c r="H26" i="94"/>
  <c r="V21" i="103"/>
  <c r="W21" i="103" s="1"/>
  <c r="Z31" i="147"/>
  <c r="D14" i="54"/>
  <c r="J15" i="94"/>
  <c r="S31" i="139"/>
  <c r="AC25" i="134"/>
  <c r="D24" i="97"/>
  <c r="C37" i="77"/>
  <c r="G17" i="144"/>
  <c r="V24" i="105"/>
  <c r="W24" i="105" s="1"/>
  <c r="H19" i="107"/>
  <c r="I18" i="84"/>
  <c r="N17" i="136"/>
  <c r="H21" i="97"/>
  <c r="J29" i="142"/>
  <c r="D29" i="142" s="1"/>
  <c r="E29" i="142"/>
  <c r="D13" i="51"/>
  <c r="H18" i="94"/>
  <c r="L25" i="96"/>
  <c r="L15" i="95"/>
  <c r="D24" i="134"/>
  <c r="S23" i="103"/>
  <c r="U17" i="34"/>
  <c r="L17" i="94"/>
  <c r="N17" i="94" s="1"/>
  <c r="D23" i="54"/>
  <c r="G13" i="147"/>
  <c r="T24" i="55"/>
  <c r="S12" i="105"/>
  <c r="T12" i="105" s="1"/>
  <c r="D13" i="140"/>
  <c r="D26" i="139"/>
  <c r="C26" i="45"/>
  <c r="V17" i="103"/>
  <c r="W17" i="103" s="1"/>
  <c r="N30" i="49"/>
  <c r="J28" i="146"/>
  <c r="E28" i="146"/>
  <c r="E19" i="134"/>
  <c r="F19" i="134" s="1"/>
  <c r="N23" i="138"/>
  <c r="Y22" i="104"/>
  <c r="Z22" i="104" s="1"/>
  <c r="J18" i="108"/>
  <c r="J18" i="141"/>
  <c r="H12" i="108"/>
  <c r="H12" i="141"/>
  <c r="L16" i="94"/>
  <c r="H30" i="49"/>
  <c r="T27" i="55"/>
  <c r="E16" i="134"/>
  <c r="T28" i="50"/>
  <c r="G22" i="148"/>
  <c r="D18" i="52"/>
  <c r="D12" i="96"/>
  <c r="T21" i="54"/>
  <c r="G16" i="147"/>
  <c r="D20" i="94"/>
  <c r="D22" i="155"/>
  <c r="H24" i="141"/>
  <c r="H24" i="108"/>
  <c r="J25" i="36"/>
  <c r="K25" i="36"/>
  <c r="H18" i="97"/>
  <c r="H15" i="96"/>
  <c r="D13" i="50"/>
  <c r="D13" i="53"/>
  <c r="H26" i="95"/>
  <c r="J24" i="146"/>
  <c r="D24" i="146" s="1"/>
  <c r="E24" i="146"/>
  <c r="J26" i="148"/>
  <c r="E26" i="148"/>
  <c r="AC21" i="143"/>
  <c r="G16" i="145"/>
  <c r="AC23" i="143"/>
  <c r="C27" i="106"/>
  <c r="G21" i="145"/>
  <c r="D25" i="96"/>
  <c r="I28" i="84"/>
  <c r="H29" i="107"/>
  <c r="AC29" i="137"/>
  <c r="AC29" i="143"/>
  <c r="C20" i="106"/>
  <c r="J24" i="96"/>
  <c r="K17" i="92"/>
  <c r="N21" i="68"/>
  <c r="K17" i="152"/>
  <c r="J17" i="147"/>
  <c r="E17" i="147"/>
  <c r="C24" i="106"/>
  <c r="I24" i="106" s="1"/>
  <c r="J25" i="96"/>
  <c r="AB31" i="134"/>
  <c r="AC31" i="134" s="1"/>
  <c r="AC12" i="134"/>
  <c r="E14" i="152"/>
  <c r="E14" i="92"/>
  <c r="AC14" i="68"/>
  <c r="R14" i="10"/>
  <c r="J14" i="141"/>
  <c r="J14" i="108"/>
  <c r="N20" i="136"/>
  <c r="AB31" i="143"/>
  <c r="AC12" i="143"/>
  <c r="D11" i="95"/>
  <c r="L20" i="95"/>
  <c r="AC18" i="139"/>
  <c r="N29" i="55"/>
  <c r="O29" i="55" s="1"/>
  <c r="H22" i="94"/>
  <c r="D14" i="51"/>
  <c r="H23" i="96"/>
  <c r="S29" i="53"/>
  <c r="T29" i="53" s="1"/>
  <c r="T11" i="53"/>
  <c r="N19" i="140"/>
  <c r="Y18" i="105"/>
  <c r="Z18" i="105" s="1"/>
  <c r="L13" i="97"/>
  <c r="K20" i="102"/>
  <c r="L20" i="102"/>
  <c r="E24" i="143"/>
  <c r="J24" i="143"/>
  <c r="D27" i="56"/>
  <c r="D19" i="97"/>
  <c r="V14" i="48"/>
  <c r="Y14" i="48" s="1"/>
  <c r="F14" i="96"/>
  <c r="D28" i="107"/>
  <c r="E24" i="3"/>
  <c r="C24" i="3"/>
  <c r="D24" i="140"/>
  <c r="E24" i="140" s="1"/>
  <c r="S23" i="105"/>
  <c r="F20" i="94"/>
  <c r="V20" i="34"/>
  <c r="T20" i="55"/>
  <c r="T22" i="53"/>
  <c r="C23" i="84"/>
  <c r="AC23" i="144"/>
  <c r="C17" i="106"/>
  <c r="D24" i="96"/>
  <c r="G13" i="143"/>
  <c r="K19" i="92"/>
  <c r="K19" i="152"/>
  <c r="E14" i="146"/>
  <c r="J14" i="146"/>
  <c r="G14" i="92"/>
  <c r="G14" i="152"/>
  <c r="AC18" i="142"/>
  <c r="I29" i="52"/>
  <c r="D28" i="57"/>
  <c r="F23" i="96"/>
  <c r="N23" i="96" s="1"/>
  <c r="V23" i="48"/>
  <c r="E13" i="134"/>
  <c r="J21" i="95"/>
  <c r="E22" i="45"/>
  <c r="Y17" i="103"/>
  <c r="Z17" i="103" s="1"/>
  <c r="E25" i="134"/>
  <c r="F25" i="134" s="1"/>
  <c r="D26" i="57"/>
  <c r="E26" i="3"/>
  <c r="D30" i="107"/>
  <c r="C26" i="3"/>
  <c r="T20" i="56"/>
  <c r="E14" i="148"/>
  <c r="J14" i="148"/>
  <c r="E25" i="148"/>
  <c r="J25" i="148"/>
  <c r="AC16" i="146"/>
  <c r="D12" i="136"/>
  <c r="E12" i="136" s="1"/>
  <c r="G31" i="136"/>
  <c r="D31" i="84"/>
  <c r="C13" i="84"/>
  <c r="D24" i="55"/>
  <c r="T26" i="53"/>
  <c r="AC20" i="134"/>
  <c r="G29" i="52"/>
  <c r="D11" i="52"/>
  <c r="D23" i="56"/>
  <c r="U31" i="137"/>
  <c r="G31" i="137" s="1"/>
  <c r="Z31" i="146"/>
  <c r="AC12" i="146"/>
  <c r="J29" i="146"/>
  <c r="E29" i="146"/>
  <c r="F11" i="95"/>
  <c r="F30" i="95" s="1"/>
  <c r="V11" i="47"/>
  <c r="Y11" i="47" s="1"/>
  <c r="D16" i="50"/>
  <c r="J23" i="97"/>
  <c r="K15" i="125"/>
  <c r="H19" i="125" s="1"/>
  <c r="D15" i="139"/>
  <c r="AC24" i="134"/>
  <c r="T26" i="56"/>
  <c r="S14" i="98"/>
  <c r="AA14" i="79"/>
  <c r="AC12" i="79"/>
  <c r="E12" i="98"/>
  <c r="E15" i="79"/>
  <c r="E15" i="98" s="1"/>
  <c r="L30" i="48"/>
  <c r="E27" i="142"/>
  <c r="J27" i="142"/>
  <c r="T20" i="54"/>
  <c r="H30" i="34"/>
  <c r="T15" i="57"/>
  <c r="C19" i="106"/>
  <c r="N20" i="138"/>
  <c r="Y19" i="104"/>
  <c r="Z19" i="104" s="1"/>
  <c r="V25" i="49"/>
  <c r="Y25" i="49" s="1"/>
  <c r="F25" i="97"/>
  <c r="J18" i="147"/>
  <c r="E18" i="147"/>
  <c r="D28" i="56"/>
  <c r="L19" i="108"/>
  <c r="X19" i="10"/>
  <c r="AC14" i="142"/>
  <c r="H16" i="96"/>
  <c r="AA13" i="79"/>
  <c r="S13" i="98"/>
  <c r="I29" i="50"/>
  <c r="J29" i="50" s="1"/>
  <c r="L26" i="94"/>
  <c r="U26" i="34"/>
  <c r="G13" i="137"/>
  <c r="AC25" i="148"/>
  <c r="T17" i="56"/>
  <c r="S19" i="105"/>
  <c r="D20" i="140"/>
  <c r="I17" i="98"/>
  <c r="I19" i="98" s="1"/>
  <c r="X17" i="98" s="1"/>
  <c r="C29" i="84"/>
  <c r="L20" i="97"/>
  <c r="V10" i="34"/>
  <c r="F10" i="94"/>
  <c r="F30" i="34"/>
  <c r="D24" i="56"/>
  <c r="C20" i="3"/>
  <c r="D24" i="107"/>
  <c r="E20" i="3"/>
  <c r="D10" i="95"/>
  <c r="D30" i="47"/>
  <c r="H18" i="95"/>
  <c r="T27" i="57"/>
  <c r="K24" i="102"/>
  <c r="L24" i="102"/>
  <c r="T16" i="57"/>
  <c r="J18" i="94"/>
  <c r="S13" i="104"/>
  <c r="D14" i="138"/>
  <c r="E14" i="138" s="1"/>
  <c r="H14" i="97"/>
  <c r="H25" i="97"/>
  <c r="L31" i="147"/>
  <c r="E31" i="147" s="1"/>
  <c r="E12" i="147"/>
  <c r="J12" i="147"/>
  <c r="AC13" i="144"/>
  <c r="G21" i="146"/>
  <c r="V12" i="105"/>
  <c r="W12" i="105" s="1"/>
  <c r="M13" i="98"/>
  <c r="E25" i="137"/>
  <c r="F25" i="137" s="1"/>
  <c r="L19" i="102"/>
  <c r="K19" i="102"/>
  <c r="J26" i="94"/>
  <c r="E21" i="3"/>
  <c r="C21" i="3"/>
  <c r="D25" i="107"/>
  <c r="T17" i="54"/>
  <c r="C19" i="3"/>
  <c r="D23" i="107"/>
  <c r="E19" i="3"/>
  <c r="C15" i="106"/>
  <c r="I15" i="106" s="1"/>
  <c r="G29" i="56"/>
  <c r="D11" i="56"/>
  <c r="D20" i="57"/>
  <c r="L29" i="57"/>
  <c r="O29" i="57" s="1"/>
  <c r="H19" i="94"/>
  <c r="D14" i="97"/>
  <c r="D21" i="54"/>
  <c r="V26" i="105"/>
  <c r="W26" i="105" s="1"/>
  <c r="G16" i="144"/>
  <c r="F13" i="94"/>
  <c r="V13" i="34"/>
  <c r="V11" i="49"/>
  <c r="F11" i="97"/>
  <c r="J26" i="143"/>
  <c r="E26" i="143"/>
  <c r="J10" i="94"/>
  <c r="R30" i="34"/>
  <c r="J27" i="94"/>
  <c r="C17" i="84"/>
  <c r="T19" i="54"/>
  <c r="AC15" i="146"/>
  <c r="J27" i="96"/>
  <c r="L10" i="95"/>
  <c r="L30" i="95" s="1"/>
  <c r="T30" i="47"/>
  <c r="V26" i="49"/>
  <c r="Y26" i="49" s="1"/>
  <c r="F26" i="97"/>
  <c r="L20" i="94"/>
  <c r="U20" i="34"/>
  <c r="L23" i="95"/>
  <c r="N23" i="95" s="1"/>
  <c r="J20" i="96"/>
  <c r="AC18" i="134"/>
  <c r="M13" i="152"/>
  <c r="M13" i="92"/>
  <c r="S18" i="103"/>
  <c r="D19" i="134"/>
  <c r="G17" i="146"/>
  <c r="T28" i="52"/>
  <c r="C27" i="3"/>
  <c r="E27" i="3"/>
  <c r="D31" i="107"/>
  <c r="V22" i="105"/>
  <c r="W22" i="105" s="1"/>
  <c r="K12" i="92"/>
  <c r="K16" i="92" s="1"/>
  <c r="Y12" i="92" s="1"/>
  <c r="K12" i="152"/>
  <c r="K16" i="152" s="1"/>
  <c r="N16" i="68"/>
  <c r="L29" i="56"/>
  <c r="O29" i="56" s="1"/>
  <c r="AC27" i="144"/>
  <c r="D15" i="53"/>
  <c r="D23" i="95"/>
  <c r="AC14" i="145"/>
  <c r="H16" i="97"/>
  <c r="N16" i="136"/>
  <c r="C16" i="106"/>
  <c r="I16" i="106" s="1"/>
  <c r="D16" i="155"/>
  <c r="D14" i="94"/>
  <c r="H19" i="96"/>
  <c r="J13" i="95"/>
  <c r="N13" i="95" s="1"/>
  <c r="T23" i="54"/>
  <c r="L24" i="97"/>
  <c r="H26" i="97"/>
  <c r="N26" i="97" s="1"/>
  <c r="M26" i="97" s="1"/>
  <c r="N23" i="136"/>
  <c r="AC15" i="68"/>
  <c r="E15" i="92"/>
  <c r="C25" i="84"/>
  <c r="D14" i="55"/>
  <c r="D29" i="55" s="1"/>
  <c r="E23" i="55" s="1"/>
  <c r="D26" i="95"/>
  <c r="C13" i="3"/>
  <c r="E13" i="3"/>
  <c r="D17" i="107"/>
  <c r="F17" i="107" s="1"/>
  <c r="V28" i="105"/>
  <c r="W28" i="105" s="1"/>
  <c r="E29" i="139"/>
  <c r="F29" i="139" s="1"/>
  <c r="J17" i="96"/>
  <c r="AC27" i="139"/>
  <c r="D24" i="52"/>
  <c r="D22" i="55"/>
  <c r="D21" i="140"/>
  <c r="E21" i="140" s="1"/>
  <c r="S20" i="105"/>
  <c r="D19" i="95"/>
  <c r="C14" i="106"/>
  <c r="I14" i="106" s="1"/>
  <c r="J21" i="97"/>
  <c r="Q26" i="97"/>
  <c r="F12" i="134"/>
  <c r="AC26" i="148"/>
  <c r="D12" i="147"/>
  <c r="D18" i="147"/>
  <c r="K18" i="147" s="1"/>
  <c r="J31" i="147"/>
  <c r="F24" i="134"/>
  <c r="D15" i="146"/>
  <c r="D14" i="145"/>
  <c r="AC23" i="148"/>
  <c r="AC13" i="145"/>
  <c r="P24" i="103"/>
  <c r="Q24" i="103" s="1"/>
  <c r="N17" i="108"/>
  <c r="AC21" i="148"/>
  <c r="N27" i="97"/>
  <c r="Q27" i="97" s="1"/>
  <c r="F16" i="139"/>
  <c r="V31" i="139"/>
  <c r="D25" i="145"/>
  <c r="K25" i="145" s="1"/>
  <c r="D22" i="144"/>
  <c r="D25" i="144"/>
  <c r="J30" i="96"/>
  <c r="V18" i="98"/>
  <c r="H28" i="139"/>
  <c r="AC28" i="142"/>
  <c r="P11" i="104"/>
  <c r="U12" i="10"/>
  <c r="N18" i="95"/>
  <c r="N21" i="141"/>
  <c r="I21" i="141" s="1"/>
  <c r="E31" i="137"/>
  <c r="D23" i="148"/>
  <c r="D18" i="143"/>
  <c r="D19" i="144"/>
  <c r="K19" i="144" s="1"/>
  <c r="AA18" i="79"/>
  <c r="D28" i="142"/>
  <c r="F15" i="134"/>
  <c r="E14" i="3"/>
  <c r="Z23" i="68"/>
  <c r="T29" i="56"/>
  <c r="N23" i="94"/>
  <c r="I13" i="106"/>
  <c r="F13" i="134"/>
  <c r="N19" i="141"/>
  <c r="N12" i="95"/>
  <c r="E22" i="3"/>
  <c r="N18" i="96"/>
  <c r="F30" i="94"/>
  <c r="O19" i="98"/>
  <c r="AA17" i="98" s="1"/>
  <c r="D13" i="144"/>
  <c r="D18" i="142"/>
  <c r="H18" i="142" s="1"/>
  <c r="Q21" i="152"/>
  <c r="AB18" i="152" s="1"/>
  <c r="M16" i="152"/>
  <c r="AC31" i="137"/>
  <c r="N15" i="96"/>
  <c r="S21" i="92"/>
  <c r="N22" i="95"/>
  <c r="D27" i="143"/>
  <c r="AC31" i="139"/>
  <c r="U15" i="34"/>
  <c r="W15" i="34" s="1"/>
  <c r="P11" i="110"/>
  <c r="D15" i="110"/>
  <c r="D23" i="112"/>
  <c r="D11" i="110"/>
  <c r="P15" i="109"/>
  <c r="AC14" i="148"/>
  <c r="D26" i="148"/>
  <c r="J31" i="148"/>
  <c r="N10" i="141"/>
  <c r="I17" i="106"/>
  <c r="D20" i="144"/>
  <c r="AC29" i="146"/>
  <c r="Z20" i="104"/>
  <c r="P20" i="104"/>
  <c r="Q20" i="104" s="1"/>
  <c r="Z16" i="103"/>
  <c r="Y30" i="103"/>
  <c r="Z30" i="103" s="1"/>
  <c r="D12" i="145"/>
  <c r="AC12" i="145"/>
  <c r="Q31" i="144"/>
  <c r="V31" i="144" s="1"/>
  <c r="J17" i="155"/>
  <c r="F17" i="155"/>
  <c r="G17" i="155" s="1"/>
  <c r="AC29" i="142"/>
  <c r="Q31" i="146"/>
  <c r="K25" i="107"/>
  <c r="AC20" i="148"/>
  <c r="Z20" i="103"/>
  <c r="P20" i="103"/>
  <c r="Q20" i="103" s="1"/>
  <c r="AC13" i="142"/>
  <c r="P19" i="110"/>
  <c r="D19" i="110"/>
  <c r="T29" i="10"/>
  <c r="AC18" i="144"/>
  <c r="AC15" i="125"/>
  <c r="X15" i="125" s="1"/>
  <c r="Y25" i="34"/>
  <c r="U25" i="34"/>
  <c r="D22" i="142"/>
  <c r="F22" i="142" s="1"/>
  <c r="D25" i="148"/>
  <c r="AC16" i="148"/>
  <c r="AC22" i="142"/>
  <c r="D21" i="111"/>
  <c r="D12" i="143"/>
  <c r="F12" i="143" s="1"/>
  <c r="X31" i="142"/>
  <c r="AC31" i="142" s="1"/>
  <c r="V30" i="47"/>
  <c r="Q31" i="147"/>
  <c r="T31" i="147" s="1"/>
  <c r="Z15" i="104"/>
  <c r="Y30" i="104"/>
  <c r="Z30" i="104" s="1"/>
  <c r="P15" i="104"/>
  <c r="Q15" i="104" s="1"/>
  <c r="D18" i="144"/>
  <c r="K18" i="144" s="1"/>
  <c r="K23" i="107"/>
  <c r="AC18" i="145"/>
  <c r="D22" i="109"/>
  <c r="Q31" i="145"/>
  <c r="N10" i="97"/>
  <c r="AC17" i="146"/>
  <c r="O31" i="139"/>
  <c r="D27" i="148"/>
  <c r="I19" i="106"/>
  <c r="Y11" i="49"/>
  <c r="T31" i="134"/>
  <c r="Z21" i="79"/>
  <c r="J30" i="95"/>
  <c r="D17" i="111"/>
  <c r="N23" i="108"/>
  <c r="M23" i="108" s="1"/>
  <c r="V31" i="137"/>
  <c r="M19" i="98"/>
  <c r="Z16" i="98" s="1"/>
  <c r="D17" i="146"/>
  <c r="E31" i="134"/>
  <c r="H17" i="134"/>
  <c r="I22" i="84"/>
  <c r="H22" i="134"/>
  <c r="AC18" i="148"/>
  <c r="AA12" i="68"/>
  <c r="N13" i="97"/>
  <c r="G13" i="97" s="1"/>
  <c r="D27" i="146"/>
  <c r="AC25" i="142"/>
  <c r="W14" i="104"/>
  <c r="P14" i="104"/>
  <c r="Q14" i="104" s="1"/>
  <c r="AC13" i="148"/>
  <c r="D13" i="148"/>
  <c r="X31" i="148"/>
  <c r="AC31" i="148" s="1"/>
  <c r="T28" i="104"/>
  <c r="S30" i="104"/>
  <c r="T30" i="104" s="1"/>
  <c r="P28" i="104"/>
  <c r="Q28" i="104" s="1"/>
  <c r="P22" i="110"/>
  <c r="D22" i="110"/>
  <c r="D24" i="147"/>
  <c r="D16" i="112"/>
  <c r="P24" i="109"/>
  <c r="P24" i="112"/>
  <c r="P16" i="112"/>
  <c r="E31" i="144"/>
  <c r="I17" i="84"/>
  <c r="N17" i="97"/>
  <c r="M17" i="97"/>
  <c r="D22" i="146"/>
  <c r="H22" i="146" s="1"/>
  <c r="AC15" i="144"/>
  <c r="X31" i="144"/>
  <c r="AC31" i="144" s="1"/>
  <c r="D12" i="111"/>
  <c r="P12" i="111"/>
  <c r="C27" i="111"/>
  <c r="F27" i="111" s="1"/>
  <c r="N11" i="141"/>
  <c r="W16" i="104"/>
  <c r="P16" i="104"/>
  <c r="Q16" i="104" s="1"/>
  <c r="N15" i="108"/>
  <c r="K15" i="108" s="1"/>
  <c r="D31" i="139"/>
  <c r="K31" i="139" s="1"/>
  <c r="T31" i="144"/>
  <c r="D24" i="109"/>
  <c r="AC20" i="143"/>
  <c r="N15" i="95"/>
  <c r="K15" i="95" s="1"/>
  <c r="D20" i="143"/>
  <c r="F16" i="107"/>
  <c r="AA18" i="98"/>
  <c r="AC22" i="146"/>
  <c r="F23" i="137"/>
  <c r="P22" i="104"/>
  <c r="Q22" i="104" s="1"/>
  <c r="F25" i="107"/>
  <c r="O21" i="92"/>
  <c r="AA18" i="92" s="1"/>
  <c r="U18" i="10"/>
  <c r="N21" i="79"/>
  <c r="N19" i="95"/>
  <c r="D27" i="145"/>
  <c r="F15" i="137"/>
  <c r="H15" i="137"/>
  <c r="F22" i="137"/>
  <c r="F18" i="142"/>
  <c r="F27" i="134"/>
  <c r="N24" i="94"/>
  <c r="M24" i="94" s="1"/>
  <c r="G31" i="148"/>
  <c r="N14" i="141"/>
  <c r="K14" i="141" s="1"/>
  <c r="AC12" i="147"/>
  <c r="J29" i="51"/>
  <c r="N20" i="108"/>
  <c r="R26" i="10"/>
  <c r="Y14" i="92"/>
  <c r="AB17" i="98"/>
  <c r="Q31" i="148"/>
  <c r="T31" i="148" s="1"/>
  <c r="I22" i="106"/>
  <c r="O29" i="53"/>
  <c r="D23" i="142"/>
  <c r="AC26" i="143"/>
  <c r="H25" i="137"/>
  <c r="Q21" i="79"/>
  <c r="U25" i="10"/>
  <c r="H13" i="139"/>
  <c r="AC24" i="147"/>
  <c r="D23" i="146"/>
  <c r="D19" i="148"/>
  <c r="AA12" i="79"/>
  <c r="P13" i="105"/>
  <c r="Q13" i="105" s="1"/>
  <c r="AC28" i="147"/>
  <c r="N13" i="94"/>
  <c r="M13" i="94" s="1"/>
  <c r="U13" i="34"/>
  <c r="N11" i="95"/>
  <c r="K11" i="95" s="1"/>
  <c r="E29" i="140"/>
  <c r="D25" i="147"/>
  <c r="H25" i="147" s="1"/>
  <c r="U16" i="34"/>
  <c r="C25" i="106"/>
  <c r="AC17" i="144"/>
  <c r="G19" i="98"/>
  <c r="H22" i="139"/>
  <c r="D21" i="145"/>
  <c r="H21" i="145" s="1"/>
  <c r="E11" i="3"/>
  <c r="Q16" i="152"/>
  <c r="F24" i="155"/>
  <c r="G24" i="155" s="1"/>
  <c r="J24" i="155"/>
  <c r="D29" i="148"/>
  <c r="Y30" i="105"/>
  <c r="Z30" i="105" s="1"/>
  <c r="Z11" i="105"/>
  <c r="D16" i="148"/>
  <c r="F12" i="139"/>
  <c r="N23" i="141"/>
  <c r="I14" i="141"/>
  <c r="D24" i="144"/>
  <c r="H21" i="137"/>
  <c r="H22" i="137"/>
  <c r="D25" i="142"/>
  <c r="AC22" i="147"/>
  <c r="E17" i="3"/>
  <c r="AC27" i="148"/>
  <c r="AA31" i="139"/>
  <c r="F29" i="107"/>
  <c r="E15" i="3"/>
  <c r="D29" i="57"/>
  <c r="E22" i="57" s="1"/>
  <c r="P22" i="105"/>
  <c r="Q22" i="105" s="1"/>
  <c r="D22" i="145"/>
  <c r="H22" i="145" s="1"/>
  <c r="AC15" i="79"/>
  <c r="D14" i="148"/>
  <c r="F16" i="134"/>
  <c r="D28" i="146"/>
  <c r="J22" i="155"/>
  <c r="F22" i="155"/>
  <c r="G22" i="155" s="1"/>
  <c r="E14" i="140"/>
  <c r="F24" i="139"/>
  <c r="P26" i="104"/>
  <c r="Q26" i="104" s="1"/>
  <c r="T26" i="104"/>
  <c r="N16" i="95"/>
  <c r="H19" i="139"/>
  <c r="T29" i="52"/>
  <c r="H21" i="79"/>
  <c r="H16" i="134"/>
  <c r="T17" i="103"/>
  <c r="P17" i="103"/>
  <c r="Q17" i="103" s="1"/>
  <c r="R12" i="10"/>
  <c r="Y16" i="98"/>
  <c r="Y18" i="98"/>
  <c r="F17" i="146"/>
  <c r="F13" i="144"/>
  <c r="H13" i="144"/>
  <c r="K13" i="144"/>
  <c r="AB19" i="152"/>
  <c r="AB17" i="152"/>
  <c r="I26" i="97"/>
  <c r="K17" i="146"/>
  <c r="G27" i="141"/>
  <c r="I27" i="141"/>
  <c r="K27" i="141"/>
  <c r="Y17" i="98"/>
  <c r="H25" i="145"/>
  <c r="H18" i="147"/>
  <c r="F18" i="147"/>
  <c r="K18" i="96"/>
  <c r="I18" i="96"/>
  <c r="G18" i="96"/>
  <c r="M18" i="96"/>
  <c r="G17" i="108"/>
  <c r="I17" i="108"/>
  <c r="K17" i="108"/>
  <c r="M17" i="108"/>
  <c r="K16" i="141"/>
  <c r="G16" i="141"/>
  <c r="I16" i="141"/>
  <c r="K28" i="142"/>
  <c r="F28" i="142"/>
  <c r="F20" i="142"/>
  <c r="K20" i="142"/>
  <c r="H20" i="142"/>
  <c r="K22" i="145"/>
  <c r="V31" i="148"/>
  <c r="F12" i="145"/>
  <c r="H12" i="145"/>
  <c r="K12" i="145"/>
  <c r="E21" i="57"/>
  <c r="E27" i="57"/>
  <c r="E15" i="57"/>
  <c r="E26" i="57"/>
  <c r="K22" i="95"/>
  <c r="Q22" i="95"/>
  <c r="Q15" i="95"/>
  <c r="G15" i="95"/>
  <c r="F15" i="146"/>
  <c r="K15" i="146"/>
  <c r="H15" i="146"/>
  <c r="H13" i="148"/>
  <c r="K13" i="148"/>
  <c r="F13" i="148"/>
  <c r="K20" i="147"/>
  <c r="F20" i="147"/>
  <c r="H20" i="147"/>
  <c r="M15" i="95"/>
  <c r="H23" i="146"/>
  <c r="F23" i="146"/>
  <c r="K23" i="146"/>
  <c r="AB16" i="98"/>
  <c r="K23" i="96"/>
  <c r="Q23" i="96"/>
  <c r="G23" i="96"/>
  <c r="I23" i="96"/>
  <c r="K13" i="97"/>
  <c r="Q13" i="97"/>
  <c r="I13" i="97"/>
  <c r="M13" i="97"/>
  <c r="H14" i="145"/>
  <c r="K14" i="145"/>
  <c r="H25" i="148"/>
  <c r="K25" i="148"/>
  <c r="F25" i="148"/>
  <c r="Z18" i="152"/>
  <c r="Z19" i="152"/>
  <c r="Z17" i="152"/>
  <c r="AT17" i="103"/>
  <c r="AT24" i="103"/>
  <c r="F21" i="144"/>
  <c r="H21" i="144"/>
  <c r="K21" i="144"/>
  <c r="K15" i="141"/>
  <c r="G15" i="141"/>
  <c r="I15" i="141"/>
  <c r="H22" i="142"/>
  <c r="M23" i="96"/>
  <c r="I22" i="95"/>
  <c r="X16" i="98"/>
  <c r="K29" i="142"/>
  <c r="H29" i="142"/>
  <c r="F29" i="142"/>
  <c r="O31" i="147"/>
  <c r="K19" i="148"/>
  <c r="H19" i="148"/>
  <c r="F19" i="148"/>
  <c r="F27" i="143"/>
  <c r="H27" i="143"/>
  <c r="K27" i="143"/>
  <c r="M23" i="152"/>
  <c r="Z12" i="152"/>
  <c r="Z14" i="152"/>
  <c r="Z13" i="152"/>
  <c r="H27" i="148"/>
  <c r="F27" i="148"/>
  <c r="K27" i="148"/>
  <c r="I27" i="107"/>
  <c r="L27" i="107"/>
  <c r="AA12" i="98"/>
  <c r="O21" i="98"/>
  <c r="AA13" i="98"/>
  <c r="AA14" i="98"/>
  <c r="H24" i="145"/>
  <c r="K24" i="145"/>
  <c r="M22" i="95"/>
  <c r="V31" i="146"/>
  <c r="T31" i="146"/>
  <c r="G11" i="141"/>
  <c r="I11" i="141"/>
  <c r="K11" i="141"/>
  <c r="X18" i="98"/>
  <c r="V31" i="145"/>
  <c r="T31" i="145"/>
  <c r="F14" i="142"/>
  <c r="M25" i="95"/>
  <c r="Q25" i="95"/>
  <c r="K25" i="95"/>
  <c r="I25" i="95"/>
  <c r="M31" i="148"/>
  <c r="O31" i="148"/>
  <c r="H23" i="148"/>
  <c r="K23" i="148"/>
  <c r="F23" i="148"/>
  <c r="H25" i="144"/>
  <c r="K25" i="144"/>
  <c r="F25" i="144"/>
  <c r="I20" i="106"/>
  <c r="F25" i="145"/>
  <c r="AC19" i="92"/>
  <c r="AC18" i="92"/>
  <c r="AC20" i="92"/>
  <c r="AC17" i="92"/>
  <c r="K10" i="141"/>
  <c r="I10" i="141"/>
  <c r="G10" i="141"/>
  <c r="H12" i="143"/>
  <c r="K12" i="143"/>
  <c r="F19" i="145"/>
  <c r="K19" i="145"/>
  <c r="H19" i="145"/>
  <c r="Q11" i="104"/>
  <c r="H19" i="144"/>
  <c r="F27" i="146"/>
  <c r="H27" i="146"/>
  <c r="K27" i="146"/>
  <c r="K16" i="145"/>
  <c r="H16" i="145"/>
  <c r="F16" i="145"/>
  <c r="K24" i="146"/>
  <c r="F24" i="146"/>
  <c r="H24" i="146"/>
  <c r="K21" i="141"/>
  <c r="I15" i="95"/>
  <c r="K13" i="145"/>
  <c r="F13" i="145"/>
  <c r="H13" i="145"/>
  <c r="K26" i="96"/>
  <c r="G26" i="96"/>
  <c r="Q26" i="96"/>
  <c r="H29" i="57"/>
  <c r="M18" i="95"/>
  <c r="Q18" i="95"/>
  <c r="K18" i="95"/>
  <c r="I18" i="95"/>
  <c r="G18" i="95"/>
  <c r="K15" i="96"/>
  <c r="G15" i="96"/>
  <c r="Q15" i="96"/>
  <c r="M15" i="96"/>
  <c r="I15" i="96"/>
  <c r="H26" i="148"/>
  <c r="K26" i="148"/>
  <c r="F26" i="148"/>
  <c r="K20" i="143"/>
  <c r="H20" i="143"/>
  <c r="F20" i="143"/>
  <c r="V12" i="98"/>
  <c r="V13" i="98"/>
  <c r="V14" i="98"/>
  <c r="F24" i="147"/>
  <c r="H24" i="147"/>
  <c r="K24" i="147"/>
  <c r="L25" i="107"/>
  <c r="I25" i="107"/>
  <c r="G22" i="95"/>
  <c r="K23" i="94"/>
  <c r="Q23" i="94"/>
  <c r="I23" i="94"/>
  <c r="G23" i="94"/>
  <c r="M23" i="94"/>
  <c r="H27" i="111"/>
  <c r="J27" i="111"/>
  <c r="N27" i="111"/>
  <c r="L23" i="107"/>
  <c r="I23" i="107"/>
  <c r="H22" i="144"/>
  <c r="F22" i="144"/>
  <c r="K22" i="144"/>
  <c r="K30" i="47"/>
  <c r="I30" i="47"/>
  <c r="O30" i="47"/>
  <c r="Y30" i="47"/>
  <c r="G30" i="47"/>
  <c r="S30" i="47"/>
  <c r="U30" i="47"/>
  <c r="M30" i="47"/>
  <c r="Q30" i="47"/>
  <c r="D31" i="148"/>
  <c r="AA31" i="148"/>
  <c r="K18" i="143"/>
  <c r="H18" i="143"/>
  <c r="F18" i="143"/>
  <c r="I10" i="97"/>
  <c r="M10" i="97"/>
  <c r="H20" i="144"/>
  <c r="K20" i="144"/>
  <c r="E28" i="55"/>
  <c r="E24" i="55"/>
  <c r="E29" i="55"/>
  <c r="E27" i="55"/>
  <c r="E14" i="55"/>
  <c r="E25" i="55"/>
  <c r="E18" i="55"/>
  <c r="E19" i="55"/>
  <c r="R29" i="55"/>
  <c r="E12" i="55"/>
  <c r="E17" i="55"/>
  <c r="E26" i="55"/>
  <c r="E15" i="55"/>
  <c r="H29" i="55"/>
  <c r="E21" i="55"/>
  <c r="E16" i="55"/>
  <c r="E22" i="55"/>
  <c r="E20" i="55"/>
  <c r="E11" i="55"/>
  <c r="M29" i="55"/>
  <c r="K12" i="147"/>
  <c r="F12" i="147"/>
  <c r="H12" i="147"/>
  <c r="S14" i="101"/>
  <c r="S23" i="101"/>
  <c r="Y21" i="4"/>
  <c r="S24" i="101"/>
  <c r="Y17" i="4"/>
  <c r="Y17" i="101"/>
  <c r="S16" i="4"/>
  <c r="Y20" i="101"/>
  <c r="V17" i="100"/>
  <c r="V11" i="101"/>
  <c r="Y23" i="100"/>
  <c r="V26" i="101"/>
  <c r="S23" i="100"/>
  <c r="V17" i="101"/>
  <c r="S28" i="100"/>
  <c r="Y26" i="101"/>
  <c r="V16" i="101"/>
  <c r="S15" i="100"/>
  <c r="Y16" i="4"/>
  <c r="S26" i="100"/>
  <c r="S15" i="101"/>
  <c r="S23" i="4"/>
  <c r="S24" i="4"/>
  <c r="V22" i="4"/>
  <c r="V18" i="100"/>
  <c r="Y20" i="100"/>
  <c r="V28" i="100"/>
  <c r="Y22" i="101"/>
  <c r="Y12" i="101"/>
  <c r="Y26" i="4"/>
  <c r="V13" i="101"/>
  <c r="S25" i="4"/>
  <c r="V14" i="4"/>
  <c r="V26" i="4"/>
  <c r="Y19" i="4"/>
  <c r="V26" i="100"/>
  <c r="S22" i="100"/>
  <c r="S27" i="101"/>
  <c r="Y11" i="4"/>
  <c r="Y27" i="100"/>
  <c r="V15" i="100"/>
  <c r="V19" i="100"/>
  <c r="S18" i="100"/>
  <c r="S25" i="100"/>
  <c r="V28" i="101"/>
  <c r="Y17" i="100"/>
  <c r="Y15" i="100"/>
  <c r="Y23" i="101"/>
  <c r="S24" i="100"/>
  <c r="Y15" i="4"/>
  <c r="V20" i="4"/>
  <c r="S11" i="101"/>
  <c r="V23" i="4"/>
  <c r="Y24" i="4"/>
  <c r="V27" i="101"/>
  <c r="Y13" i="100"/>
  <c r="Y11" i="101"/>
  <c r="Y25" i="100"/>
  <c r="S19" i="100"/>
  <c r="Y11" i="100"/>
  <c r="S22" i="101"/>
  <c r="S14" i="100"/>
  <c r="S13" i="101"/>
  <c r="Y24" i="101"/>
  <c r="V21" i="101"/>
  <c r="Y12" i="4"/>
  <c r="S25" i="101"/>
  <c r="S14" i="4"/>
  <c r="S12" i="4"/>
  <c r="S26" i="4"/>
  <c r="S15" i="4"/>
  <c r="V16" i="100"/>
  <c r="S18" i="4"/>
  <c r="S16" i="101"/>
  <c r="S20" i="101"/>
  <c r="S27" i="4"/>
  <c r="S11" i="4"/>
  <c r="Y22" i="100"/>
  <c r="V14" i="100"/>
  <c r="Y22" i="4"/>
  <c r="Y28" i="4"/>
  <c r="Y28" i="100"/>
  <c r="S21" i="100"/>
  <c r="S17" i="4"/>
  <c r="V12" i="4"/>
  <c r="Y13" i="4"/>
  <c r="V24" i="101"/>
  <c r="Y16" i="100"/>
  <c r="Y15" i="101"/>
  <c r="V24" i="4"/>
  <c r="V20" i="100"/>
  <c r="V17" i="4"/>
  <c r="V23" i="100"/>
  <c r="V12" i="100"/>
  <c r="S12" i="100"/>
  <c r="V13" i="100"/>
  <c r="S27" i="100"/>
  <c r="S28" i="4"/>
  <c r="V14" i="101"/>
  <c r="V18" i="101"/>
  <c r="V13" i="4"/>
  <c r="Y20" i="4"/>
  <c r="Y16" i="101"/>
  <c r="V22" i="100"/>
  <c r="S20" i="4"/>
  <c r="Y19" i="101"/>
  <c r="Y19" i="100"/>
  <c r="Y26" i="100"/>
  <c r="S11" i="100"/>
  <c r="V27" i="100"/>
  <c r="Y18" i="100"/>
  <c r="Y21" i="100"/>
  <c r="S28" i="101"/>
  <c r="S21" i="4"/>
  <c r="Y13" i="101"/>
  <c r="V23" i="101"/>
  <c r="V15" i="4"/>
  <c r="S13" i="4"/>
  <c r="V12" i="101"/>
  <c r="Y25" i="4"/>
  <c r="Y18" i="4"/>
  <c r="S21" i="101"/>
  <c r="S12" i="101"/>
  <c r="S19" i="101"/>
  <c r="Y21" i="101"/>
  <c r="V18" i="4"/>
  <c r="S13" i="100"/>
  <c r="S22" i="4"/>
  <c r="S26" i="101"/>
  <c r="S18" i="101"/>
  <c r="V11" i="100"/>
  <c r="V25" i="101"/>
  <c r="Y12" i="100"/>
  <c r="Y14" i="100"/>
  <c r="V22" i="101"/>
  <c r="V21" i="100"/>
  <c r="Y27" i="101"/>
  <c r="Y14" i="4"/>
  <c r="V11" i="4"/>
  <c r="V19" i="4"/>
  <c r="S17" i="101"/>
  <c r="V19" i="101"/>
  <c r="V28" i="4"/>
  <c r="S19" i="4"/>
  <c r="Y27" i="4"/>
  <c r="Y25" i="101"/>
  <c r="V24" i="100"/>
  <c r="V25" i="4"/>
  <c r="Y23" i="4"/>
  <c r="S16" i="100"/>
  <c r="Y18" i="101"/>
  <c r="Y14" i="101"/>
  <c r="S20" i="100"/>
  <c r="V16" i="4"/>
  <c r="V27" i="4"/>
  <c r="Y28" i="101"/>
  <c r="V20" i="101"/>
  <c r="V15" i="101"/>
  <c r="Y24" i="100"/>
  <c r="V25" i="100"/>
  <c r="S17" i="100"/>
  <c r="V21" i="4"/>
  <c r="W21" i="4" l="1"/>
  <c r="P17" i="100"/>
  <c r="Q17" i="100" s="1"/>
  <c r="T17" i="100"/>
  <c r="W25" i="100"/>
  <c r="Z24" i="100"/>
  <c r="W15" i="101"/>
  <c r="W20" i="101"/>
  <c r="Z28" i="101"/>
  <c r="W27" i="4"/>
  <c r="W16" i="4"/>
  <c r="T20" i="100"/>
  <c r="P20" i="100"/>
  <c r="Q20" i="100" s="1"/>
  <c r="Z14" i="101"/>
  <c r="Z18" i="101"/>
  <c r="P16" i="100"/>
  <c r="Q16" i="100" s="1"/>
  <c r="T16" i="100"/>
  <c r="Z23" i="4"/>
  <c r="W25" i="4"/>
  <c r="W24" i="100"/>
  <c r="Z25" i="101"/>
  <c r="Z27" i="4"/>
  <c r="P19" i="4"/>
  <c r="Q19" i="4" s="1"/>
  <c r="T19" i="4"/>
  <c r="W28" i="4"/>
  <c r="W19" i="101"/>
  <c r="P17" i="101"/>
  <c r="Q17" i="101" s="1"/>
  <c r="T17" i="101"/>
  <c r="W19" i="4"/>
  <c r="V30" i="4"/>
  <c r="W30" i="4" s="1"/>
  <c r="W11" i="4"/>
  <c r="Z14" i="4"/>
  <c r="Z27" i="101"/>
  <c r="W21" i="100"/>
  <c r="W22" i="101"/>
  <c r="Z14" i="100"/>
  <c r="Z12" i="100"/>
  <c r="W25" i="101"/>
  <c r="V30" i="100"/>
  <c r="W30" i="100" s="1"/>
  <c r="W11" i="100"/>
  <c r="T18" i="101"/>
  <c r="P18" i="101"/>
  <c r="Q18" i="101" s="1"/>
  <c r="P26" i="101"/>
  <c r="Q26" i="101" s="1"/>
  <c r="T26" i="101"/>
  <c r="T22" i="4"/>
  <c r="P22" i="4"/>
  <c r="Q22" i="4" s="1"/>
  <c r="T13" i="100"/>
  <c r="P13" i="100"/>
  <c r="Q13" i="100" s="1"/>
  <c r="W18" i="4"/>
  <c r="Z21" i="101"/>
  <c r="T19" i="101"/>
  <c r="P19" i="101"/>
  <c r="Q19" i="101" s="1"/>
  <c r="T12" i="101"/>
  <c r="P12" i="101"/>
  <c r="Q12" i="101" s="1"/>
  <c r="P21" i="101"/>
  <c r="Q21" i="101" s="1"/>
  <c r="T21" i="101"/>
  <c r="Z18" i="4"/>
  <c r="Z25" i="4"/>
  <c r="W12" i="101"/>
  <c r="T13" i="4"/>
  <c r="P13" i="4"/>
  <c r="Q13" i="4" s="1"/>
  <c r="W15" i="4"/>
  <c r="W23" i="101"/>
  <c r="Z13" i="101"/>
  <c r="T21" i="4"/>
  <c r="P21" i="4"/>
  <c r="Q21" i="4" s="1"/>
  <c r="P28" i="101"/>
  <c r="Q28" i="101" s="1"/>
  <c r="T28" i="101"/>
  <c r="Z21" i="100"/>
  <c r="Z18" i="100"/>
  <c r="W27" i="100"/>
  <c r="S30" i="100"/>
  <c r="T30" i="100" s="1"/>
  <c r="T11" i="100"/>
  <c r="P11" i="100"/>
  <c r="Z26" i="100"/>
  <c r="Z19" i="100"/>
  <c r="Z19" i="101"/>
  <c r="T20" i="4"/>
  <c r="P20" i="4"/>
  <c r="Q20" i="4" s="1"/>
  <c r="W22" i="100"/>
  <c r="Z16" i="101"/>
  <c r="Z20" i="4"/>
  <c r="W13" i="4"/>
  <c r="W18" i="101"/>
  <c r="W14" i="101"/>
  <c r="T28" i="4"/>
  <c r="P28" i="4"/>
  <c r="Q28" i="4" s="1"/>
  <c r="T27" i="100"/>
  <c r="P27" i="100"/>
  <c r="Q27" i="100" s="1"/>
  <c r="W13" i="100"/>
  <c r="P12" i="100"/>
  <c r="Q12" i="100" s="1"/>
  <c r="T12" i="100"/>
  <c r="W12" i="100"/>
  <c r="W23" i="100"/>
  <c r="W17" i="4"/>
  <c r="W20" i="100"/>
  <c r="W24" i="4"/>
  <c r="Z15" i="101"/>
  <c r="Z16" i="100"/>
  <c r="W24" i="101"/>
  <c r="Z13" i="4"/>
  <c r="W12" i="4"/>
  <c r="T17" i="4"/>
  <c r="P17" i="4"/>
  <c r="Q17" i="4" s="1"/>
  <c r="T21" i="100"/>
  <c r="P21" i="100"/>
  <c r="Q21" i="100" s="1"/>
  <c r="Z28" i="100"/>
  <c r="Z28" i="4"/>
  <c r="Z22" i="4"/>
  <c r="W14" i="100"/>
  <c r="Z22" i="100"/>
  <c r="S30" i="4"/>
  <c r="T11" i="4"/>
  <c r="P11" i="4"/>
  <c r="Q11" i="4" s="1"/>
  <c r="T27" i="4"/>
  <c r="P27" i="4"/>
  <c r="Q27" i="4" s="1"/>
  <c r="T20" i="101"/>
  <c r="P20" i="101"/>
  <c r="Q20" i="101" s="1"/>
  <c r="P16" i="101"/>
  <c r="Q16" i="101" s="1"/>
  <c r="T16" i="101"/>
  <c r="T18" i="4"/>
  <c r="P18" i="4"/>
  <c r="Q18" i="4" s="1"/>
  <c r="W16" i="100"/>
  <c r="T15" i="4"/>
  <c r="P15" i="4"/>
  <c r="Q15" i="4" s="1"/>
  <c r="P26" i="4"/>
  <c r="Q26" i="4" s="1"/>
  <c r="T26" i="4"/>
  <c r="T12" i="4"/>
  <c r="P12" i="4"/>
  <c r="Q12" i="4" s="1"/>
  <c r="P14" i="4"/>
  <c r="Q14" i="4" s="1"/>
  <c r="T14" i="4"/>
  <c r="P25" i="101"/>
  <c r="Q25" i="101" s="1"/>
  <c r="T25" i="101"/>
  <c r="Z12" i="4"/>
  <c r="W21" i="101"/>
  <c r="Z24" i="101"/>
  <c r="T13" i="101"/>
  <c r="P13" i="101"/>
  <c r="Q13" i="101" s="1"/>
  <c r="P14" i="100"/>
  <c r="Q14" i="100" s="1"/>
  <c r="T14" i="100"/>
  <c r="T22" i="101"/>
  <c r="P22" i="101"/>
  <c r="Q22" i="101" s="1"/>
  <c r="Z11" i="100"/>
  <c r="Y30" i="100"/>
  <c r="Z30" i="100" s="1"/>
  <c r="P19" i="100"/>
  <c r="Q19" i="100" s="1"/>
  <c r="T19" i="100"/>
  <c r="Z25" i="100"/>
  <c r="Y30" i="101"/>
  <c r="Z30" i="101" s="1"/>
  <c r="Z11" i="101"/>
  <c r="Z13" i="100"/>
  <c r="W27" i="101"/>
  <c r="Z24" i="4"/>
  <c r="W23" i="4"/>
  <c r="T11" i="101"/>
  <c r="P11" i="101"/>
  <c r="Q11" i="101" s="1"/>
  <c r="S30" i="101"/>
  <c r="T30" i="101" s="1"/>
  <c r="W20" i="4"/>
  <c r="Z15" i="4"/>
  <c r="P24" i="100"/>
  <c r="Q24" i="100" s="1"/>
  <c r="T24" i="100"/>
  <c r="Z23" i="101"/>
  <c r="Z15" i="100"/>
  <c r="Z17" i="100"/>
  <c r="W28" i="101"/>
  <c r="T25" i="100"/>
  <c r="P25" i="100"/>
  <c r="Q25" i="100" s="1"/>
  <c r="T18" i="100"/>
  <c r="P18" i="100"/>
  <c r="Q18" i="100" s="1"/>
  <c r="W19" i="100"/>
  <c r="W15" i="100"/>
  <c r="Z27" i="100"/>
  <c r="Y30" i="4"/>
  <c r="Z30" i="4" s="1"/>
  <c r="Z11" i="4"/>
  <c r="P27" i="101"/>
  <c r="Q27" i="101" s="1"/>
  <c r="T27" i="101"/>
  <c r="T22" i="100"/>
  <c r="P22" i="100"/>
  <c r="Q22" i="100" s="1"/>
  <c r="W26" i="100"/>
  <c r="Z19" i="4"/>
  <c r="W26" i="4"/>
  <c r="W14" i="4"/>
  <c r="P25" i="4"/>
  <c r="Q25" i="4" s="1"/>
  <c r="T25" i="4"/>
  <c r="W13" i="101"/>
  <c r="Z26" i="4"/>
  <c r="Z12" i="101"/>
  <c r="Z22" i="101"/>
  <c r="W28" i="100"/>
  <c r="Z20" i="100"/>
  <c r="W18" i="100"/>
  <c r="W22" i="4"/>
  <c r="T24" i="4"/>
  <c r="P24" i="4"/>
  <c r="Q24" i="4" s="1"/>
  <c r="T23" i="4"/>
  <c r="P23" i="4"/>
  <c r="Q23" i="4" s="1"/>
  <c r="P15" i="101"/>
  <c r="Q15" i="101" s="1"/>
  <c r="T15" i="101"/>
  <c r="T26" i="100"/>
  <c r="P26" i="100"/>
  <c r="Q26" i="100" s="1"/>
  <c r="Z16" i="4"/>
  <c r="T15" i="100"/>
  <c r="P15" i="100"/>
  <c r="Q15" i="100" s="1"/>
  <c r="W16" i="101"/>
  <c r="Z26" i="101"/>
  <c r="T28" i="100"/>
  <c r="P28" i="100"/>
  <c r="Q28" i="100" s="1"/>
  <c r="W17" i="101"/>
  <c r="T23" i="100"/>
  <c r="P23" i="100"/>
  <c r="Q23" i="100" s="1"/>
  <c r="W26" i="101"/>
  <c r="Z23" i="100"/>
  <c r="V30" i="101"/>
  <c r="W30" i="101" s="1"/>
  <c r="W11" i="101"/>
  <c r="W17" i="100"/>
  <c r="Z20" i="101"/>
  <c r="T16" i="4"/>
  <c r="P16" i="4"/>
  <c r="Q16" i="4" s="1"/>
  <c r="Z17" i="101"/>
  <c r="Z17" i="4"/>
  <c r="T24" i="101"/>
  <c r="P24" i="101"/>
  <c r="Q24" i="101" s="1"/>
  <c r="Z21" i="4"/>
  <c r="P23" i="101"/>
  <c r="Q23" i="101" s="1"/>
  <c r="T23" i="101"/>
  <c r="P14" i="101"/>
  <c r="Q14" i="101" s="1"/>
  <c r="T14" i="101"/>
  <c r="E18" i="56"/>
  <c r="D29" i="56"/>
  <c r="R29" i="50"/>
  <c r="D29" i="50"/>
  <c r="H32" i="107"/>
  <c r="K16" i="107"/>
  <c r="L16" i="107" s="1"/>
  <c r="C31" i="84"/>
  <c r="D13" i="146"/>
  <c r="F13" i="146" s="1"/>
  <c r="H26" i="139"/>
  <c r="Q15" i="98"/>
  <c r="I15" i="98"/>
  <c r="C27" i="112"/>
  <c r="N27" i="110"/>
  <c r="H27" i="110"/>
  <c r="J27" i="110"/>
  <c r="F27" i="110"/>
  <c r="D27" i="110"/>
  <c r="L27" i="110"/>
  <c r="P27" i="110"/>
  <c r="D21" i="110"/>
  <c r="L27" i="109"/>
  <c r="F27" i="109"/>
  <c r="N27" i="109"/>
  <c r="H27" i="109"/>
  <c r="J27" i="109"/>
  <c r="D27" i="109"/>
  <c r="P27" i="109"/>
  <c r="D19" i="109"/>
  <c r="I11" i="97"/>
  <c r="I15" i="97"/>
  <c r="K15" i="97"/>
  <c r="M15" i="97"/>
  <c r="Q15" i="97"/>
  <c r="G18" i="97"/>
  <c r="G15" i="97"/>
  <c r="Q10" i="97"/>
  <c r="N21" i="97"/>
  <c r="K21" i="97" s="1"/>
  <c r="N11" i="97"/>
  <c r="D30" i="97"/>
  <c r="F30" i="97"/>
  <c r="N18" i="97"/>
  <c r="N25" i="97"/>
  <c r="K25" i="96"/>
  <c r="K10" i="96"/>
  <c r="G25" i="96"/>
  <c r="M25" i="96"/>
  <c r="Q25" i="96"/>
  <c r="I25" i="96"/>
  <c r="O25" i="96" s="1"/>
  <c r="M26" i="96"/>
  <c r="O26" i="96" s="1"/>
  <c r="N12" i="96"/>
  <c r="N13" i="96"/>
  <c r="K13" i="96" s="1"/>
  <c r="N19" i="96"/>
  <c r="N22" i="96"/>
  <c r="N10" i="96"/>
  <c r="N14" i="96"/>
  <c r="D30" i="95"/>
  <c r="M12" i="94"/>
  <c r="G12" i="94"/>
  <c r="Q12" i="94"/>
  <c r="I12" i="94"/>
  <c r="U12" i="34"/>
  <c r="I19" i="94"/>
  <c r="N25" i="94"/>
  <c r="N14" i="94"/>
  <c r="N19" i="94"/>
  <c r="Q23" i="68"/>
  <c r="K21" i="152"/>
  <c r="F19" i="144"/>
  <c r="F18" i="144"/>
  <c r="H18" i="144"/>
  <c r="J31" i="144"/>
  <c r="O31" i="143"/>
  <c r="M31" i="143"/>
  <c r="D16" i="143"/>
  <c r="K22" i="142"/>
  <c r="K14" i="142"/>
  <c r="H13" i="137"/>
  <c r="M15" i="108"/>
  <c r="I15" i="108"/>
  <c r="G15" i="108"/>
  <c r="I18" i="141"/>
  <c r="G18" i="141"/>
  <c r="N26" i="141"/>
  <c r="H29" i="108"/>
  <c r="F30" i="141"/>
  <c r="G21" i="141"/>
  <c r="F30" i="108"/>
  <c r="N25" i="108"/>
  <c r="K25" i="108" s="1"/>
  <c r="N25" i="141"/>
  <c r="F29" i="108"/>
  <c r="N27" i="108"/>
  <c r="D31" i="134"/>
  <c r="P16" i="103"/>
  <c r="Q16" i="103" s="1"/>
  <c r="T25" i="103"/>
  <c r="T16" i="103"/>
  <c r="AT13" i="103"/>
  <c r="AT20" i="103"/>
  <c r="AT23" i="103"/>
  <c r="AT26" i="103"/>
  <c r="AT12" i="103"/>
  <c r="AT11" i="103"/>
  <c r="AT25" i="103"/>
  <c r="AT30" i="103"/>
  <c r="AT18" i="103"/>
  <c r="AT22" i="103"/>
  <c r="AT19" i="103"/>
  <c r="AT15" i="103"/>
  <c r="AV20" i="103" s="1"/>
  <c r="AT28" i="103"/>
  <c r="AT16" i="103"/>
  <c r="AT21" i="103"/>
  <c r="D32" i="107"/>
  <c r="I27" i="97"/>
  <c r="Y23" i="48"/>
  <c r="V30" i="48"/>
  <c r="X18" i="10"/>
  <c r="R18" i="10"/>
  <c r="C21" i="106"/>
  <c r="F17" i="137"/>
  <c r="J30" i="97"/>
  <c r="Y10" i="34"/>
  <c r="V30" i="34"/>
  <c r="U10" i="34"/>
  <c r="Q31" i="143"/>
  <c r="D23" i="143"/>
  <c r="H30" i="97"/>
  <c r="I20" i="84"/>
  <c r="M31" i="147"/>
  <c r="M29" i="57"/>
  <c r="R29" i="57"/>
  <c r="I25" i="108"/>
  <c r="M25" i="108"/>
  <c r="H28" i="142"/>
  <c r="Y12" i="152"/>
  <c r="Y13" i="152"/>
  <c r="T18" i="103"/>
  <c r="AH18" i="103" s="1"/>
  <c r="P18" i="103"/>
  <c r="Q18" i="103" s="1"/>
  <c r="AC29" i="144"/>
  <c r="I19" i="84"/>
  <c r="E11" i="57"/>
  <c r="E17" i="57"/>
  <c r="I25" i="84"/>
  <c r="K18" i="141"/>
  <c r="O18" i="141" s="1"/>
  <c r="J29" i="141"/>
  <c r="L30" i="94"/>
  <c r="M27" i="97"/>
  <c r="E14" i="57"/>
  <c r="D29" i="54"/>
  <c r="AT27" i="103"/>
  <c r="AT14" i="103"/>
  <c r="D29" i="52"/>
  <c r="P14" i="103"/>
  <c r="Q14" i="103" s="1"/>
  <c r="T14" i="103"/>
  <c r="G27" i="97"/>
  <c r="E28" i="57"/>
  <c r="E24" i="57"/>
  <c r="E20" i="57"/>
  <c r="E23" i="57"/>
  <c r="K23" i="108"/>
  <c r="I23" i="108"/>
  <c r="G23" i="108"/>
  <c r="AA15" i="68"/>
  <c r="AD15" i="68" s="1"/>
  <c r="AC16" i="68"/>
  <c r="N16" i="97"/>
  <c r="K27" i="97"/>
  <c r="E12" i="57"/>
  <c r="E16" i="57"/>
  <c r="E13" i="55"/>
  <c r="D17" i="147"/>
  <c r="I27" i="106"/>
  <c r="X27" i="10"/>
  <c r="C30" i="106"/>
  <c r="R27" i="10"/>
  <c r="J25" i="155"/>
  <c r="F25" i="155"/>
  <c r="G25" i="155" s="1"/>
  <c r="D31" i="155"/>
  <c r="J31" i="155" s="1"/>
  <c r="AC27" i="142"/>
  <c r="F21" i="137"/>
  <c r="T23" i="105"/>
  <c r="P23" i="105"/>
  <c r="Q23" i="105" s="1"/>
  <c r="D19" i="142"/>
  <c r="K19" i="142" s="1"/>
  <c r="I13" i="84"/>
  <c r="T23" i="104"/>
  <c r="P23" i="104"/>
  <c r="Q23" i="104" s="1"/>
  <c r="D26" i="145"/>
  <c r="AC12" i="144"/>
  <c r="W13" i="34"/>
  <c r="E31" i="146"/>
  <c r="P28" i="105"/>
  <c r="Q28" i="105" s="1"/>
  <c r="T28" i="105"/>
  <c r="K31" i="107"/>
  <c r="L31" i="107" s="1"/>
  <c r="P26" i="105"/>
  <c r="Q26" i="105" s="1"/>
  <c r="T26" i="105"/>
  <c r="P26" i="103"/>
  <c r="Q26" i="103" s="1"/>
  <c r="T26" i="103"/>
  <c r="N10" i="95"/>
  <c r="N27" i="95"/>
  <c r="D15" i="148"/>
  <c r="G31" i="134"/>
  <c r="O31" i="134"/>
  <c r="P16" i="105"/>
  <c r="Q16" i="105" s="1"/>
  <c r="T16" i="105"/>
  <c r="AA18" i="68"/>
  <c r="P27" i="103"/>
  <c r="Q27" i="103" s="1"/>
  <c r="T27" i="103"/>
  <c r="F21" i="155"/>
  <c r="G21" i="155" s="1"/>
  <c r="J21" i="155"/>
  <c r="F20" i="134"/>
  <c r="D28" i="144"/>
  <c r="I16" i="92"/>
  <c r="J29" i="54"/>
  <c r="I23" i="84"/>
  <c r="G16" i="92"/>
  <c r="T28" i="103"/>
  <c r="P28" i="103"/>
  <c r="Q28" i="103" s="1"/>
  <c r="Y11" i="34"/>
  <c r="AC15" i="145"/>
  <c r="N11" i="96"/>
  <c r="E18" i="140"/>
  <c r="U24" i="10"/>
  <c r="J31" i="36"/>
  <c r="K31" i="36"/>
  <c r="L30" i="96"/>
  <c r="T25" i="105"/>
  <c r="P25" i="105"/>
  <c r="Q25" i="105" s="1"/>
  <c r="AC15" i="147"/>
  <c r="G31" i="139"/>
  <c r="F12" i="137"/>
  <c r="P25" i="112"/>
  <c r="D25" i="112"/>
  <c r="P25" i="110"/>
  <c r="D25" i="110"/>
  <c r="D11" i="112"/>
  <c r="AC17" i="148"/>
  <c r="Y14" i="152"/>
  <c r="D12" i="112"/>
  <c r="D26" i="112"/>
  <c r="T31" i="137"/>
  <c r="P9" i="111"/>
  <c r="D9" i="111"/>
  <c r="P15" i="110"/>
  <c r="N13" i="108"/>
  <c r="P26" i="109"/>
  <c r="D26" i="109"/>
  <c r="P15" i="112"/>
  <c r="D15" i="112"/>
  <c r="S30" i="105"/>
  <c r="T30" i="105" s="1"/>
  <c r="V30" i="49"/>
  <c r="N27" i="94"/>
  <c r="Q27" i="94" s="1"/>
  <c r="N10" i="94"/>
  <c r="K10" i="94" s="1"/>
  <c r="D31" i="136"/>
  <c r="E31" i="136" s="1"/>
  <c r="H31" i="136"/>
  <c r="N15" i="94"/>
  <c r="Q15" i="94" s="1"/>
  <c r="K15" i="94"/>
  <c r="H30" i="141"/>
  <c r="J29" i="56"/>
  <c r="AC19" i="79"/>
  <c r="O19" i="79" s="1"/>
  <c r="Y16" i="34"/>
  <c r="F19" i="142"/>
  <c r="D16" i="146"/>
  <c r="D12" i="146"/>
  <c r="V30" i="103"/>
  <c r="W30" i="103" s="1"/>
  <c r="W11" i="103"/>
  <c r="E31" i="139"/>
  <c r="D16" i="142"/>
  <c r="Y27" i="34"/>
  <c r="E29" i="10"/>
  <c r="E17" i="140"/>
  <c r="N17" i="96"/>
  <c r="X31" i="145"/>
  <c r="I16" i="84"/>
  <c r="O16" i="92"/>
  <c r="N12" i="97"/>
  <c r="H14" i="137"/>
  <c r="F20" i="139"/>
  <c r="K23" i="68"/>
  <c r="AA20" i="68"/>
  <c r="D22" i="147"/>
  <c r="W11" i="104"/>
  <c r="V30" i="104"/>
  <c r="W30" i="104" s="1"/>
  <c r="D20" i="145"/>
  <c r="H16" i="137"/>
  <c r="N16" i="108"/>
  <c r="K16" i="108" s="1"/>
  <c r="I24" i="84"/>
  <c r="W12" i="34"/>
  <c r="F14" i="137"/>
  <c r="N11" i="94"/>
  <c r="F16" i="137"/>
  <c r="N24" i="141"/>
  <c r="F18" i="155"/>
  <c r="G18" i="155" s="1"/>
  <c r="J18" i="155"/>
  <c r="E26" i="140"/>
  <c r="AA13" i="125"/>
  <c r="D16" i="147"/>
  <c r="K16" i="147" s="1"/>
  <c r="X11" i="10"/>
  <c r="D26" i="146"/>
  <c r="N20" i="141"/>
  <c r="N11" i="108"/>
  <c r="D31" i="137"/>
  <c r="F31" i="137" s="1"/>
  <c r="V31" i="134"/>
  <c r="M31" i="137"/>
  <c r="D27" i="147"/>
  <c r="D18" i="111"/>
  <c r="R22" i="10"/>
  <c r="P12" i="104"/>
  <c r="T12" i="104"/>
  <c r="E12" i="140"/>
  <c r="P11" i="111"/>
  <c r="D11" i="111"/>
  <c r="D23" i="111"/>
  <c r="T25" i="104"/>
  <c r="P25" i="104"/>
  <c r="Q25" i="104" s="1"/>
  <c r="F23" i="134"/>
  <c r="F23" i="139"/>
  <c r="P20" i="109"/>
  <c r="D20" i="109"/>
  <c r="AC28" i="148"/>
  <c r="P25" i="111"/>
  <c r="D25" i="111"/>
  <c r="D16" i="109"/>
  <c r="F22" i="107"/>
  <c r="K22" i="107"/>
  <c r="D21" i="147"/>
  <c r="D15" i="143"/>
  <c r="AC20" i="146"/>
  <c r="N22" i="108"/>
  <c r="G22" i="108" s="1"/>
  <c r="F19" i="155"/>
  <c r="G19" i="155" s="1"/>
  <c r="J19" i="155"/>
  <c r="E23" i="3"/>
  <c r="Y21" i="34"/>
  <c r="F15" i="139"/>
  <c r="H12" i="134"/>
  <c r="U16" i="10"/>
  <c r="T29" i="54"/>
  <c r="C28" i="106"/>
  <c r="H29" i="137"/>
  <c r="X23" i="10"/>
  <c r="J30" i="108"/>
  <c r="N30" i="108" s="1"/>
  <c r="D14" i="144"/>
  <c r="S15" i="98"/>
  <c r="F15" i="155"/>
  <c r="G15" i="155" s="1"/>
  <c r="J15" i="155"/>
  <c r="G15" i="98"/>
  <c r="G21" i="98" s="1"/>
  <c r="F26" i="139"/>
  <c r="N23" i="97"/>
  <c r="N24" i="95"/>
  <c r="P17" i="105"/>
  <c r="Q17" i="105" s="1"/>
  <c r="T17" i="105"/>
  <c r="O16" i="152"/>
  <c r="T27" i="104"/>
  <c r="P27" i="104"/>
  <c r="Q27" i="104" s="1"/>
  <c r="N24" i="96"/>
  <c r="N10" i="108"/>
  <c r="W24" i="34"/>
  <c r="W23" i="68"/>
  <c r="P16" i="111"/>
  <c r="D16" i="111"/>
  <c r="AC21" i="146"/>
  <c r="K22" i="108"/>
  <c r="P14" i="111"/>
  <c r="D14" i="111"/>
  <c r="P25" i="109"/>
  <c r="D25" i="109"/>
  <c r="H31" i="140"/>
  <c r="D31" i="140"/>
  <c r="E31" i="140" s="1"/>
  <c r="P18" i="110"/>
  <c r="D18" i="110"/>
  <c r="D18" i="109"/>
  <c r="D13" i="111"/>
  <c r="AC23" i="145"/>
  <c r="W22" i="34"/>
  <c r="D12" i="110"/>
  <c r="D21" i="143"/>
  <c r="H26" i="134"/>
  <c r="K15" i="107"/>
  <c r="L15" i="107" s="1"/>
  <c r="R24" i="10"/>
  <c r="P26" i="110"/>
  <c r="D26" i="110"/>
  <c r="P30" i="101"/>
  <c r="Q30" i="101" s="1"/>
  <c r="D30" i="94"/>
  <c r="Y13" i="34"/>
  <c r="P23" i="103"/>
  <c r="Q23" i="103" s="1"/>
  <c r="T23" i="103"/>
  <c r="M22" i="108"/>
  <c r="P18" i="104"/>
  <c r="Q18" i="104" s="1"/>
  <c r="T18" i="104"/>
  <c r="N16" i="94"/>
  <c r="N19" i="108"/>
  <c r="Y18" i="34"/>
  <c r="H30" i="94"/>
  <c r="P21" i="105"/>
  <c r="Q21" i="105" s="1"/>
  <c r="T21" i="105"/>
  <c r="N20" i="95"/>
  <c r="D25" i="146"/>
  <c r="H25" i="146" s="1"/>
  <c r="J13" i="155"/>
  <c r="F13" i="155"/>
  <c r="G13" i="155" s="1"/>
  <c r="N21" i="94"/>
  <c r="X16" i="10"/>
  <c r="H30" i="95"/>
  <c r="AD14" i="79"/>
  <c r="D23" i="144"/>
  <c r="AA16" i="79"/>
  <c r="D13" i="143"/>
  <c r="M15" i="98"/>
  <c r="D29" i="147"/>
  <c r="N26" i="95"/>
  <c r="R25" i="10"/>
  <c r="T27" i="105"/>
  <c r="P27" i="105"/>
  <c r="Q27" i="105" s="1"/>
  <c r="T21" i="104"/>
  <c r="P21" i="104"/>
  <c r="Q21" i="104" s="1"/>
  <c r="H17" i="137"/>
  <c r="T18" i="105"/>
  <c r="P18" i="105"/>
  <c r="Q18" i="105" s="1"/>
  <c r="K30" i="107"/>
  <c r="F30" i="107"/>
  <c r="AA14" i="68"/>
  <c r="AD14" i="68" s="1"/>
  <c r="P19" i="104"/>
  <c r="Q19" i="104" s="1"/>
  <c r="T19" i="104"/>
  <c r="Y15" i="92"/>
  <c r="D26" i="144"/>
  <c r="F20" i="107"/>
  <c r="K20" i="107"/>
  <c r="P17" i="104"/>
  <c r="Q17" i="104" s="1"/>
  <c r="T17" i="104"/>
  <c r="E32" i="107"/>
  <c r="F32" i="107" s="1"/>
  <c r="F14" i="107"/>
  <c r="K14" i="107"/>
  <c r="Q16" i="92"/>
  <c r="P26" i="111"/>
  <c r="D26" i="111"/>
  <c r="T29" i="51"/>
  <c r="K22" i="141"/>
  <c r="D28" i="147"/>
  <c r="P20" i="112"/>
  <c r="D20" i="112"/>
  <c r="P11" i="109"/>
  <c r="D11" i="109"/>
  <c r="N20" i="96"/>
  <c r="AA17" i="79"/>
  <c r="D22" i="112"/>
  <c r="AC24" i="144"/>
  <c r="D17" i="143"/>
  <c r="P10" i="110"/>
  <c r="D10" i="110"/>
  <c r="D23" i="110"/>
  <c r="P22" i="111"/>
  <c r="D22" i="111"/>
  <c r="D17" i="109"/>
  <c r="D20" i="148"/>
  <c r="P12" i="105"/>
  <c r="Q12" i="105" s="1"/>
  <c r="AD16" i="79"/>
  <c r="I29" i="84"/>
  <c r="T20" i="105"/>
  <c r="P20" i="105"/>
  <c r="Q20" i="105" s="1"/>
  <c r="F16" i="155"/>
  <c r="G16" i="155" s="1"/>
  <c r="J16" i="155"/>
  <c r="N14" i="97"/>
  <c r="Q14" i="97" s="1"/>
  <c r="E20" i="140"/>
  <c r="H31" i="138"/>
  <c r="D31" i="138"/>
  <c r="E31" i="138" s="1"/>
  <c r="N24" i="97"/>
  <c r="H15" i="134"/>
  <c r="N18" i="108"/>
  <c r="N18" i="94"/>
  <c r="E16" i="92"/>
  <c r="T19" i="103"/>
  <c r="P19" i="103"/>
  <c r="Q19" i="103" s="1"/>
  <c r="K29" i="102"/>
  <c r="L29" i="102"/>
  <c r="J12" i="155"/>
  <c r="F12" i="155"/>
  <c r="T11" i="103"/>
  <c r="P11" i="103"/>
  <c r="F25" i="146"/>
  <c r="S16" i="92"/>
  <c r="K15" i="98"/>
  <c r="K21" i="98" s="1"/>
  <c r="D19" i="147"/>
  <c r="O29" i="50"/>
  <c r="U14" i="10"/>
  <c r="R17" i="10"/>
  <c r="T14" i="105"/>
  <c r="P14" i="105"/>
  <c r="Q14" i="105" s="1"/>
  <c r="N17" i="141"/>
  <c r="N22" i="97"/>
  <c r="F28" i="137"/>
  <c r="H19" i="137"/>
  <c r="F28" i="107"/>
  <c r="K28" i="107"/>
  <c r="S19" i="98"/>
  <c r="L30" i="108"/>
  <c r="L29" i="108"/>
  <c r="M15" i="94"/>
  <c r="D21" i="148"/>
  <c r="E28" i="140"/>
  <c r="E31" i="142"/>
  <c r="I14" i="84"/>
  <c r="P24" i="104"/>
  <c r="Q24" i="104" s="1"/>
  <c r="T24" i="104"/>
  <c r="N27" i="96"/>
  <c r="D28" i="143"/>
  <c r="AC18" i="147"/>
  <c r="F27" i="107"/>
  <c r="E19" i="140"/>
  <c r="D15" i="147"/>
  <c r="N12" i="108"/>
  <c r="I12" i="108" s="1"/>
  <c r="AC12" i="148"/>
  <c r="Y13" i="92"/>
  <c r="E23" i="140"/>
  <c r="H24" i="137"/>
  <c r="D26" i="147"/>
  <c r="J31" i="145"/>
  <c r="W16" i="34"/>
  <c r="P21" i="112"/>
  <c r="D21" i="112"/>
  <c r="H25" i="134"/>
  <c r="P19" i="111"/>
  <c r="D19" i="111"/>
  <c r="T11" i="105"/>
  <c r="P11" i="105"/>
  <c r="Q11" i="105" s="1"/>
  <c r="D15" i="111"/>
  <c r="D24" i="111"/>
  <c r="D13" i="109"/>
  <c r="N22" i="94"/>
  <c r="D14" i="109"/>
  <c r="AA18" i="152"/>
  <c r="M10" i="94"/>
  <c r="P23" i="109"/>
  <c r="D23" i="109"/>
  <c r="P9" i="110"/>
  <c r="D9" i="110"/>
  <c r="T22" i="103"/>
  <c r="P22" i="103"/>
  <c r="Q22" i="103" s="1"/>
  <c r="N26" i="108"/>
  <c r="D10" i="111"/>
  <c r="F13" i="137"/>
  <c r="D12" i="144"/>
  <c r="T19" i="105"/>
  <c r="P19" i="105"/>
  <c r="Q19" i="105" s="1"/>
  <c r="D29" i="146"/>
  <c r="K29" i="146" s="1"/>
  <c r="Y20" i="34"/>
  <c r="U27" i="10"/>
  <c r="D14" i="143"/>
  <c r="E10" i="3"/>
  <c r="E29" i="3"/>
  <c r="E22" i="140"/>
  <c r="I15" i="94"/>
  <c r="P21" i="103"/>
  <c r="Q21" i="103" s="1"/>
  <c r="T21" i="103"/>
  <c r="D21" i="146"/>
  <c r="S16" i="152"/>
  <c r="S21" i="152"/>
  <c r="K31" i="43"/>
  <c r="L31" i="43"/>
  <c r="X25" i="10"/>
  <c r="W19" i="34"/>
  <c r="T29" i="55"/>
  <c r="G21" i="152"/>
  <c r="T29" i="50"/>
  <c r="AD13" i="79"/>
  <c r="AC16" i="147"/>
  <c r="D12" i="148"/>
  <c r="I21" i="152"/>
  <c r="K17" i="107"/>
  <c r="D17" i="148"/>
  <c r="D29" i="143"/>
  <c r="P12" i="103"/>
  <c r="Q12" i="103" s="1"/>
  <c r="T12" i="103"/>
  <c r="W26" i="34"/>
  <c r="D28" i="145"/>
  <c r="D16" i="144"/>
  <c r="H13" i="134"/>
  <c r="AC19" i="142"/>
  <c r="N19" i="97"/>
  <c r="F24" i="137"/>
  <c r="D15" i="145"/>
  <c r="H21" i="139"/>
  <c r="F26" i="134"/>
  <c r="P15" i="103"/>
  <c r="Q15" i="103" s="1"/>
  <c r="T15" i="103"/>
  <c r="D22" i="143"/>
  <c r="D18" i="146"/>
  <c r="AC26" i="144"/>
  <c r="I15" i="107"/>
  <c r="D27" i="144"/>
  <c r="H27" i="139"/>
  <c r="E21" i="152"/>
  <c r="H19" i="142"/>
  <c r="P15" i="105"/>
  <c r="Q15" i="105" s="1"/>
  <c r="T15" i="105"/>
  <c r="N12" i="141"/>
  <c r="H27" i="134"/>
  <c r="M16" i="92"/>
  <c r="F18" i="134"/>
  <c r="H28" i="137"/>
  <c r="P10" i="109"/>
  <c r="D10" i="109"/>
  <c r="D25" i="143"/>
  <c r="F23" i="107"/>
  <c r="N21" i="108"/>
  <c r="D24" i="110"/>
  <c r="P17" i="112"/>
  <c r="D17" i="112"/>
  <c r="N13" i="141"/>
  <c r="P20" i="110"/>
  <c r="D20" i="110"/>
  <c r="V30" i="105"/>
  <c r="W30" i="105" s="1"/>
  <c r="AN25" i="105" s="1"/>
  <c r="D28" i="148"/>
  <c r="E21" i="79"/>
  <c r="E21" i="98" s="1"/>
  <c r="D27" i="142"/>
  <c r="J29" i="52"/>
  <c r="AC13" i="147"/>
  <c r="D14" i="146"/>
  <c r="J29" i="108"/>
  <c r="K21" i="92"/>
  <c r="E13" i="140"/>
  <c r="T31" i="139"/>
  <c r="E12" i="3"/>
  <c r="D20" i="146"/>
  <c r="R19" i="10"/>
  <c r="E25" i="140"/>
  <c r="N21" i="95"/>
  <c r="G21" i="95" s="1"/>
  <c r="T29" i="57"/>
  <c r="D15" i="142"/>
  <c r="D29" i="53"/>
  <c r="AC27" i="147"/>
  <c r="E21" i="92"/>
  <c r="Q31" i="142"/>
  <c r="F20" i="155"/>
  <c r="G20" i="155" s="1"/>
  <c r="J20" i="155"/>
  <c r="E29" i="102"/>
  <c r="N14" i="108"/>
  <c r="G21" i="92"/>
  <c r="G31" i="143"/>
  <c r="E15" i="140"/>
  <c r="E31" i="148"/>
  <c r="U17" i="10"/>
  <c r="AA12" i="125"/>
  <c r="I21" i="92"/>
  <c r="H24" i="134"/>
  <c r="H29" i="146"/>
  <c r="J26" i="155"/>
  <c r="F26" i="155"/>
  <c r="G26" i="155" s="1"/>
  <c r="G15" i="94"/>
  <c r="D14" i="147"/>
  <c r="I22" i="108"/>
  <c r="D17" i="144"/>
  <c r="I23" i="106"/>
  <c r="N16" i="96"/>
  <c r="H23" i="68"/>
  <c r="H18" i="137"/>
  <c r="H18" i="139"/>
  <c r="Q21" i="92"/>
  <c r="D30" i="96"/>
  <c r="F22" i="139"/>
  <c r="P13" i="103"/>
  <c r="Q13" i="103" s="1"/>
  <c r="T13" i="103"/>
  <c r="AH20" i="103" s="1"/>
  <c r="D12" i="142"/>
  <c r="J31" i="142"/>
  <c r="D23" i="147"/>
  <c r="E16" i="140"/>
  <c r="I18" i="106"/>
  <c r="D15" i="144"/>
  <c r="X20" i="10"/>
  <c r="R10" i="10"/>
  <c r="H29" i="10"/>
  <c r="D18" i="148"/>
  <c r="F13" i="139"/>
  <c r="K26" i="107"/>
  <c r="F26" i="107"/>
  <c r="E31" i="145"/>
  <c r="U21" i="10"/>
  <c r="D16" i="110"/>
  <c r="D13" i="112"/>
  <c r="D13" i="110"/>
  <c r="P21" i="109"/>
  <c r="D21" i="109"/>
  <c r="D21" i="142"/>
  <c r="K29" i="107"/>
  <c r="D15" i="109"/>
  <c r="P14" i="110"/>
  <c r="D14" i="110"/>
  <c r="P9" i="109"/>
  <c r="D9" i="109"/>
  <c r="U13" i="10"/>
  <c r="F21" i="134"/>
  <c r="K12" i="94"/>
  <c r="G26" i="97"/>
  <c r="O26" i="97" s="1"/>
  <c r="K26" i="97"/>
  <c r="F30" i="96"/>
  <c r="X31" i="146"/>
  <c r="D18" i="145"/>
  <c r="F18" i="145" s="1"/>
  <c r="J30" i="94"/>
  <c r="X31" i="143"/>
  <c r="X31" i="147"/>
  <c r="C30" i="45"/>
  <c r="N23" i="68"/>
  <c r="D26" i="143"/>
  <c r="P13" i="104"/>
  <c r="Q13" i="104" s="1"/>
  <c r="T13" i="104"/>
  <c r="N20" i="94"/>
  <c r="D24" i="143"/>
  <c r="K24" i="143" s="1"/>
  <c r="E16" i="152"/>
  <c r="N26" i="94"/>
  <c r="J23" i="155"/>
  <c r="F23" i="155"/>
  <c r="G23" i="155" s="1"/>
  <c r="T24" i="105"/>
  <c r="P24" i="105"/>
  <c r="Q24" i="105" s="1"/>
  <c r="D29" i="144"/>
  <c r="W21" i="79"/>
  <c r="E27" i="140"/>
  <c r="E18" i="3"/>
  <c r="D13" i="147"/>
  <c r="K13" i="147" s="1"/>
  <c r="F14" i="155"/>
  <c r="G14" i="155" s="1"/>
  <c r="J14" i="155"/>
  <c r="D17" i="145"/>
  <c r="F17" i="145" s="1"/>
  <c r="D24" i="142"/>
  <c r="W18" i="34"/>
  <c r="N17" i="95"/>
  <c r="W14" i="34"/>
  <c r="Y14" i="34"/>
  <c r="H30" i="96"/>
  <c r="J29" i="53"/>
  <c r="D19" i="146"/>
  <c r="D29" i="51"/>
  <c r="H20" i="134"/>
  <c r="D24" i="148"/>
  <c r="I16" i="152"/>
  <c r="D29" i="145"/>
  <c r="U23" i="10"/>
  <c r="AC24" i="143"/>
  <c r="I22" i="141"/>
  <c r="O22" i="141" s="1"/>
  <c r="H20" i="139"/>
  <c r="K24" i="107"/>
  <c r="F24" i="107"/>
  <c r="K21" i="107"/>
  <c r="F21" i="107"/>
  <c r="G16" i="152"/>
  <c r="E31" i="143"/>
  <c r="G31" i="144"/>
  <c r="AA19" i="152"/>
  <c r="F18" i="107"/>
  <c r="K18" i="107"/>
  <c r="W11" i="34"/>
  <c r="H24" i="139"/>
  <c r="AD17" i="68"/>
  <c r="AC21" i="68"/>
  <c r="D22" i="148"/>
  <c r="K21" i="79"/>
  <c r="D17" i="142"/>
  <c r="F31" i="107"/>
  <c r="N24" i="108"/>
  <c r="AC19" i="148"/>
  <c r="H15" i="139"/>
  <c r="J29" i="55"/>
  <c r="D23" i="145"/>
  <c r="N14" i="95"/>
  <c r="K19" i="107"/>
  <c r="F19" i="107"/>
  <c r="W23" i="34"/>
  <c r="D31" i="36"/>
  <c r="D26" i="142"/>
  <c r="M21" i="92"/>
  <c r="AD19" i="68"/>
  <c r="F27" i="155"/>
  <c r="G27" i="155" s="1"/>
  <c r="J27" i="155"/>
  <c r="F28" i="155"/>
  <c r="G28" i="155" s="1"/>
  <c r="J28" i="155"/>
  <c r="D9" i="112"/>
  <c r="P17" i="110"/>
  <c r="D17" i="110"/>
  <c r="P11" i="112"/>
  <c r="P12" i="112"/>
  <c r="P26" i="112"/>
  <c r="D18" i="112"/>
  <c r="P12" i="109"/>
  <c r="D12" i="109"/>
  <c r="P20" i="111"/>
  <c r="D20" i="111"/>
  <c r="D19" i="112"/>
  <c r="P10" i="112"/>
  <c r="D10" i="112"/>
  <c r="P23" i="112"/>
  <c r="D14" i="112"/>
  <c r="AN15" i="105"/>
  <c r="I25" i="94"/>
  <c r="G25" i="94"/>
  <c r="E13" i="57"/>
  <c r="E19" i="57"/>
  <c r="E25" i="57"/>
  <c r="E26" i="52"/>
  <c r="E17" i="52"/>
  <c r="G14" i="141"/>
  <c r="O14" i="141" s="1"/>
  <c r="AD12" i="68"/>
  <c r="F31" i="134"/>
  <c r="I12" i="95"/>
  <c r="K12" i="95"/>
  <c r="G12" i="95"/>
  <c r="M12" i="95"/>
  <c r="P30" i="45"/>
  <c r="D26" i="45"/>
  <c r="G19" i="141"/>
  <c r="I19" i="141"/>
  <c r="K19" i="141"/>
  <c r="Q20" i="97"/>
  <c r="M20" i="97"/>
  <c r="G20" i="97"/>
  <c r="I20" i="97"/>
  <c r="AN26" i="105"/>
  <c r="E24" i="52"/>
  <c r="AA16" i="98"/>
  <c r="K18" i="142"/>
  <c r="I31" i="84"/>
  <c r="G31" i="84"/>
  <c r="E31" i="84"/>
  <c r="E14" i="54"/>
  <c r="E22" i="54"/>
  <c r="E18" i="57"/>
  <c r="E29" i="57"/>
  <c r="E14" i="52"/>
  <c r="E11" i="52"/>
  <c r="E23" i="52"/>
  <c r="W10" i="34"/>
  <c r="AT30" i="104"/>
  <c r="Q12" i="95"/>
  <c r="M10" i="96"/>
  <c r="Q10" i="96"/>
  <c r="K20" i="97"/>
  <c r="E29" i="52"/>
  <c r="E18" i="52"/>
  <c r="V16" i="98"/>
  <c r="D31" i="144"/>
  <c r="V31" i="147"/>
  <c r="O15" i="97"/>
  <c r="H24" i="144"/>
  <c r="K24" i="144"/>
  <c r="F24" i="144"/>
  <c r="AN21" i="105"/>
  <c r="AN23" i="105"/>
  <c r="AN18" i="105"/>
  <c r="AN20" i="105"/>
  <c r="AN19" i="105"/>
  <c r="AN12" i="105"/>
  <c r="AA20" i="92"/>
  <c r="K23" i="95"/>
  <c r="M23" i="95"/>
  <c r="Q23" i="95"/>
  <c r="G23" i="95"/>
  <c r="I23" i="95"/>
  <c r="K21" i="145"/>
  <c r="W16" i="98"/>
  <c r="W18" i="98"/>
  <c r="W17" i="98"/>
  <c r="G11" i="95"/>
  <c r="I20" i="108"/>
  <c r="G20" i="108"/>
  <c r="M20" i="108"/>
  <c r="K20" i="108"/>
  <c r="Q13" i="95"/>
  <c r="M13" i="95"/>
  <c r="K13" i="95"/>
  <c r="I13" i="95"/>
  <c r="G13" i="95"/>
  <c r="K13" i="142"/>
  <c r="I17" i="97"/>
  <c r="Q17" i="97"/>
  <c r="K17" i="97"/>
  <c r="G17" i="97"/>
  <c r="Z18" i="98"/>
  <c r="Z17" i="98"/>
  <c r="H18" i="145"/>
  <c r="K18" i="145"/>
  <c r="AT16" i="104"/>
  <c r="AT12" i="104"/>
  <c r="AT21" i="104"/>
  <c r="AT19" i="104"/>
  <c r="AT27" i="104"/>
  <c r="AT15" i="104"/>
  <c r="AT14" i="104"/>
  <c r="AT17" i="104"/>
  <c r="AT25" i="104"/>
  <c r="AT13" i="104"/>
  <c r="AT24" i="104"/>
  <c r="AT11" i="104"/>
  <c r="AT28" i="104"/>
  <c r="AT18" i="104"/>
  <c r="AT22" i="104"/>
  <c r="AT23" i="104"/>
  <c r="AT20" i="104"/>
  <c r="U15" i="79"/>
  <c r="AC21" i="79"/>
  <c r="O21" i="79" s="1"/>
  <c r="R15" i="79"/>
  <c r="F15" i="79"/>
  <c r="AA15" i="79"/>
  <c r="AC31" i="146"/>
  <c r="AA31" i="146"/>
  <c r="AA31" i="144"/>
  <c r="L15" i="79"/>
  <c r="Q16" i="95"/>
  <c r="G16" i="95"/>
  <c r="K16" i="95"/>
  <c r="F22" i="145"/>
  <c r="K19" i="94"/>
  <c r="Q19" i="94"/>
  <c r="M19" i="94"/>
  <c r="G19" i="94"/>
  <c r="I21" i="96"/>
  <c r="M21" i="96"/>
  <c r="Q21" i="96"/>
  <c r="K21" i="96"/>
  <c r="G21" i="96"/>
  <c r="F25" i="147"/>
  <c r="K25" i="147"/>
  <c r="F21" i="145"/>
  <c r="I19" i="95"/>
  <c r="M19" i="95"/>
  <c r="Q19" i="95"/>
  <c r="G19" i="95"/>
  <c r="K19" i="95"/>
  <c r="N30" i="95"/>
  <c r="M16" i="95"/>
  <c r="F13" i="142"/>
  <c r="D27" i="111"/>
  <c r="X15" i="79"/>
  <c r="O30" i="48"/>
  <c r="K30" i="48"/>
  <c r="H28" i="148"/>
  <c r="K28" i="148"/>
  <c r="F28" i="148"/>
  <c r="F23" i="143"/>
  <c r="H23" i="143"/>
  <c r="K23" i="143"/>
  <c r="AN16" i="105"/>
  <c r="I27" i="108"/>
  <c r="M27" i="108"/>
  <c r="K27" i="108"/>
  <c r="G27" i="108"/>
  <c r="G10" i="97"/>
  <c r="L27" i="111"/>
  <c r="P30" i="105"/>
  <c r="Q30" i="105" s="1"/>
  <c r="AB18" i="105" s="1"/>
  <c r="O15" i="79"/>
  <c r="K28" i="146"/>
  <c r="F28" i="146"/>
  <c r="H28" i="146"/>
  <c r="I23" i="141"/>
  <c r="K23" i="141"/>
  <c r="G23" i="141"/>
  <c r="F16" i="148"/>
  <c r="H16" i="148"/>
  <c r="K16" i="148"/>
  <c r="H29" i="148"/>
  <c r="F29" i="148"/>
  <c r="K29" i="148"/>
  <c r="I25" i="106"/>
  <c r="AN13" i="105"/>
  <c r="G24" i="94"/>
  <c r="Q24" i="94"/>
  <c r="I24" i="94"/>
  <c r="K24" i="94"/>
  <c r="AA17" i="92"/>
  <c r="I16" i="95"/>
  <c r="H31" i="139"/>
  <c r="Y31" i="139"/>
  <c r="F31" i="139"/>
  <c r="R31" i="139"/>
  <c r="K22" i="146"/>
  <c r="F22" i="146"/>
  <c r="H29" i="52"/>
  <c r="E20" i="52"/>
  <c r="E27" i="52"/>
  <c r="Q11" i="95"/>
  <c r="I11" i="95"/>
  <c r="O31" i="146"/>
  <c r="M31" i="146"/>
  <c r="D31" i="146"/>
  <c r="K10" i="97"/>
  <c r="O10" i="97" s="1"/>
  <c r="P27" i="111"/>
  <c r="I15" i="79"/>
  <c r="M11" i="95"/>
  <c r="AB12" i="152"/>
  <c r="AB14" i="152"/>
  <c r="AB13" i="152"/>
  <c r="Q23" i="152"/>
  <c r="F19" i="143"/>
  <c r="H19" i="143"/>
  <c r="K19" i="143"/>
  <c r="H17" i="146"/>
  <c r="K14" i="148"/>
  <c r="F14" i="148"/>
  <c r="H14" i="148"/>
  <c r="K25" i="142"/>
  <c r="F25" i="142"/>
  <c r="H25" i="142"/>
  <c r="I17" i="94"/>
  <c r="G17" i="94"/>
  <c r="M17" i="94"/>
  <c r="Q17" i="94"/>
  <c r="K17" i="94"/>
  <c r="AT15" i="105"/>
  <c r="AT14" i="105"/>
  <c r="AT25" i="105"/>
  <c r="AT27" i="105"/>
  <c r="AT17" i="105"/>
  <c r="AT13" i="105"/>
  <c r="AT26" i="105"/>
  <c r="AT11" i="105"/>
  <c r="AT23" i="105"/>
  <c r="AT21" i="105"/>
  <c r="AT12" i="105"/>
  <c r="AT20" i="105"/>
  <c r="AT24" i="105"/>
  <c r="AT16" i="105"/>
  <c r="AT28" i="105"/>
  <c r="AT22" i="105"/>
  <c r="AT18" i="105"/>
  <c r="I13" i="94"/>
  <c r="G13" i="94"/>
  <c r="K13" i="94"/>
  <c r="Q13" i="94"/>
  <c r="AA19" i="92"/>
  <c r="H23" i="142"/>
  <c r="K23" i="142"/>
  <c r="F23" i="142"/>
  <c r="H31" i="134"/>
  <c r="Y31" i="134"/>
  <c r="K31" i="134"/>
  <c r="F27" i="145"/>
  <c r="H27" i="145"/>
  <c r="K27" i="145"/>
  <c r="E23" i="56"/>
  <c r="E19" i="56"/>
  <c r="E22" i="56"/>
  <c r="E21" i="56"/>
  <c r="R29" i="56"/>
  <c r="E25" i="56"/>
  <c r="AN28" i="105"/>
  <c r="R31" i="134"/>
  <c r="I15" i="125"/>
  <c r="R15" i="125"/>
  <c r="O15" i="125"/>
  <c r="F15" i="125"/>
  <c r="U15" i="125"/>
  <c r="L15" i="125"/>
  <c r="AA15" i="125"/>
  <c r="AT19" i="105"/>
  <c r="AT30" i="105"/>
  <c r="Q26" i="70"/>
  <c r="Q21" i="70"/>
  <c r="Q23" i="70"/>
  <c r="Q28" i="70"/>
  <c r="Q14" i="70"/>
  <c r="Q31" i="70"/>
  <c r="Q17" i="70"/>
  <c r="Q30" i="70"/>
  <c r="Q27" i="70"/>
  <c r="Q16" i="70"/>
  <c r="Q32" i="70"/>
  <c r="Q19" i="70"/>
  <c r="Q20" i="70"/>
  <c r="Q25" i="70"/>
  <c r="Q22" i="70"/>
  <c r="Q24" i="70"/>
  <c r="Q29" i="70"/>
  <c r="Q18" i="70"/>
  <c r="Q15" i="70"/>
  <c r="Q13" i="70"/>
  <c r="F16" i="68"/>
  <c r="O16" i="68"/>
  <c r="R16" i="68"/>
  <c r="X16" i="68"/>
  <c r="L16" i="68"/>
  <c r="U16" i="68"/>
  <c r="I16" i="68"/>
  <c r="AA16" i="68"/>
  <c r="W25" i="34"/>
  <c r="AT26" i="104"/>
  <c r="O17" i="108"/>
  <c r="O27" i="141"/>
  <c r="O12" i="94"/>
  <c r="O23" i="108"/>
  <c r="O15" i="108"/>
  <c r="AB30" i="105"/>
  <c r="O15" i="96"/>
  <c r="O10" i="141"/>
  <c r="O16" i="141"/>
  <c r="O18" i="96"/>
  <c r="O25" i="95"/>
  <c r="Y31" i="144"/>
  <c r="H31" i="144"/>
  <c r="F31" i="144"/>
  <c r="K31" i="144"/>
  <c r="R31" i="144"/>
  <c r="AB25" i="105"/>
  <c r="AB22" i="105"/>
  <c r="AB28" i="105"/>
  <c r="AB14" i="105"/>
  <c r="AB12" i="105"/>
  <c r="AB15" i="105"/>
  <c r="AB26" i="105"/>
  <c r="AB27" i="105"/>
  <c r="AB11" i="105"/>
  <c r="AB24" i="105"/>
  <c r="O23" i="96"/>
  <c r="R31" i="148"/>
  <c r="F31" i="148"/>
  <c r="Y31" i="148"/>
  <c r="K31" i="148"/>
  <c r="H31" i="148"/>
  <c r="O22" i="95"/>
  <c r="O18" i="95"/>
  <c r="O11" i="141"/>
  <c r="O21" i="141"/>
  <c r="O27" i="97"/>
  <c r="AB20" i="105"/>
  <c r="O15" i="141"/>
  <c r="W30" i="47"/>
  <c r="AB19" i="105"/>
  <c r="O23" i="94"/>
  <c r="G30" i="108"/>
  <c r="I30" i="108"/>
  <c r="M30" i="108"/>
  <c r="Q30" i="108"/>
  <c r="K30" i="108"/>
  <c r="AV14" i="103"/>
  <c r="AV23" i="103"/>
  <c r="AV17" i="103"/>
  <c r="AV11" i="103"/>
  <c r="AV25" i="103"/>
  <c r="O13" i="97"/>
  <c r="O15" i="95"/>
  <c r="AB23" i="105"/>
  <c r="K27" i="159"/>
  <c r="K27" i="160"/>
  <c r="K27" i="163"/>
  <c r="K27" i="162"/>
  <c r="K27" i="161"/>
  <c r="T30" i="4" l="1"/>
  <c r="P30" i="4"/>
  <c r="Q30" i="4" s="1"/>
  <c r="Q11" i="100"/>
  <c r="P30" i="100"/>
  <c r="Q30" i="100" s="1"/>
  <c r="E29" i="56"/>
  <c r="E11" i="56"/>
  <c r="E17" i="56"/>
  <c r="E16" i="56"/>
  <c r="E14" i="56"/>
  <c r="E27" i="56"/>
  <c r="E12" i="56"/>
  <c r="E13" i="56"/>
  <c r="E26" i="56"/>
  <c r="M29" i="56"/>
  <c r="E20" i="56"/>
  <c r="E24" i="56"/>
  <c r="E28" i="56"/>
  <c r="E15" i="56"/>
  <c r="H29" i="56"/>
  <c r="E17" i="50"/>
  <c r="E14" i="50"/>
  <c r="E28" i="50"/>
  <c r="E23" i="50"/>
  <c r="E24" i="50"/>
  <c r="E22" i="50"/>
  <c r="E15" i="50"/>
  <c r="E18" i="50"/>
  <c r="E27" i="50"/>
  <c r="E25" i="50"/>
  <c r="E21" i="50"/>
  <c r="E11" i="50"/>
  <c r="E16" i="50"/>
  <c r="E12" i="50"/>
  <c r="H29" i="50"/>
  <c r="E20" i="50"/>
  <c r="E29" i="50"/>
  <c r="E19" i="50"/>
  <c r="M29" i="50"/>
  <c r="E26" i="50"/>
  <c r="E13" i="50"/>
  <c r="I16" i="107"/>
  <c r="K13" i="146"/>
  <c r="H13" i="146"/>
  <c r="R21" i="79"/>
  <c r="Y14" i="98"/>
  <c r="I21" i="98"/>
  <c r="X14" i="98"/>
  <c r="X12" i="98"/>
  <c r="X13" i="98"/>
  <c r="Q21" i="98"/>
  <c r="AB12" i="98"/>
  <c r="AB13" i="98"/>
  <c r="AB14" i="98"/>
  <c r="D27" i="112"/>
  <c r="N27" i="112"/>
  <c r="F27" i="112"/>
  <c r="L27" i="112"/>
  <c r="P27" i="112"/>
  <c r="J27" i="112"/>
  <c r="H27" i="112"/>
  <c r="I25" i="97"/>
  <c r="G25" i="97"/>
  <c r="M25" i="97"/>
  <c r="K25" i="97"/>
  <c r="Q25" i="97"/>
  <c r="I14" i="97"/>
  <c r="M18" i="97"/>
  <c r="K18" i="97"/>
  <c r="I18" i="97"/>
  <c r="O18" i="97" s="1"/>
  <c r="Q18" i="97"/>
  <c r="N30" i="97"/>
  <c r="G11" i="97"/>
  <c r="Q11" i="97"/>
  <c r="M11" i="97"/>
  <c r="K11" i="97"/>
  <c r="Q21" i="97"/>
  <c r="M21" i="97"/>
  <c r="G21" i="97"/>
  <c r="I21" i="97"/>
  <c r="I10" i="96"/>
  <c r="G10" i="96"/>
  <c r="O10" i="96" s="1"/>
  <c r="I22" i="96"/>
  <c r="M22" i="96"/>
  <c r="Q22" i="96"/>
  <c r="K22" i="96"/>
  <c r="G22" i="96"/>
  <c r="O22" i="96" s="1"/>
  <c r="Q14" i="96"/>
  <c r="G14" i="96"/>
  <c r="M14" i="96"/>
  <c r="I14" i="96"/>
  <c r="K14" i="96"/>
  <c r="G19" i="96"/>
  <c r="I19" i="96"/>
  <c r="Q19" i="96"/>
  <c r="M19" i="96"/>
  <c r="K19" i="96"/>
  <c r="I13" i="96"/>
  <c r="Q13" i="96"/>
  <c r="G13" i="96"/>
  <c r="M13" i="96"/>
  <c r="K12" i="96"/>
  <c r="Q12" i="96"/>
  <c r="M12" i="96"/>
  <c r="I12" i="96"/>
  <c r="G12" i="96"/>
  <c r="Q25" i="94"/>
  <c r="M25" i="94"/>
  <c r="K25" i="94"/>
  <c r="I27" i="94"/>
  <c r="I10" i="94"/>
  <c r="Q14" i="94"/>
  <c r="M14" i="94"/>
  <c r="G14" i="94"/>
  <c r="K14" i="94"/>
  <c r="I14" i="94"/>
  <c r="Y19" i="152"/>
  <c r="K23" i="152"/>
  <c r="Y17" i="152"/>
  <c r="Y18" i="152"/>
  <c r="AH20" i="104"/>
  <c r="M31" i="144"/>
  <c r="O31" i="144"/>
  <c r="F16" i="143"/>
  <c r="H16" i="143"/>
  <c r="K16" i="143"/>
  <c r="N29" i="108"/>
  <c r="G25" i="108"/>
  <c r="K29" i="108"/>
  <c r="O29" i="108"/>
  <c r="G29" i="108"/>
  <c r="N30" i="141"/>
  <c r="K30" i="141" s="1"/>
  <c r="I26" i="141"/>
  <c r="G26" i="141"/>
  <c r="K26" i="141"/>
  <c r="I25" i="141"/>
  <c r="G25" i="141"/>
  <c r="K25" i="141"/>
  <c r="AV28" i="103"/>
  <c r="AH25" i="103"/>
  <c r="AV26" i="103"/>
  <c r="AV27" i="103"/>
  <c r="AH17" i="103"/>
  <c r="AV18" i="103"/>
  <c r="AH22" i="103"/>
  <c r="AH24" i="103"/>
  <c r="AB21" i="105"/>
  <c r="AV22" i="103"/>
  <c r="AV29" i="103"/>
  <c r="AV19" i="103"/>
  <c r="AX19" i="103" s="1"/>
  <c r="AH24" i="105"/>
  <c r="AV16" i="103"/>
  <c r="AV12" i="103"/>
  <c r="AH23" i="103"/>
  <c r="AH15" i="103"/>
  <c r="AH24" i="104"/>
  <c r="AH25" i="104"/>
  <c r="AV24" i="103"/>
  <c r="AX24" i="103" s="1"/>
  <c r="AV13" i="103"/>
  <c r="AH30" i="103"/>
  <c r="AH21" i="103"/>
  <c r="AH19" i="103"/>
  <c r="AV21" i="103"/>
  <c r="AH16" i="103"/>
  <c r="AV15" i="103"/>
  <c r="AH28" i="103"/>
  <c r="G30" i="141"/>
  <c r="O30" i="141" s="1"/>
  <c r="I30" i="141"/>
  <c r="M30" i="141"/>
  <c r="Q30" i="141"/>
  <c r="I23" i="152"/>
  <c r="X13" i="152"/>
  <c r="X12" i="152"/>
  <c r="X14" i="152"/>
  <c r="F19" i="146"/>
  <c r="K19" i="146"/>
  <c r="H19" i="146"/>
  <c r="F24" i="142"/>
  <c r="H24" i="142"/>
  <c r="K24" i="142"/>
  <c r="M31" i="142"/>
  <c r="D31" i="142"/>
  <c r="O31" i="142"/>
  <c r="G14" i="108"/>
  <c r="M14" i="108"/>
  <c r="K14" i="108"/>
  <c r="I14" i="108"/>
  <c r="R29" i="53"/>
  <c r="E22" i="53"/>
  <c r="E23" i="53"/>
  <c r="E29" i="53"/>
  <c r="E13" i="53"/>
  <c r="E21" i="53"/>
  <c r="H29" i="53"/>
  <c r="E17" i="53"/>
  <c r="E20" i="53"/>
  <c r="E26" i="53"/>
  <c r="E28" i="53"/>
  <c r="E12" i="53"/>
  <c r="E25" i="53"/>
  <c r="E24" i="53"/>
  <c r="E15" i="53"/>
  <c r="E18" i="53"/>
  <c r="E14" i="53"/>
  <c r="M29" i="53"/>
  <c r="E11" i="53"/>
  <c r="E27" i="53"/>
  <c r="E19" i="53"/>
  <c r="E16" i="53"/>
  <c r="W20" i="34"/>
  <c r="I13" i="141"/>
  <c r="G13" i="141"/>
  <c r="K13" i="141"/>
  <c r="AC14" i="152"/>
  <c r="AC12" i="152"/>
  <c r="AC13" i="152"/>
  <c r="S23" i="152"/>
  <c r="I22" i="94"/>
  <c r="K22" i="94"/>
  <c r="M22" i="94"/>
  <c r="G22" i="94"/>
  <c r="Q22" i="94"/>
  <c r="O31" i="145"/>
  <c r="D31" i="145"/>
  <c r="M31" i="145"/>
  <c r="L28" i="107"/>
  <c r="I28" i="107"/>
  <c r="G12" i="155"/>
  <c r="F31" i="155"/>
  <c r="G31" i="155" s="1"/>
  <c r="Q20" i="96"/>
  <c r="M20" i="96"/>
  <c r="G20" i="96"/>
  <c r="K20" i="96"/>
  <c r="I20" i="96"/>
  <c r="N30" i="94"/>
  <c r="I10" i="108"/>
  <c r="M10" i="108"/>
  <c r="G10" i="108"/>
  <c r="K10" i="108"/>
  <c r="M14" i="97"/>
  <c r="F21" i="147"/>
  <c r="K21" i="147"/>
  <c r="H21" i="147"/>
  <c r="I20" i="141"/>
  <c r="G20" i="141"/>
  <c r="K20" i="141"/>
  <c r="H16" i="147"/>
  <c r="F16" i="147"/>
  <c r="Q11" i="94"/>
  <c r="M11" i="94"/>
  <c r="G11" i="94"/>
  <c r="I11" i="94"/>
  <c r="K11" i="94"/>
  <c r="AN30" i="104"/>
  <c r="H22" i="147"/>
  <c r="K22" i="147"/>
  <c r="F22" i="147"/>
  <c r="I12" i="97"/>
  <c r="M12" i="97"/>
  <c r="G12" i="97"/>
  <c r="K12" i="97"/>
  <c r="Q12" i="97"/>
  <c r="W12" i="92"/>
  <c r="G23" i="92"/>
  <c r="W15" i="92"/>
  <c r="W13" i="92"/>
  <c r="W14" i="92"/>
  <c r="F15" i="148"/>
  <c r="H15" i="148"/>
  <c r="K15" i="148"/>
  <c r="I31" i="107"/>
  <c r="E20" i="54"/>
  <c r="M29" i="54"/>
  <c r="E12" i="54"/>
  <c r="E15" i="54"/>
  <c r="E19" i="54"/>
  <c r="E16" i="54"/>
  <c r="E21" i="54"/>
  <c r="E27" i="54"/>
  <c r="E29" i="54"/>
  <c r="E24" i="54"/>
  <c r="E11" i="54"/>
  <c r="E13" i="54"/>
  <c r="E28" i="54"/>
  <c r="E18" i="54"/>
  <c r="E25" i="54"/>
  <c r="H29" i="54"/>
  <c r="E26" i="54"/>
  <c r="R29" i="54"/>
  <c r="E23" i="54"/>
  <c r="E17" i="54"/>
  <c r="I29" i="108"/>
  <c r="AB17" i="105"/>
  <c r="AH12" i="103"/>
  <c r="AN14" i="105"/>
  <c r="M24" i="108"/>
  <c r="G24" i="108"/>
  <c r="I24" i="108"/>
  <c r="K24" i="108"/>
  <c r="W21" i="34"/>
  <c r="K17" i="145"/>
  <c r="AH13" i="104"/>
  <c r="H18" i="148"/>
  <c r="F18" i="148"/>
  <c r="K18" i="148"/>
  <c r="F12" i="142"/>
  <c r="K12" i="142"/>
  <c r="H12" i="142"/>
  <c r="K14" i="146"/>
  <c r="H14" i="146"/>
  <c r="F14" i="146"/>
  <c r="I17" i="107"/>
  <c r="L17" i="107"/>
  <c r="AH19" i="105"/>
  <c r="AH14" i="105"/>
  <c r="Y12" i="98"/>
  <c r="I20" i="107"/>
  <c r="L20" i="107"/>
  <c r="F21" i="143"/>
  <c r="H21" i="143"/>
  <c r="K21" i="143"/>
  <c r="W13" i="98"/>
  <c r="W14" i="98"/>
  <c r="W12" i="98"/>
  <c r="AN11" i="104"/>
  <c r="AN13" i="104"/>
  <c r="AN19" i="104"/>
  <c r="AN17" i="104"/>
  <c r="AN15" i="104"/>
  <c r="AN18" i="104"/>
  <c r="AN25" i="104"/>
  <c r="AN26" i="104"/>
  <c r="AN16" i="104"/>
  <c r="AN21" i="104"/>
  <c r="AN28" i="104"/>
  <c r="AN14" i="104"/>
  <c r="AN22" i="104"/>
  <c r="AN12" i="104"/>
  <c r="AN24" i="104"/>
  <c r="AN20" i="104"/>
  <c r="AN23" i="104"/>
  <c r="AN27" i="104"/>
  <c r="W27" i="34"/>
  <c r="K27" i="94"/>
  <c r="M23" i="36"/>
  <c r="M24" i="36"/>
  <c r="M31" i="36"/>
  <c r="M20" i="36"/>
  <c r="M26" i="36"/>
  <c r="M19" i="36"/>
  <c r="M14" i="36"/>
  <c r="M22" i="36"/>
  <c r="M13" i="36"/>
  <c r="M17" i="36"/>
  <c r="M11" i="36"/>
  <c r="M21" i="36"/>
  <c r="M15" i="36"/>
  <c r="M18" i="36"/>
  <c r="M27" i="36"/>
  <c r="M25" i="36"/>
  <c r="M16" i="36"/>
  <c r="AH26" i="103"/>
  <c r="H26" i="145"/>
  <c r="K26" i="145"/>
  <c r="F26" i="145"/>
  <c r="G14" i="97"/>
  <c r="Q16" i="97"/>
  <c r="G16" i="97"/>
  <c r="I16" i="97"/>
  <c r="M16" i="97"/>
  <c r="K16" i="97"/>
  <c r="AB13" i="105"/>
  <c r="AB16" i="105"/>
  <c r="AN22" i="105"/>
  <c r="AH13" i="103"/>
  <c r="AN17" i="105"/>
  <c r="AN30" i="105"/>
  <c r="L19" i="107"/>
  <c r="I19" i="107"/>
  <c r="L18" i="107"/>
  <c r="I18" i="107"/>
  <c r="I24" i="107"/>
  <c r="L24" i="107"/>
  <c r="Q26" i="94"/>
  <c r="M26" i="94"/>
  <c r="I26" i="94"/>
  <c r="K26" i="94"/>
  <c r="G26" i="94"/>
  <c r="L29" i="107"/>
  <c r="I29" i="107"/>
  <c r="AD20" i="68"/>
  <c r="E31" i="43"/>
  <c r="K15" i="142"/>
  <c r="H15" i="142"/>
  <c r="F15" i="142"/>
  <c r="I21" i="108"/>
  <c r="G21" i="108"/>
  <c r="K21" i="108"/>
  <c r="M21" i="108"/>
  <c r="AH15" i="105"/>
  <c r="AD13" i="125"/>
  <c r="I19" i="97"/>
  <c r="M19" i="97"/>
  <c r="Q19" i="97"/>
  <c r="G19" i="97"/>
  <c r="K19" i="97"/>
  <c r="H17" i="148"/>
  <c r="F17" i="148"/>
  <c r="K17" i="148"/>
  <c r="X19" i="152"/>
  <c r="X17" i="152"/>
  <c r="X18" i="152"/>
  <c r="W18" i="152"/>
  <c r="W19" i="152"/>
  <c r="W17" i="152"/>
  <c r="H21" i="146"/>
  <c r="K21" i="146"/>
  <c r="F21" i="146"/>
  <c r="H12" i="144"/>
  <c r="K12" i="144"/>
  <c r="F12" i="144"/>
  <c r="N23" i="102"/>
  <c r="N12" i="102"/>
  <c r="N27" i="102"/>
  <c r="N26" i="102"/>
  <c r="N20" i="102"/>
  <c r="N19" i="102"/>
  <c r="N22" i="102"/>
  <c r="N14" i="102"/>
  <c r="N25" i="102"/>
  <c r="N10" i="102"/>
  <c r="N15" i="102"/>
  <c r="N13" i="102"/>
  <c r="N18" i="102"/>
  <c r="N17" i="102"/>
  <c r="N11" i="102"/>
  <c r="N24" i="102"/>
  <c r="N16" i="102"/>
  <c r="N29" i="102"/>
  <c r="V12" i="92"/>
  <c r="V15" i="92"/>
  <c r="E23" i="92"/>
  <c r="V14" i="92"/>
  <c r="V13" i="92"/>
  <c r="K20" i="148"/>
  <c r="H20" i="148"/>
  <c r="F20" i="148"/>
  <c r="AH27" i="104"/>
  <c r="L22" i="107"/>
  <c r="I22" i="107"/>
  <c r="AH14" i="104"/>
  <c r="AH30" i="104"/>
  <c r="AH11" i="104"/>
  <c r="AH26" i="104"/>
  <c r="AH22" i="104"/>
  <c r="AH28" i="104"/>
  <c r="AH12" i="104"/>
  <c r="AH16" i="104"/>
  <c r="AH15" i="104"/>
  <c r="F26" i="146"/>
  <c r="K26" i="146"/>
  <c r="H26" i="146"/>
  <c r="I24" i="141"/>
  <c r="K24" i="141"/>
  <c r="G24" i="141"/>
  <c r="K14" i="97"/>
  <c r="AA14" i="92"/>
  <c r="AA13" i="92"/>
  <c r="O23" i="92"/>
  <c r="AA12" i="92"/>
  <c r="AA15" i="92"/>
  <c r="K16" i="142"/>
  <c r="H16" i="142"/>
  <c r="F16" i="142"/>
  <c r="I19" i="79"/>
  <c r="AA19" i="79"/>
  <c r="F19" i="79"/>
  <c r="X19" i="79"/>
  <c r="R19" i="79"/>
  <c r="L19" i="79"/>
  <c r="H17" i="145"/>
  <c r="K27" i="95"/>
  <c r="Q27" i="95"/>
  <c r="I27" i="95"/>
  <c r="G27" i="95"/>
  <c r="M27" i="95"/>
  <c r="AH28" i="105"/>
  <c r="AC23" i="68"/>
  <c r="AN24" i="105"/>
  <c r="Z20" i="92"/>
  <c r="Z19" i="92"/>
  <c r="Z17" i="92"/>
  <c r="Z18" i="92"/>
  <c r="I14" i="95"/>
  <c r="Q14" i="95"/>
  <c r="K14" i="95"/>
  <c r="G14" i="95"/>
  <c r="K17" i="142"/>
  <c r="F17" i="142"/>
  <c r="H17" i="142"/>
  <c r="H24" i="148"/>
  <c r="F24" i="148"/>
  <c r="K24" i="148"/>
  <c r="I21" i="95"/>
  <c r="V13" i="152"/>
  <c r="V14" i="152"/>
  <c r="V12" i="152"/>
  <c r="E23" i="152"/>
  <c r="D18" i="45"/>
  <c r="D24" i="45"/>
  <c r="D13" i="45"/>
  <c r="D23" i="45"/>
  <c r="D17" i="45"/>
  <c r="D12" i="45"/>
  <c r="D16" i="45"/>
  <c r="D22" i="45"/>
  <c r="H30" i="45"/>
  <c r="D25" i="45"/>
  <c r="D20" i="45"/>
  <c r="D28" i="45"/>
  <c r="D14" i="45"/>
  <c r="D29" i="45"/>
  <c r="D27" i="45"/>
  <c r="D30" i="45"/>
  <c r="L30" i="45"/>
  <c r="D19" i="45"/>
  <c r="D21" i="45"/>
  <c r="D15" i="45"/>
  <c r="H21" i="142"/>
  <c r="F21" i="142"/>
  <c r="K21" i="142"/>
  <c r="K16" i="96"/>
  <c r="G16" i="96"/>
  <c r="Q16" i="96"/>
  <c r="I16" i="96"/>
  <c r="M16" i="96"/>
  <c r="H14" i="147"/>
  <c r="F14" i="147"/>
  <c r="K14" i="147"/>
  <c r="Z14" i="92"/>
  <c r="Z15" i="92"/>
  <c r="Z12" i="92"/>
  <c r="M23" i="92"/>
  <c r="Z13" i="92"/>
  <c r="K27" i="144"/>
  <c r="H27" i="144"/>
  <c r="F27" i="144"/>
  <c r="G26" i="108"/>
  <c r="I26" i="108"/>
  <c r="M26" i="108"/>
  <c r="K26" i="108"/>
  <c r="K26" i="147"/>
  <c r="H26" i="147"/>
  <c r="F26" i="147"/>
  <c r="K28" i="143"/>
  <c r="H28" i="143"/>
  <c r="F28" i="143"/>
  <c r="AC13" i="92"/>
  <c r="S23" i="92"/>
  <c r="AC12" i="92"/>
  <c r="AC14" i="92"/>
  <c r="AC15" i="92"/>
  <c r="G18" i="94"/>
  <c r="Q18" i="94"/>
  <c r="I18" i="94"/>
  <c r="M18" i="94"/>
  <c r="K18" i="94"/>
  <c r="AB14" i="92"/>
  <c r="AB15" i="92"/>
  <c r="AB12" i="92"/>
  <c r="Q23" i="92"/>
  <c r="AB13" i="92"/>
  <c r="I30" i="107"/>
  <c r="L30" i="107"/>
  <c r="K29" i="147"/>
  <c r="H29" i="147"/>
  <c r="F29" i="147"/>
  <c r="K23" i="144"/>
  <c r="F23" i="144"/>
  <c r="H23" i="144"/>
  <c r="K25" i="146"/>
  <c r="AA14" i="152"/>
  <c r="AA13" i="152"/>
  <c r="AA12" i="152"/>
  <c r="O23" i="152"/>
  <c r="Q12" i="104"/>
  <c r="P30" i="104"/>
  <c r="Q30" i="104" s="1"/>
  <c r="F27" i="147"/>
  <c r="K27" i="147"/>
  <c r="H27" i="147"/>
  <c r="U19" i="79"/>
  <c r="AD13" i="68"/>
  <c r="I30" i="49"/>
  <c r="O30" i="49"/>
  <c r="U30" i="49"/>
  <c r="K30" i="49"/>
  <c r="G30" i="49"/>
  <c r="M30" i="49"/>
  <c r="Y30" i="49"/>
  <c r="S30" i="49"/>
  <c r="Q30" i="49"/>
  <c r="AD18" i="68"/>
  <c r="I10" i="95"/>
  <c r="M10" i="95"/>
  <c r="K10" i="95"/>
  <c r="G10" i="95"/>
  <c r="Q10" i="95"/>
  <c r="AH14" i="103"/>
  <c r="H23" i="145"/>
  <c r="F23" i="145"/>
  <c r="K23" i="145"/>
  <c r="W13" i="152"/>
  <c r="G23" i="152"/>
  <c r="W14" i="152"/>
  <c r="W12" i="152"/>
  <c r="H15" i="144"/>
  <c r="K15" i="144"/>
  <c r="F15" i="144"/>
  <c r="X20" i="92"/>
  <c r="X18" i="92"/>
  <c r="X17" i="92"/>
  <c r="X19" i="92"/>
  <c r="V19" i="92"/>
  <c r="V20" i="92"/>
  <c r="V17" i="92"/>
  <c r="V18" i="92"/>
  <c r="K20" i="146"/>
  <c r="H20" i="146"/>
  <c r="F20" i="146"/>
  <c r="H12" i="148"/>
  <c r="K12" i="148"/>
  <c r="F12" i="148"/>
  <c r="N31" i="43"/>
  <c r="N11" i="43"/>
  <c r="N18" i="43"/>
  <c r="N22" i="43"/>
  <c r="N27" i="43"/>
  <c r="N20" i="43"/>
  <c r="N24" i="43"/>
  <c r="N17" i="43"/>
  <c r="N26" i="43"/>
  <c r="N23" i="43"/>
  <c r="N15" i="43"/>
  <c r="N14" i="43"/>
  <c r="N19" i="43"/>
  <c r="N13" i="43"/>
  <c r="N12" i="43"/>
  <c r="N21" i="43"/>
  <c r="N28" i="43"/>
  <c r="N16" i="43"/>
  <c r="N25" i="43"/>
  <c r="AH13" i="105"/>
  <c r="AH12" i="105"/>
  <c r="AH11" i="105"/>
  <c r="AH22" i="105"/>
  <c r="K12" i="108"/>
  <c r="G12" i="108"/>
  <c r="M12" i="108"/>
  <c r="M27" i="96"/>
  <c r="Q27" i="96"/>
  <c r="G27" i="96"/>
  <c r="K27" i="96"/>
  <c r="I27" i="96"/>
  <c r="M22" i="97"/>
  <c r="K22" i="97"/>
  <c r="G22" i="97"/>
  <c r="Q22" i="97"/>
  <c r="I22" i="97"/>
  <c r="K18" i="108"/>
  <c r="G18" i="108"/>
  <c r="I18" i="108"/>
  <c r="M18" i="108"/>
  <c r="K32" i="107"/>
  <c r="L14" i="107"/>
  <c r="I14" i="107"/>
  <c r="AH27" i="105"/>
  <c r="I19" i="108"/>
  <c r="K19" i="108"/>
  <c r="M19" i="108"/>
  <c r="G19" i="108"/>
  <c r="AH17" i="105"/>
  <c r="AC13" i="98"/>
  <c r="AC12" i="98"/>
  <c r="AC14" i="98"/>
  <c r="S21" i="98"/>
  <c r="G16" i="108"/>
  <c r="M16" i="108"/>
  <c r="I16" i="108"/>
  <c r="AA31" i="145"/>
  <c r="AC31" i="145"/>
  <c r="AD18" i="79"/>
  <c r="Q11" i="96"/>
  <c r="G11" i="96"/>
  <c r="I11" i="96"/>
  <c r="K11" i="96"/>
  <c r="M11" i="96"/>
  <c r="AH16" i="105"/>
  <c r="Y13" i="98"/>
  <c r="F13" i="147"/>
  <c r="AH23" i="104"/>
  <c r="I30" i="106"/>
  <c r="H17" i="147"/>
  <c r="F17" i="147"/>
  <c r="K17" i="147"/>
  <c r="O25" i="108"/>
  <c r="N21" i="102"/>
  <c r="Q30" i="34"/>
  <c r="G30" i="34"/>
  <c r="Y30" i="34"/>
  <c r="K30" i="34"/>
  <c r="M30" i="34"/>
  <c r="I30" i="34"/>
  <c r="U30" i="34"/>
  <c r="S30" i="34"/>
  <c r="O30" i="34"/>
  <c r="M30" i="48"/>
  <c r="I30" i="48"/>
  <c r="S30" i="48"/>
  <c r="Y30" i="48"/>
  <c r="U30" i="48"/>
  <c r="Q30" i="48"/>
  <c r="G30" i="48"/>
  <c r="H24" i="143"/>
  <c r="F24" i="143"/>
  <c r="F26" i="143"/>
  <c r="H26" i="143"/>
  <c r="AA31" i="147"/>
  <c r="AC31" i="147"/>
  <c r="D31" i="147"/>
  <c r="X29" i="10"/>
  <c r="R29" i="10"/>
  <c r="O29" i="10"/>
  <c r="L29" i="10"/>
  <c r="U29" i="10"/>
  <c r="I29" i="10"/>
  <c r="Q21" i="95"/>
  <c r="M21" i="95"/>
  <c r="K25" i="143"/>
  <c r="H25" i="143"/>
  <c r="F25" i="143"/>
  <c r="K21" i="148"/>
  <c r="H21" i="148"/>
  <c r="F21" i="148"/>
  <c r="F26" i="144"/>
  <c r="K26" i="144"/>
  <c r="H26" i="144"/>
  <c r="AH18" i="105"/>
  <c r="M21" i="94"/>
  <c r="G21" i="94"/>
  <c r="I21" i="94"/>
  <c r="K21" i="94"/>
  <c r="Q21" i="94"/>
  <c r="Q20" i="95"/>
  <c r="K20" i="95"/>
  <c r="G20" i="95"/>
  <c r="I20" i="95"/>
  <c r="M20" i="95"/>
  <c r="I16" i="94"/>
  <c r="K16" i="94"/>
  <c r="Q16" i="94"/>
  <c r="G16" i="94"/>
  <c r="M16" i="94"/>
  <c r="H13" i="147"/>
  <c r="I24" i="96"/>
  <c r="G24" i="96"/>
  <c r="Q24" i="96"/>
  <c r="M24" i="96"/>
  <c r="K24" i="96"/>
  <c r="K14" i="144"/>
  <c r="H14" i="144"/>
  <c r="F14" i="144"/>
  <c r="K20" i="145"/>
  <c r="F20" i="145"/>
  <c r="H20" i="145"/>
  <c r="W17" i="34"/>
  <c r="G17" i="96"/>
  <c r="I17" i="96"/>
  <c r="K17" i="96"/>
  <c r="Q17" i="96"/>
  <c r="M17" i="96"/>
  <c r="AN11" i="103"/>
  <c r="AN12" i="103"/>
  <c r="AN28" i="103"/>
  <c r="AN26" i="103"/>
  <c r="AN16" i="103"/>
  <c r="AN13" i="103"/>
  <c r="AN25" i="103"/>
  <c r="AN14" i="103"/>
  <c r="AN20" i="103"/>
  <c r="AN19" i="103"/>
  <c r="AN24" i="103"/>
  <c r="AN21" i="103"/>
  <c r="AN22" i="103"/>
  <c r="AN23" i="103"/>
  <c r="AN17" i="103"/>
  <c r="AN15" i="103"/>
  <c r="AN18" i="103"/>
  <c r="AN27" i="103"/>
  <c r="K16" i="146"/>
  <c r="H16" i="146"/>
  <c r="F16" i="146"/>
  <c r="AH21" i="104"/>
  <c r="X14" i="92"/>
  <c r="I23" i="92"/>
  <c r="X13" i="92"/>
  <c r="X12" i="92"/>
  <c r="X15" i="92"/>
  <c r="AH26" i="105"/>
  <c r="AH23" i="105"/>
  <c r="M28" i="36"/>
  <c r="R29" i="52"/>
  <c r="E25" i="52"/>
  <c r="E12" i="52"/>
  <c r="E21" i="52"/>
  <c r="E22" i="52"/>
  <c r="E28" i="52"/>
  <c r="E13" i="52"/>
  <c r="E16" i="52"/>
  <c r="M29" i="52"/>
  <c r="E19" i="52"/>
  <c r="E15" i="52"/>
  <c r="K26" i="142"/>
  <c r="F26" i="142"/>
  <c r="H26" i="142"/>
  <c r="K22" i="148"/>
  <c r="H22" i="148"/>
  <c r="F22" i="148"/>
  <c r="M29" i="108"/>
  <c r="AN11" i="105"/>
  <c r="AN27" i="105"/>
  <c r="O25" i="94"/>
  <c r="L21" i="68"/>
  <c r="O21" i="68"/>
  <c r="I21" i="68"/>
  <c r="R21" i="68"/>
  <c r="F21" i="68"/>
  <c r="AA21" i="68"/>
  <c r="U21" i="68"/>
  <c r="X21" i="68"/>
  <c r="L21" i="107"/>
  <c r="I21" i="107"/>
  <c r="H29" i="145"/>
  <c r="K29" i="145"/>
  <c r="F29" i="145"/>
  <c r="M29" i="51"/>
  <c r="E27" i="51"/>
  <c r="E25" i="51"/>
  <c r="E13" i="51"/>
  <c r="E23" i="51"/>
  <c r="E17" i="51"/>
  <c r="E21" i="51"/>
  <c r="E16" i="51"/>
  <c r="E18" i="51"/>
  <c r="R29" i="51"/>
  <c r="E22" i="51"/>
  <c r="H29" i="51"/>
  <c r="E24" i="51"/>
  <c r="E26" i="51"/>
  <c r="E15" i="51"/>
  <c r="E20" i="51"/>
  <c r="E19" i="51"/>
  <c r="E11" i="51"/>
  <c r="E29" i="51"/>
  <c r="E12" i="51"/>
  <c r="E28" i="51"/>
  <c r="E14" i="51"/>
  <c r="I17" i="95"/>
  <c r="K17" i="95"/>
  <c r="G17" i="95"/>
  <c r="Q17" i="95"/>
  <c r="M17" i="95"/>
  <c r="H29" i="144"/>
  <c r="F29" i="144"/>
  <c r="K29" i="144"/>
  <c r="I20" i="94"/>
  <c r="M20" i="94"/>
  <c r="K20" i="94"/>
  <c r="Q20" i="94"/>
  <c r="G20" i="94"/>
  <c r="K26" i="143"/>
  <c r="I26" i="107"/>
  <c r="L26" i="107"/>
  <c r="F17" i="144"/>
  <c r="K17" i="144"/>
  <c r="O15" i="94"/>
  <c r="V31" i="142"/>
  <c r="T31" i="142"/>
  <c r="Y17" i="92"/>
  <c r="Y19" i="92"/>
  <c r="Y18" i="92"/>
  <c r="K23" i="92"/>
  <c r="Y20" i="92"/>
  <c r="AD12" i="79"/>
  <c r="G12" i="141"/>
  <c r="K12" i="141"/>
  <c r="I12" i="141"/>
  <c r="N29" i="141"/>
  <c r="K18" i="146"/>
  <c r="H18" i="146"/>
  <c r="F18" i="146"/>
  <c r="K16" i="144"/>
  <c r="F16" i="144"/>
  <c r="H16" i="144"/>
  <c r="K29" i="143"/>
  <c r="H29" i="143"/>
  <c r="F29" i="143"/>
  <c r="F29" i="146"/>
  <c r="G17" i="141"/>
  <c r="K17" i="141"/>
  <c r="I17" i="141"/>
  <c r="F19" i="147"/>
  <c r="H19" i="147"/>
  <c r="K19" i="147"/>
  <c r="Q11" i="103"/>
  <c r="P30" i="103"/>
  <c r="Q30" i="103" s="1"/>
  <c r="Q24" i="97"/>
  <c r="I24" i="97"/>
  <c r="K24" i="97"/>
  <c r="M24" i="97"/>
  <c r="G24" i="97"/>
  <c r="AH20" i="105"/>
  <c r="I26" i="95"/>
  <c r="M26" i="95"/>
  <c r="G26" i="95"/>
  <c r="Q26" i="95"/>
  <c r="K26" i="95"/>
  <c r="Z13" i="98"/>
  <c r="M21" i="98"/>
  <c r="Z14" i="98"/>
  <c r="Z12" i="98"/>
  <c r="AH21" i="105"/>
  <c r="AH18" i="104"/>
  <c r="K24" i="95"/>
  <c r="G24" i="95"/>
  <c r="O24" i="95" s="1"/>
  <c r="I24" i="95"/>
  <c r="M24" i="95"/>
  <c r="Q24" i="95"/>
  <c r="I28" i="106"/>
  <c r="G27" i="94"/>
  <c r="M27" i="94"/>
  <c r="G11" i="108"/>
  <c r="K11" i="108"/>
  <c r="I11" i="108"/>
  <c r="M11" i="108"/>
  <c r="AD17" i="79"/>
  <c r="AN30" i="103"/>
  <c r="G10" i="94"/>
  <c r="O10" i="94" s="1"/>
  <c r="Q10" i="94"/>
  <c r="F28" i="144"/>
  <c r="K28" i="144"/>
  <c r="H28" i="144"/>
  <c r="M12" i="36"/>
  <c r="T31" i="143"/>
  <c r="D31" i="143"/>
  <c r="V31" i="143"/>
  <c r="C31" i="106"/>
  <c r="I21" i="106"/>
  <c r="K21" i="95"/>
  <c r="AC31" i="143"/>
  <c r="AA31" i="143"/>
  <c r="N30" i="96"/>
  <c r="I30" i="96" s="1"/>
  <c r="H23" i="147"/>
  <c r="F23" i="147"/>
  <c r="K23" i="147"/>
  <c r="AB19" i="92"/>
  <c r="AB17" i="92"/>
  <c r="AB18" i="92"/>
  <c r="AB20" i="92"/>
  <c r="W20" i="92"/>
  <c r="W18" i="92"/>
  <c r="W17" i="92"/>
  <c r="W19" i="92"/>
  <c r="H27" i="142"/>
  <c r="K27" i="142"/>
  <c r="F27" i="142"/>
  <c r="AD12" i="125"/>
  <c r="V17" i="152"/>
  <c r="V19" i="152"/>
  <c r="V18" i="152"/>
  <c r="H22" i="143"/>
  <c r="K22" i="143"/>
  <c r="F22" i="143"/>
  <c r="H15" i="145"/>
  <c r="F15" i="145"/>
  <c r="K15" i="145"/>
  <c r="H28" i="145"/>
  <c r="K28" i="145"/>
  <c r="F28" i="145"/>
  <c r="AC19" i="152"/>
  <c r="AC18" i="152"/>
  <c r="AC17" i="152"/>
  <c r="F14" i="143"/>
  <c r="K14" i="143"/>
  <c r="H15" i="147"/>
  <c r="F15" i="147"/>
  <c r="K15" i="147"/>
  <c r="AC17" i="98"/>
  <c r="AC16" i="98"/>
  <c r="AC18" i="98"/>
  <c r="AH11" i="103"/>
  <c r="F17" i="143"/>
  <c r="K17" i="143"/>
  <c r="H17" i="143"/>
  <c r="K28" i="147"/>
  <c r="F28" i="147"/>
  <c r="H28" i="147"/>
  <c r="AH17" i="104"/>
  <c r="AH19" i="104"/>
  <c r="H14" i="143"/>
  <c r="H13" i="143"/>
  <c r="F13" i="143"/>
  <c r="K13" i="143"/>
  <c r="K23" i="97"/>
  <c r="I23" i="97"/>
  <c r="Q23" i="97"/>
  <c r="M23" i="97"/>
  <c r="G23" i="97"/>
  <c r="O22" i="108"/>
  <c r="H15" i="143"/>
  <c r="F15" i="143"/>
  <c r="K15" i="143"/>
  <c r="K31" i="137"/>
  <c r="R31" i="137"/>
  <c r="Y31" i="137"/>
  <c r="H12" i="146"/>
  <c r="F12" i="146"/>
  <c r="K12" i="146"/>
  <c r="AH30" i="105"/>
  <c r="I13" i="108"/>
  <c r="K13" i="108"/>
  <c r="G13" i="108"/>
  <c r="M13" i="108"/>
  <c r="AH25" i="105"/>
  <c r="M14" i="95"/>
  <c r="AH27" i="103"/>
  <c r="H17" i="144"/>
  <c r="H31" i="137"/>
  <c r="AP16" i="105"/>
  <c r="AP22" i="105"/>
  <c r="AP21" i="105"/>
  <c r="AP12" i="105"/>
  <c r="O19" i="141"/>
  <c r="O24" i="94"/>
  <c r="O20" i="97"/>
  <c r="AP24" i="105"/>
  <c r="O19" i="94"/>
  <c r="O12" i="95"/>
  <c r="AD15" i="125"/>
  <c r="L21" i="79"/>
  <c r="F21" i="79"/>
  <c r="U21" i="79"/>
  <c r="X21" i="79"/>
  <c r="AP25" i="105"/>
  <c r="AP15" i="105"/>
  <c r="AP17" i="105"/>
  <c r="AP14" i="105"/>
  <c r="AP19" i="105"/>
  <c r="AP18" i="105"/>
  <c r="AP26" i="105"/>
  <c r="AP11" i="105"/>
  <c r="AP13" i="105"/>
  <c r="G30" i="95"/>
  <c r="Q30" i="95"/>
  <c r="I30" i="95"/>
  <c r="K30" i="95"/>
  <c r="M30" i="95"/>
  <c r="O16" i="95"/>
  <c r="AV21" i="104"/>
  <c r="AV20" i="104"/>
  <c r="AV18" i="104"/>
  <c r="AV23" i="104"/>
  <c r="AV13" i="104"/>
  <c r="AV19" i="104"/>
  <c r="AV11" i="104"/>
  <c r="AV14" i="104"/>
  <c r="AV12" i="104"/>
  <c r="AV16" i="104"/>
  <c r="AV28" i="104"/>
  <c r="AV27" i="104"/>
  <c r="AV25" i="104"/>
  <c r="AV29" i="104"/>
  <c r="AV17" i="104"/>
  <c r="AV26" i="104"/>
  <c r="AV22" i="104"/>
  <c r="AV24" i="104"/>
  <c r="AV15" i="104"/>
  <c r="O17" i="94"/>
  <c r="AA21" i="79"/>
  <c r="O20" i="108"/>
  <c r="O23" i="95"/>
  <c r="O13" i="94"/>
  <c r="K31" i="146"/>
  <c r="H31" i="146"/>
  <c r="R31" i="146"/>
  <c r="F31" i="146"/>
  <c r="O23" i="141"/>
  <c r="I21" i="79"/>
  <c r="O19" i="95"/>
  <c r="O13" i="95"/>
  <c r="O21" i="96"/>
  <c r="O11" i="95"/>
  <c r="AD16" i="68"/>
  <c r="O27" i="108"/>
  <c r="AD15" i="79"/>
  <c r="AV11" i="105"/>
  <c r="AV23" i="105"/>
  <c r="AV15" i="105"/>
  <c r="AV28" i="105"/>
  <c r="AV14" i="105"/>
  <c r="AV21" i="105"/>
  <c r="AV25" i="105"/>
  <c r="AV12" i="105"/>
  <c r="AV13" i="105"/>
  <c r="AV26" i="105"/>
  <c r="AV17" i="105"/>
  <c r="AV22" i="105"/>
  <c r="AV16" i="105"/>
  <c r="AV27" i="105"/>
  <c r="AV29" i="105"/>
  <c r="AV20" i="105"/>
  <c r="AV24" i="105"/>
  <c r="AV19" i="105"/>
  <c r="AV18" i="105"/>
  <c r="Y31" i="146"/>
  <c r="O17" i="97"/>
  <c r="AR24" i="105"/>
  <c r="AQ24" i="105"/>
  <c r="AQ21" i="105"/>
  <c r="AR21" i="105"/>
  <c r="AX22" i="103"/>
  <c r="AW22" i="103"/>
  <c r="AX18" i="103"/>
  <c r="AW18" i="103"/>
  <c r="O30" i="108"/>
  <c r="AX29" i="103"/>
  <c r="AW29" i="103"/>
  <c r="AW23" i="103"/>
  <c r="AX23" i="103"/>
  <c r="AD26" i="105"/>
  <c r="AD28" i="105"/>
  <c r="AD12" i="105"/>
  <c r="AD20" i="105"/>
  <c r="AD27" i="105"/>
  <c r="AD23" i="105"/>
  <c r="AD14" i="105"/>
  <c r="AX16" i="103"/>
  <c r="AW16" i="103"/>
  <c r="AW12" i="103"/>
  <c r="AX12" i="103"/>
  <c r="AX14" i="103"/>
  <c r="AW14" i="103"/>
  <c r="AX13" i="103"/>
  <c r="AW13" i="103"/>
  <c r="AW28" i="103"/>
  <c r="AX28" i="103"/>
  <c r="AX21" i="103"/>
  <c r="AW21" i="103"/>
  <c r="AX26" i="103"/>
  <c r="AW26" i="103"/>
  <c r="AX15" i="103"/>
  <c r="AW15" i="103"/>
  <c r="AX11" i="103"/>
  <c r="AW11" i="103"/>
  <c r="AW27" i="103"/>
  <c r="AX27" i="103"/>
  <c r="AW17" i="103"/>
  <c r="AX17" i="103"/>
  <c r="AW25" i="103"/>
  <c r="AX25" i="103"/>
  <c r="AW20" i="103"/>
  <c r="AX20" i="103"/>
  <c r="AD19" i="105" l="1"/>
  <c r="O11" i="97"/>
  <c r="G30" i="97"/>
  <c r="O30" i="97" s="1"/>
  <c r="Q30" i="97"/>
  <c r="I30" i="97"/>
  <c r="K30" i="97"/>
  <c r="M30" i="97"/>
  <c r="O21" i="97"/>
  <c r="O25" i="97"/>
  <c r="O13" i="96"/>
  <c r="O19" i="96"/>
  <c r="O12" i="96"/>
  <c r="O24" i="96"/>
  <c r="O11" i="96"/>
  <c r="O14" i="96"/>
  <c r="O27" i="95"/>
  <c r="O21" i="95"/>
  <c r="O14" i="94"/>
  <c r="O27" i="94"/>
  <c r="O21" i="94"/>
  <c r="O16" i="108"/>
  <c r="O26" i="108"/>
  <c r="O26" i="141"/>
  <c r="O17" i="141"/>
  <c r="O20" i="141"/>
  <c r="O12" i="108"/>
  <c r="O25" i="141"/>
  <c r="AD15" i="105"/>
  <c r="AD16" i="105"/>
  <c r="AW19" i="103"/>
  <c r="AD11" i="105"/>
  <c r="AD18" i="105"/>
  <c r="AD21" i="105"/>
  <c r="AD24" i="105"/>
  <c r="AE24" i="105" s="1"/>
  <c r="AD29" i="105"/>
  <c r="AW24" i="103"/>
  <c r="AD22" i="105"/>
  <c r="AD17" i="105"/>
  <c r="AD13" i="105"/>
  <c r="AD25" i="105"/>
  <c r="AB30" i="104"/>
  <c r="AJ28" i="103"/>
  <c r="AJ16" i="103"/>
  <c r="AJ15" i="103"/>
  <c r="AJ17" i="103"/>
  <c r="AJ23" i="103"/>
  <c r="AJ19" i="103"/>
  <c r="AJ18" i="103"/>
  <c r="AJ20" i="103"/>
  <c r="AJ29" i="103"/>
  <c r="AJ12" i="103"/>
  <c r="AJ21" i="103"/>
  <c r="AJ11" i="103"/>
  <c r="AJ25" i="103"/>
  <c r="AJ14" i="103"/>
  <c r="AJ27" i="103"/>
  <c r="AJ24" i="103"/>
  <c r="AJ22" i="103"/>
  <c r="AJ13" i="103"/>
  <c r="AJ26" i="103"/>
  <c r="W30" i="34"/>
  <c r="O19" i="108"/>
  <c r="O16" i="96"/>
  <c r="AJ21" i="104"/>
  <c r="AJ20" i="104"/>
  <c r="AJ16" i="104"/>
  <c r="AJ22" i="104"/>
  <c r="AJ13" i="104"/>
  <c r="AJ14" i="104"/>
  <c r="AJ11" i="104"/>
  <c r="AJ23" i="104"/>
  <c r="AJ27" i="104"/>
  <c r="AJ18" i="104"/>
  <c r="AJ15" i="104"/>
  <c r="AJ29" i="104"/>
  <c r="AJ26" i="104"/>
  <c r="AJ24" i="104"/>
  <c r="AJ19" i="104"/>
  <c r="AJ12" i="104"/>
  <c r="AJ25" i="104"/>
  <c r="AJ28" i="104"/>
  <c r="AJ17" i="104"/>
  <c r="P14" i="102"/>
  <c r="P19" i="102"/>
  <c r="P17" i="102"/>
  <c r="P16" i="102"/>
  <c r="P26" i="102"/>
  <c r="P15" i="102"/>
  <c r="P11" i="102"/>
  <c r="P24" i="102"/>
  <c r="P10" i="102"/>
  <c r="P23" i="102"/>
  <c r="P27" i="102"/>
  <c r="P21" i="102"/>
  <c r="P13" i="102"/>
  <c r="P22" i="102"/>
  <c r="P18" i="102"/>
  <c r="P28" i="102"/>
  <c r="P25" i="102"/>
  <c r="P20" i="102"/>
  <c r="P12" i="102"/>
  <c r="O16" i="97"/>
  <c r="O22" i="36"/>
  <c r="O20" i="36"/>
  <c r="O29" i="36"/>
  <c r="O27" i="36"/>
  <c r="O25" i="36"/>
  <c r="O21" i="36"/>
  <c r="O12" i="36"/>
  <c r="O17" i="36"/>
  <c r="O11" i="36"/>
  <c r="O15" i="36"/>
  <c r="O23" i="36"/>
  <c r="O13" i="36"/>
  <c r="O26" i="36"/>
  <c r="O18" i="36"/>
  <c r="O16" i="36"/>
  <c r="O19" i="36"/>
  <c r="O24" i="36"/>
  <c r="O28" i="36"/>
  <c r="O14" i="36"/>
  <c r="O10" i="108"/>
  <c r="K29" i="141"/>
  <c r="O29" i="141"/>
  <c r="G29" i="141"/>
  <c r="I29" i="141"/>
  <c r="AP28" i="105"/>
  <c r="AP20" i="105"/>
  <c r="AP23" i="105"/>
  <c r="AP29" i="105"/>
  <c r="O16" i="94"/>
  <c r="Y31" i="147"/>
  <c r="F31" i="147"/>
  <c r="R31" i="147"/>
  <c r="K31" i="147"/>
  <c r="H31" i="147"/>
  <c r="O24" i="108"/>
  <c r="O11" i="94"/>
  <c r="O22" i="94"/>
  <c r="O13" i="108"/>
  <c r="AD21" i="68"/>
  <c r="W30" i="48"/>
  <c r="O18" i="108"/>
  <c r="AJ26" i="105"/>
  <c r="AJ15" i="105"/>
  <c r="AJ29" i="105"/>
  <c r="AJ24" i="105"/>
  <c r="AJ28" i="105"/>
  <c r="AJ13" i="105"/>
  <c r="AJ16" i="105"/>
  <c r="AJ22" i="105"/>
  <c r="AJ25" i="105"/>
  <c r="AJ20" i="105"/>
  <c r="AJ14" i="105"/>
  <c r="AJ12" i="105"/>
  <c r="AJ21" i="105"/>
  <c r="AJ17" i="105"/>
  <c r="AJ18" i="105"/>
  <c r="AJ19" i="105"/>
  <c r="AJ23" i="105"/>
  <c r="AJ11" i="105"/>
  <c r="AJ27" i="105"/>
  <c r="O18" i="94"/>
  <c r="O24" i="141"/>
  <c r="O19" i="97"/>
  <c r="O21" i="108"/>
  <c r="O14" i="97"/>
  <c r="O13" i="141"/>
  <c r="F31" i="142"/>
  <c r="Y31" i="142"/>
  <c r="K31" i="142"/>
  <c r="H31" i="142"/>
  <c r="R31" i="142"/>
  <c r="AP27" i="105"/>
  <c r="O26" i="95"/>
  <c r="O20" i="94"/>
  <c r="O27" i="96"/>
  <c r="K30" i="94"/>
  <c r="M30" i="94"/>
  <c r="G30" i="94"/>
  <c r="Q30" i="94"/>
  <c r="I30" i="94"/>
  <c r="I31" i="106"/>
  <c r="E31" i="106"/>
  <c r="AB23" i="103"/>
  <c r="AB30" i="103"/>
  <c r="O12" i="141"/>
  <c r="O17" i="96"/>
  <c r="AB21" i="104"/>
  <c r="AB23" i="104"/>
  <c r="AB12" i="104"/>
  <c r="AB13" i="104"/>
  <c r="AB17" i="104"/>
  <c r="AB27" i="104"/>
  <c r="AB28" i="104"/>
  <c r="AB26" i="104"/>
  <c r="AB22" i="104"/>
  <c r="AB15" i="104"/>
  <c r="AB16" i="104"/>
  <c r="AB19" i="104"/>
  <c r="AB14" i="104"/>
  <c r="AB18" i="104"/>
  <c r="AB11" i="104"/>
  <c r="AB20" i="104"/>
  <c r="AB24" i="104"/>
  <c r="AB25" i="104"/>
  <c r="AD19" i="79"/>
  <c r="O26" i="94"/>
  <c r="F31" i="106"/>
  <c r="G31" i="106" s="1"/>
  <c r="AB21" i="103"/>
  <c r="AB15" i="103"/>
  <c r="AB11" i="103"/>
  <c r="AB25" i="103"/>
  <c r="AB20" i="103"/>
  <c r="AB22" i="103"/>
  <c r="AB18" i="103"/>
  <c r="AB16" i="103"/>
  <c r="AB12" i="103"/>
  <c r="AB19" i="103"/>
  <c r="AB17" i="103"/>
  <c r="AB26" i="103"/>
  <c r="AB28" i="103"/>
  <c r="AB27" i="103"/>
  <c r="AB14" i="103"/>
  <c r="AB24" i="103"/>
  <c r="AB13" i="103"/>
  <c r="O14" i="95"/>
  <c r="U23" i="68"/>
  <c r="AA23" i="68"/>
  <c r="L23" i="68"/>
  <c r="I23" i="68"/>
  <c r="R23" i="68"/>
  <c r="X23" i="68"/>
  <c r="O23" i="68"/>
  <c r="F23" i="68"/>
  <c r="K30" i="96"/>
  <c r="Q30" i="96"/>
  <c r="M30" i="96"/>
  <c r="G30" i="96"/>
  <c r="O11" i="108"/>
  <c r="O22" i="97"/>
  <c r="P23" i="43"/>
  <c r="P25" i="43"/>
  <c r="P17" i="43"/>
  <c r="P14" i="43"/>
  <c r="P11" i="43"/>
  <c r="P18" i="43"/>
  <c r="P27" i="43"/>
  <c r="P29" i="43"/>
  <c r="P21" i="43"/>
  <c r="P24" i="43"/>
  <c r="P20" i="43"/>
  <c r="P22" i="43"/>
  <c r="P26" i="43"/>
  <c r="P19" i="43"/>
  <c r="P12" i="43"/>
  <c r="P13" i="43"/>
  <c r="P16" i="43"/>
  <c r="P15" i="43"/>
  <c r="P28" i="43"/>
  <c r="O10" i="95"/>
  <c r="AP29" i="104"/>
  <c r="AP21" i="104"/>
  <c r="AP11" i="104"/>
  <c r="AP13" i="104"/>
  <c r="AP16" i="104"/>
  <c r="AP26" i="104"/>
  <c r="AP28" i="104"/>
  <c r="AP23" i="104"/>
  <c r="AP24" i="104"/>
  <c r="AP18" i="104"/>
  <c r="AP19" i="104"/>
  <c r="AP14" i="104"/>
  <c r="AP20" i="104"/>
  <c r="AP25" i="104"/>
  <c r="AP17" i="104"/>
  <c r="AP12" i="104"/>
  <c r="AP27" i="104"/>
  <c r="AP22" i="104"/>
  <c r="AP15" i="104"/>
  <c r="O12" i="97"/>
  <c r="O20" i="96"/>
  <c r="F31" i="145"/>
  <c r="R31" i="145"/>
  <c r="K31" i="145"/>
  <c r="H31" i="145"/>
  <c r="Y31" i="145"/>
  <c r="O14" i="108"/>
  <c r="O23" i="97"/>
  <c r="Y31" i="143"/>
  <c r="F31" i="143"/>
  <c r="K31" i="143"/>
  <c r="H31" i="143"/>
  <c r="R31" i="143"/>
  <c r="O24" i="97"/>
  <c r="O17" i="95"/>
  <c r="AP25" i="103"/>
  <c r="AP21" i="103"/>
  <c r="AP14" i="103"/>
  <c r="AP13" i="103"/>
  <c r="AP24" i="103"/>
  <c r="AP26" i="103"/>
  <c r="AP15" i="103"/>
  <c r="AP28" i="103"/>
  <c r="AP19" i="103"/>
  <c r="AP11" i="103"/>
  <c r="AP18" i="103"/>
  <c r="AP17" i="103"/>
  <c r="AP23" i="103"/>
  <c r="AP29" i="103"/>
  <c r="AP16" i="103"/>
  <c r="AP12" i="103"/>
  <c r="AP22" i="103"/>
  <c r="AP20" i="103"/>
  <c r="AP27" i="103"/>
  <c r="O20" i="95"/>
  <c r="L32" i="107"/>
  <c r="I32" i="107"/>
  <c r="W30" i="49"/>
  <c r="AR12" i="105"/>
  <c r="AQ12" i="105"/>
  <c r="AR22" i="105"/>
  <c r="AQ22" i="105"/>
  <c r="AQ16" i="105"/>
  <c r="AR16" i="105"/>
  <c r="AX16" i="105"/>
  <c r="AW16" i="105"/>
  <c r="AW14" i="105"/>
  <c r="AX14" i="105"/>
  <c r="O24" i="70"/>
  <c r="P24" i="70"/>
  <c r="O30" i="70"/>
  <c r="P30" i="70"/>
  <c r="AW17" i="104"/>
  <c r="AX17" i="104"/>
  <c r="AW11" i="104"/>
  <c r="AX11" i="104"/>
  <c r="AR18" i="105"/>
  <c r="AQ18" i="105"/>
  <c r="AD21" i="79"/>
  <c r="AX22" i="105"/>
  <c r="AW22" i="105"/>
  <c r="AX28" i="105"/>
  <c r="AW28" i="105"/>
  <c r="P16" i="70"/>
  <c r="O16" i="70"/>
  <c r="P32" i="70"/>
  <c r="O32" i="70"/>
  <c r="AX29" i="104"/>
  <c r="AW29" i="104"/>
  <c r="AW19" i="104"/>
  <c r="AX19" i="104"/>
  <c r="AQ19" i="105"/>
  <c r="AR19" i="105"/>
  <c r="AW18" i="105"/>
  <c r="AX18" i="105"/>
  <c r="AW17" i="105"/>
  <c r="AX17" i="105"/>
  <c r="AW15" i="105"/>
  <c r="AX15" i="105"/>
  <c r="O13" i="70"/>
  <c r="P13" i="70"/>
  <c r="O21" i="70"/>
  <c r="P21" i="70"/>
  <c r="AW25" i="104"/>
  <c r="AX25" i="104"/>
  <c r="AX13" i="104"/>
  <c r="AW13" i="104"/>
  <c r="O30" i="95"/>
  <c r="AQ14" i="105"/>
  <c r="AR14" i="105"/>
  <c r="AX19" i="105"/>
  <c r="AW19" i="105"/>
  <c r="AX26" i="105"/>
  <c r="AW26" i="105"/>
  <c r="AX23" i="105"/>
  <c r="AW23" i="105"/>
  <c r="O27" i="70"/>
  <c r="P27" i="70"/>
  <c r="P23" i="70"/>
  <c r="O23" i="70"/>
  <c r="P29" i="70"/>
  <c r="O29" i="70"/>
  <c r="O25" i="70"/>
  <c r="P25" i="70"/>
  <c r="AW27" i="104"/>
  <c r="AX27" i="104"/>
  <c r="AX23" i="104"/>
  <c r="AW23" i="104"/>
  <c r="AQ17" i="105"/>
  <c r="AR17" i="105"/>
  <c r="AW24" i="105"/>
  <c r="AX24" i="105"/>
  <c r="AX13" i="105"/>
  <c r="AW13" i="105"/>
  <c r="AX11" i="105"/>
  <c r="AW11" i="105"/>
  <c r="O19" i="70"/>
  <c r="P19" i="70"/>
  <c r="P18" i="70"/>
  <c r="O18" i="70"/>
  <c r="P17" i="70"/>
  <c r="O17" i="70"/>
  <c r="AW15" i="104"/>
  <c r="AX15" i="104"/>
  <c r="AW28" i="104"/>
  <c r="AX28" i="104"/>
  <c r="AX18" i="104"/>
  <c r="AW18" i="104"/>
  <c r="AQ15" i="105"/>
  <c r="AR15" i="105"/>
  <c r="AX20" i="105"/>
  <c r="AW20" i="105"/>
  <c r="AX12" i="105"/>
  <c r="AW12" i="105"/>
  <c r="P14" i="70"/>
  <c r="O14" i="70"/>
  <c r="O28" i="70"/>
  <c r="P28" i="70"/>
  <c r="O20" i="70"/>
  <c r="P20" i="70"/>
  <c r="AW24" i="104"/>
  <c r="AX24" i="104"/>
  <c r="AW16" i="104"/>
  <c r="AX16" i="104"/>
  <c r="AX20" i="104"/>
  <c r="AW20" i="104"/>
  <c r="AR13" i="105"/>
  <c r="AQ13" i="105"/>
  <c r="AQ25" i="105"/>
  <c r="AR25" i="105"/>
  <c r="AW29" i="105"/>
  <c r="AX29" i="105"/>
  <c r="AW25" i="105"/>
  <c r="AX25" i="105"/>
  <c r="O22" i="70"/>
  <c r="P22" i="70"/>
  <c r="P31" i="70"/>
  <c r="O31" i="70"/>
  <c r="AX22" i="104"/>
  <c r="AW22" i="104"/>
  <c r="AW12" i="104"/>
  <c r="AX12" i="104"/>
  <c r="AW21" i="104"/>
  <c r="AX21" i="104"/>
  <c r="AR11" i="105"/>
  <c r="AQ11" i="105"/>
  <c r="AW27" i="105"/>
  <c r="AX27" i="105"/>
  <c r="AW21" i="105"/>
  <c r="AX21" i="105"/>
  <c r="P26" i="70"/>
  <c r="O26" i="70"/>
  <c r="P15" i="70"/>
  <c r="O15" i="70"/>
  <c r="AX26" i="104"/>
  <c r="AW26" i="104"/>
  <c r="AW14" i="104"/>
  <c r="AX14" i="104"/>
  <c r="AQ26" i="105"/>
  <c r="AR26" i="105"/>
  <c r="AF15" i="105"/>
  <c r="AE15" i="105"/>
  <c r="AF16" i="105"/>
  <c r="AE16" i="105"/>
  <c r="AE27" i="105"/>
  <c r="AF27" i="105"/>
  <c r="AF28" i="105"/>
  <c r="AE28" i="105"/>
  <c r="AE11" i="105"/>
  <c r="AF11" i="105"/>
  <c r="AE18" i="105"/>
  <c r="AF18" i="105"/>
  <c r="AE21" i="105"/>
  <c r="AF21" i="105"/>
  <c r="AF29" i="105"/>
  <c r="AE29" i="105"/>
  <c r="AE14" i="105"/>
  <c r="AF14" i="105"/>
  <c r="AF22" i="105"/>
  <c r="AE22" i="105"/>
  <c r="AE26" i="105"/>
  <c r="AF26" i="105"/>
  <c r="AF17" i="105"/>
  <c r="AE17" i="105"/>
  <c r="AE13" i="105"/>
  <c r="AF13" i="105"/>
  <c r="AE25" i="105"/>
  <c r="AF25" i="105"/>
  <c r="AE23" i="105"/>
  <c r="AF23" i="105"/>
  <c r="AF20" i="105"/>
  <c r="AE20" i="105"/>
  <c r="AE19" i="105"/>
  <c r="AF19" i="105"/>
  <c r="AF12" i="105"/>
  <c r="AE12" i="105"/>
  <c r="AD23" i="68" l="1"/>
  <c r="AF24" i="105"/>
  <c r="AR20" i="103"/>
  <c r="AQ20" i="103"/>
  <c r="AQ11" i="103"/>
  <c r="AR11" i="103"/>
  <c r="AQ21" i="103"/>
  <c r="AR21" i="103"/>
  <c r="AQ25" i="104"/>
  <c r="AR25" i="104"/>
  <c r="AR26" i="104"/>
  <c r="AQ26" i="104"/>
  <c r="Q15" i="43"/>
  <c r="R15" i="43"/>
  <c r="R24" i="43"/>
  <c r="Q24" i="43"/>
  <c r="Q25" i="43"/>
  <c r="R25" i="43"/>
  <c r="AD22" i="103"/>
  <c r="AD15" i="103"/>
  <c r="AD19" i="103"/>
  <c r="AD12" i="103"/>
  <c r="AD20" i="103"/>
  <c r="AD21" i="103"/>
  <c r="AD28" i="103"/>
  <c r="AD13" i="103"/>
  <c r="AD25" i="103"/>
  <c r="AD17" i="103"/>
  <c r="AD29" i="103"/>
  <c r="AD27" i="103"/>
  <c r="AD11" i="103"/>
  <c r="AD16" i="103"/>
  <c r="AD23" i="103"/>
  <c r="AD24" i="103"/>
  <c r="AD26" i="103"/>
  <c r="AD14" i="103"/>
  <c r="AD18" i="103"/>
  <c r="AL11" i="105"/>
  <c r="AK11" i="105"/>
  <c r="AK20" i="105"/>
  <c r="AL20" i="105"/>
  <c r="AL15" i="105"/>
  <c r="AK15" i="105"/>
  <c r="AQ23" i="105"/>
  <c r="AR23" i="105"/>
  <c r="P14" i="36"/>
  <c r="Q14" i="36"/>
  <c r="Q23" i="36"/>
  <c r="P23" i="36"/>
  <c r="P29" i="36"/>
  <c r="Q29" i="36"/>
  <c r="Q18" i="102"/>
  <c r="R18" i="102"/>
  <c r="R11" i="102"/>
  <c r="Q11" i="102"/>
  <c r="AL28" i="104"/>
  <c r="AK28" i="104"/>
  <c r="AK18" i="104"/>
  <c r="AL18" i="104"/>
  <c r="AK20" i="104"/>
  <c r="AL20" i="104"/>
  <c r="AL24" i="103"/>
  <c r="AK24" i="103"/>
  <c r="AK20" i="103"/>
  <c r="AL20" i="103"/>
  <c r="AQ22" i="103"/>
  <c r="AR22" i="103"/>
  <c r="AQ19" i="103"/>
  <c r="AR19" i="103"/>
  <c r="AR25" i="103"/>
  <c r="AQ25" i="103"/>
  <c r="AR20" i="104"/>
  <c r="AQ20" i="104"/>
  <c r="AQ16" i="104"/>
  <c r="AR16" i="104"/>
  <c r="Q16" i="43"/>
  <c r="R16" i="43"/>
  <c r="Q21" i="43"/>
  <c r="R21" i="43"/>
  <c r="R23" i="43"/>
  <c r="Q23" i="43"/>
  <c r="AK23" i="105"/>
  <c r="AL23" i="105"/>
  <c r="AK25" i="105"/>
  <c r="AL25" i="105"/>
  <c r="AK26" i="105"/>
  <c r="AL26" i="105"/>
  <c r="AQ20" i="105"/>
  <c r="AR20" i="105"/>
  <c r="Q28" i="36"/>
  <c r="P28" i="36"/>
  <c r="P15" i="36"/>
  <c r="Q15" i="36"/>
  <c r="P20" i="36"/>
  <c r="Q20" i="36"/>
  <c r="Q22" i="102"/>
  <c r="R22" i="102"/>
  <c r="Q15" i="102"/>
  <c r="R15" i="102"/>
  <c r="AK25" i="104"/>
  <c r="AL25" i="104"/>
  <c r="AK27" i="104"/>
  <c r="AL27" i="104"/>
  <c r="AL21" i="104"/>
  <c r="AK21" i="104"/>
  <c r="AL27" i="103"/>
  <c r="AK27" i="103"/>
  <c r="AK18" i="103"/>
  <c r="AL18" i="103"/>
  <c r="AQ12" i="103"/>
  <c r="AR12" i="103"/>
  <c r="AQ28" i="103"/>
  <c r="AR28" i="103"/>
  <c r="AQ14" i="104"/>
  <c r="AR14" i="104"/>
  <c r="AR13" i="104"/>
  <c r="AQ13" i="104"/>
  <c r="R13" i="43"/>
  <c r="Q13" i="43"/>
  <c r="Q29" i="43"/>
  <c r="R29" i="43"/>
  <c r="AD29" i="104"/>
  <c r="AD20" i="104"/>
  <c r="AD17" i="104"/>
  <c r="AD19" i="104"/>
  <c r="AD11" i="104"/>
  <c r="AD12" i="104"/>
  <c r="AD23" i="104"/>
  <c r="AD16" i="104"/>
  <c r="AD27" i="104"/>
  <c r="AD15" i="104"/>
  <c r="AD18" i="104"/>
  <c r="AD25" i="104"/>
  <c r="AD26" i="104"/>
  <c r="AD21" i="104"/>
  <c r="AD22" i="104"/>
  <c r="AD28" i="104"/>
  <c r="AD13" i="104"/>
  <c r="AD24" i="104"/>
  <c r="AD14" i="104"/>
  <c r="AK19" i="105"/>
  <c r="AL19" i="105"/>
  <c r="AL22" i="105"/>
  <c r="AK22" i="105"/>
  <c r="AR28" i="105"/>
  <c r="AQ28" i="105"/>
  <c r="Q24" i="36"/>
  <c r="P24" i="36"/>
  <c r="Q11" i="36"/>
  <c r="P11" i="36"/>
  <c r="Q22" i="36"/>
  <c r="P22" i="36"/>
  <c r="Q13" i="102"/>
  <c r="R13" i="102"/>
  <c r="R26" i="102"/>
  <c r="Q26" i="102"/>
  <c r="AK12" i="104"/>
  <c r="AL12" i="104"/>
  <c r="AK23" i="104"/>
  <c r="AL23" i="104"/>
  <c r="AL14" i="103"/>
  <c r="AK14" i="103"/>
  <c r="AK19" i="103"/>
  <c r="AL19" i="103"/>
  <c r="AQ16" i="103"/>
  <c r="AR16" i="103"/>
  <c r="AQ15" i="103"/>
  <c r="AR15" i="103"/>
  <c r="AR15" i="104"/>
  <c r="AQ15" i="104"/>
  <c r="AQ19" i="104"/>
  <c r="AR19" i="104"/>
  <c r="AQ11" i="104"/>
  <c r="AR11" i="104"/>
  <c r="Q12" i="43"/>
  <c r="R12" i="43"/>
  <c r="Q27" i="43"/>
  <c r="R27" i="43"/>
  <c r="AQ27" i="105"/>
  <c r="AR27" i="105"/>
  <c r="AL18" i="105"/>
  <c r="AK18" i="105"/>
  <c r="AL16" i="105"/>
  <c r="AK16" i="105"/>
  <c r="P19" i="36"/>
  <c r="Q19" i="36"/>
  <c r="Q17" i="36"/>
  <c r="P17" i="36"/>
  <c r="R21" i="102"/>
  <c r="Q21" i="102"/>
  <c r="Q16" i="102"/>
  <c r="R16" i="102"/>
  <c r="AL19" i="104"/>
  <c r="AK19" i="104"/>
  <c r="AK11" i="104"/>
  <c r="AL11" i="104"/>
  <c r="AK25" i="103"/>
  <c r="AL25" i="103"/>
  <c r="AL23" i="103"/>
  <c r="AK23" i="103"/>
  <c r="AR29" i="103"/>
  <c r="AQ29" i="103"/>
  <c r="AR26" i="103"/>
  <c r="AQ26" i="103"/>
  <c r="AQ22" i="104"/>
  <c r="AR22" i="104"/>
  <c r="AR18" i="104"/>
  <c r="AQ18" i="104"/>
  <c r="AQ21" i="104"/>
  <c r="AR21" i="104"/>
  <c r="Q19" i="43"/>
  <c r="R19" i="43"/>
  <c r="Q18" i="43"/>
  <c r="R18" i="43"/>
  <c r="O30" i="96"/>
  <c r="AK17" i="105"/>
  <c r="AL17" i="105"/>
  <c r="AK13" i="105"/>
  <c r="AL13" i="105"/>
  <c r="P16" i="36"/>
  <c r="Q16" i="36"/>
  <c r="P12" i="36"/>
  <c r="Q12" i="36"/>
  <c r="R12" i="102"/>
  <c r="Q12" i="102"/>
  <c r="R27" i="102"/>
  <c r="Q27" i="102"/>
  <c r="Q17" i="102"/>
  <c r="R17" i="102"/>
  <c r="AL24" i="104"/>
  <c r="AK24" i="104"/>
  <c r="AL14" i="104"/>
  <c r="AK14" i="104"/>
  <c r="AK11" i="103"/>
  <c r="AL11" i="103"/>
  <c r="AK17" i="103"/>
  <c r="AL17" i="103"/>
  <c r="AQ23" i="103"/>
  <c r="AR23" i="103"/>
  <c r="AR24" i="103"/>
  <c r="AQ24" i="103"/>
  <c r="AR27" i="104"/>
  <c r="AQ27" i="104"/>
  <c r="AR24" i="104"/>
  <c r="AQ24" i="104"/>
  <c r="AR29" i="104"/>
  <c r="AQ29" i="104"/>
  <c r="R26" i="43"/>
  <c r="Q26" i="43"/>
  <c r="Q11" i="43"/>
  <c r="R11" i="43"/>
  <c r="O30" i="94"/>
  <c r="AL21" i="105"/>
  <c r="AK21" i="105"/>
  <c r="AL28" i="105"/>
  <c r="AK28" i="105"/>
  <c r="Q18" i="36"/>
  <c r="P18" i="36"/>
  <c r="Q21" i="36"/>
  <c r="P21" i="36"/>
  <c r="R20" i="102"/>
  <c r="Q20" i="102"/>
  <c r="Q23" i="102"/>
  <c r="R23" i="102"/>
  <c r="Q19" i="102"/>
  <c r="R19" i="102"/>
  <c r="AL26" i="104"/>
  <c r="AK26" i="104"/>
  <c r="AL13" i="104"/>
  <c r="AK13" i="104"/>
  <c r="AL26" i="103"/>
  <c r="AK26" i="103"/>
  <c r="AK21" i="103"/>
  <c r="AL21" i="103"/>
  <c r="AL15" i="103"/>
  <c r="AK15" i="103"/>
  <c r="AR17" i="103"/>
  <c r="AQ17" i="103"/>
  <c r="AR13" i="103"/>
  <c r="AQ13" i="103"/>
  <c r="AQ12" i="104"/>
  <c r="AR12" i="104"/>
  <c r="AQ23" i="104"/>
  <c r="AR23" i="104"/>
  <c r="R22" i="43"/>
  <c r="Q22" i="43"/>
  <c r="Q14" i="43"/>
  <c r="R14" i="43"/>
  <c r="AK12" i="105"/>
  <c r="AL12" i="105"/>
  <c r="AK24" i="105"/>
  <c r="AL24" i="105"/>
  <c r="P26" i="36"/>
  <c r="Q26" i="36"/>
  <c r="P25" i="36"/>
  <c r="Q25" i="36"/>
  <c r="Q25" i="102"/>
  <c r="R25" i="102"/>
  <c r="R10" i="102"/>
  <c r="Q10" i="102"/>
  <c r="Q14" i="102"/>
  <c r="R14" i="102"/>
  <c r="AK29" i="104"/>
  <c r="AL29" i="104"/>
  <c r="AK22" i="104"/>
  <c r="AL22" i="104"/>
  <c r="AK13" i="103"/>
  <c r="AL13" i="103"/>
  <c r="AK12" i="103"/>
  <c r="AL12" i="103"/>
  <c r="AL16" i="103"/>
  <c r="AK16" i="103"/>
  <c r="AQ27" i="103"/>
  <c r="AR27" i="103"/>
  <c r="AR18" i="103"/>
  <c r="AQ18" i="103"/>
  <c r="AR14" i="103"/>
  <c r="AQ14" i="103"/>
  <c r="AQ17" i="104"/>
  <c r="AR17" i="104"/>
  <c r="AR28" i="104"/>
  <c r="AQ28" i="104"/>
  <c r="Q28" i="43"/>
  <c r="R28" i="43"/>
  <c r="R20" i="43"/>
  <c r="Q20" i="43"/>
  <c r="Q17" i="43"/>
  <c r="R17" i="43"/>
  <c r="AK27" i="105"/>
  <c r="AL27" i="105"/>
  <c r="AL14" i="105"/>
  <c r="AK14" i="105"/>
  <c r="AL29" i="105"/>
  <c r="AK29" i="105"/>
  <c r="AQ29" i="105"/>
  <c r="AR29" i="105"/>
  <c r="Q13" i="36"/>
  <c r="P13" i="36"/>
  <c r="P27" i="36"/>
  <c r="Q27" i="36"/>
  <c r="Q28" i="102"/>
  <c r="R28" i="102"/>
  <c r="Q24" i="102"/>
  <c r="R24" i="102"/>
  <c r="AL17" i="104"/>
  <c r="AK17" i="104"/>
  <c r="AL15" i="104"/>
  <c r="AK15" i="104"/>
  <c r="AK16" i="104"/>
  <c r="AL16" i="104"/>
  <c r="AL22" i="103"/>
  <c r="AK22" i="103"/>
  <c r="AK29" i="103"/>
  <c r="AL29" i="103"/>
  <c r="AK28" i="103"/>
  <c r="AL28" i="103"/>
  <c r="AF20" i="104" l="1"/>
  <c r="AE20" i="104"/>
  <c r="AE13" i="104"/>
  <c r="AF13" i="104"/>
  <c r="AF27" i="104"/>
  <c r="AE27" i="104"/>
  <c r="AF29" i="104"/>
  <c r="AE29" i="104"/>
  <c r="AF24" i="103"/>
  <c r="AE24" i="103"/>
  <c r="AE13" i="103"/>
  <c r="AF13" i="103"/>
  <c r="AE28" i="104"/>
  <c r="AF28" i="104"/>
  <c r="AE16" i="104"/>
  <c r="AF16" i="104"/>
  <c r="AF23" i="103"/>
  <c r="AE23" i="103"/>
  <c r="AE28" i="103"/>
  <c r="AF28" i="103"/>
  <c r="AE22" i="104"/>
  <c r="AF22" i="104"/>
  <c r="AE23" i="104"/>
  <c r="AF23" i="104"/>
  <c r="AE16" i="103"/>
  <c r="AF16" i="103"/>
  <c r="AE21" i="103"/>
  <c r="AF21" i="103"/>
  <c r="AF11" i="103"/>
  <c r="AE11" i="103"/>
  <c r="AE20" i="103"/>
  <c r="AF20" i="103"/>
  <c r="AF21" i="104"/>
  <c r="AE21" i="104"/>
  <c r="AE26" i="104"/>
  <c r="AF26" i="104"/>
  <c r="AE11" i="104"/>
  <c r="AF11" i="104"/>
  <c r="AF27" i="103"/>
  <c r="AE27" i="103"/>
  <c r="AF12" i="103"/>
  <c r="AE12" i="103"/>
  <c r="AF25" i="104"/>
  <c r="AE25" i="104"/>
  <c r="AE19" i="104"/>
  <c r="AF19" i="104"/>
  <c r="AE18" i="103"/>
  <c r="AF18" i="103"/>
  <c r="AE29" i="103"/>
  <c r="AF29" i="103"/>
  <c r="AE19" i="103"/>
  <c r="AF19" i="103"/>
  <c r="AF12" i="104"/>
  <c r="AE12" i="104"/>
  <c r="AE14" i="104"/>
  <c r="AF14" i="104"/>
  <c r="AF18" i="104"/>
  <c r="AE18" i="104"/>
  <c r="AE17" i="104"/>
  <c r="AF17" i="104"/>
  <c r="AE14" i="103"/>
  <c r="AF14" i="103"/>
  <c r="AF17" i="103"/>
  <c r="AE17" i="103"/>
  <c r="AE15" i="103"/>
  <c r="AF15" i="103"/>
  <c r="AF24" i="104"/>
  <c r="AE24" i="104"/>
  <c r="AF15" i="104"/>
  <c r="AE15" i="104"/>
  <c r="AF26" i="103"/>
  <c r="AE26" i="103"/>
  <c r="AE25" i="103"/>
  <c r="AF25" i="103"/>
  <c r="AE22" i="103"/>
  <c r="AF22" i="103"/>
  <c r="J27" i="163" l="1"/>
  <c r="X27" i="163" s="1"/>
  <c r="Y27" i="163" l="1"/>
  <c r="AA27" i="161" l="1"/>
  <c r="AA27" i="160"/>
</calcChain>
</file>

<file path=xl/sharedStrings.xml><?xml version="1.0" encoding="utf-8"?>
<sst xmlns="http://schemas.openxmlformats.org/spreadsheetml/2006/main" count="4988" uniqueCount="501">
  <si>
    <t>TOTAL</t>
  </si>
  <si>
    <t>Ceuta y Melilla</t>
  </si>
  <si>
    <t>Extremadura</t>
  </si>
  <si>
    <t>Comunitat Valenciana</t>
  </si>
  <si>
    <t>Castilla y León</t>
  </si>
  <si>
    <t>Cantabria</t>
  </si>
  <si>
    <t>Canarias</t>
  </si>
  <si>
    <t>Aragón</t>
  </si>
  <si>
    <t>Andalucía</t>
  </si>
  <si>
    <t>Nº</t>
  </si>
  <si>
    <t>% s/total nacional</t>
  </si>
  <si>
    <t>Solicitudes registradas</t>
  </si>
  <si>
    <t>ÁMBITO TERRITORIAL</t>
  </si>
  <si>
    <t>Solicitudes Registradas</t>
  </si>
  <si>
    <t>¹ Calculado sobre el total de cada sexo</t>
  </si>
  <si>
    <t>80 y +</t>
  </si>
  <si>
    <t>65 a 79</t>
  </si>
  <si>
    <t>55 a 64</t>
  </si>
  <si>
    <t>46 a 54</t>
  </si>
  <si>
    <t>31 a 45</t>
  </si>
  <si>
    <t>19 a 30</t>
  </si>
  <si>
    <t>3 a 18</t>
  </si>
  <si>
    <t>menores de 3</t>
  </si>
  <si>
    <t>Hombre</t>
  </si>
  <si>
    <t>Mujer</t>
  </si>
  <si>
    <t>%¹</t>
  </si>
  <si>
    <t>TRAMO DE EDAD</t>
  </si>
  <si>
    <t>SEXO</t>
  </si>
  <si>
    <t>%</t>
  </si>
  <si>
    <t>Solicitudes</t>
  </si>
  <si>
    <t>Resoluciones</t>
  </si>
  <si>
    <t>Grado III</t>
  </si>
  <si>
    <t>GRADO III</t>
  </si>
  <si>
    <t>GRADO II</t>
  </si>
  <si>
    <t>SIN GRADO</t>
  </si>
  <si>
    <t>Galicia</t>
  </si>
  <si>
    <t>Menores de 3</t>
  </si>
  <si>
    <t>Asturias, Principado de</t>
  </si>
  <si>
    <t>Balears, Illes</t>
  </si>
  <si>
    <t>Ceuta</t>
  </si>
  <si>
    <t>Castilla - La Mancha</t>
  </si>
  <si>
    <t>Cataluña</t>
  </si>
  <si>
    <t>Madrid, Comunidad de</t>
  </si>
  <si>
    <t>Murcia, Región de</t>
  </si>
  <si>
    <t>Navarra, Comunidad Foral de</t>
  </si>
  <si>
    <t>País Vasco</t>
  </si>
  <si>
    <t>Rioja, La</t>
  </si>
  <si>
    <t>Melilla</t>
  </si>
  <si>
    <t>GRADO I</t>
  </si>
  <si>
    <t>Grado II</t>
  </si>
  <si>
    <t>Grado I</t>
  </si>
  <si>
    <t>TOTAL PERSONAS BENEFICIARIAS CON DERECHO A PRESTACIÓN</t>
  </si>
  <si>
    <t>PRESTACIONES</t>
  </si>
  <si>
    <t>PERSONAS BENEFICIA-RIAS CON PRESTA-CIONES</t>
  </si>
  <si>
    <t>Prevención Dependencia y Promoción A.Personal</t>
  </si>
  <si>
    <t>Teleasistencia</t>
  </si>
  <si>
    <t>Ayuda a Domicilio</t>
  </si>
  <si>
    <t>Centros de Día/Noche</t>
  </si>
  <si>
    <t>Atención Residencial</t>
  </si>
  <si>
    <t>P.E Vinculada Servicio</t>
  </si>
  <si>
    <t xml:space="preserve">P.E Cuidados  Familiares </t>
  </si>
  <si>
    <t>P.E Asist.    Personal</t>
  </si>
  <si>
    <t>RATIO DE PRESTACIO-NES POR PERSONA BENEFICIA-RIA</t>
  </si>
  <si>
    <t>Centros Día/Noche</t>
  </si>
  <si>
    <t>PAPD</t>
  </si>
  <si>
    <t>PE Asistencia Personal</t>
  </si>
  <si>
    <t>PE Cuidados Familiares</t>
  </si>
  <si>
    <t>PE Vinculada al Servicio</t>
  </si>
  <si>
    <t>Total</t>
  </si>
  <si>
    <t>Prestaciones</t>
  </si>
  <si>
    <t>% sobre total</t>
  </si>
  <si>
    <t>% presta-ciones</t>
  </si>
  <si>
    <t>Prestaciones PAPD</t>
  </si>
  <si>
    <t>Prestaciones Teleasistencia</t>
  </si>
  <si>
    <t>Prestaciones de Ayuda a Domicilio</t>
  </si>
  <si>
    <t>Prestaciones Centros de Día/Noche</t>
  </si>
  <si>
    <t>Prestaciones SAR</t>
  </si>
  <si>
    <t>PE Vinculadas al Servicio</t>
  </si>
  <si>
    <t>*Una prestación de Teleasistencia y una prestación de Ayuda a Domicilio de la Comunidad de Madrid, así como una PE Cuidados Familiares de la Comunidad Foral de Navarra no se han contabilizado por estar asociadas a personas con grado resuelto "Sin grado"</t>
  </si>
  <si>
    <t>Prestación</t>
  </si>
  <si>
    <t>Ayuda a domicilio</t>
  </si>
  <si>
    <t>Total de prestaciones</t>
  </si>
  <si>
    <t>Intensidad de la Ayuda a Domicilio</t>
  </si>
  <si>
    <t>Intensidad de la PE Vinculada a la Ayuda a Domicilio</t>
  </si>
  <si>
    <t>Intensidad de todas las prestaciones</t>
  </si>
  <si>
    <t>Horas</t>
  </si>
  <si>
    <t>Menos de 5</t>
  </si>
  <si>
    <t>De 5 a 10</t>
  </si>
  <si>
    <t>De 11 a 15</t>
  </si>
  <si>
    <t>De 16 a 20</t>
  </si>
  <si>
    <t>De 21 a 30</t>
  </si>
  <si>
    <t>De 31 a 45</t>
  </si>
  <si>
    <t>De 46 a 55</t>
  </si>
  <si>
    <t>De 56 a 65</t>
  </si>
  <si>
    <t>De 66 a 70</t>
  </si>
  <si>
    <t>71 o más</t>
  </si>
  <si>
    <t>Tipo Prestación</t>
  </si>
  <si>
    <t>Beneficiarios</t>
  </si>
  <si>
    <t>ListaEspera</t>
  </si>
  <si>
    <t>%Beneficiarios</t>
  </si>
  <si>
    <t>%ListaEspera</t>
  </si>
  <si>
    <t>Coincidir</t>
  </si>
  <si>
    <t>CCAA</t>
  </si>
  <si>
    <t>Personas beneficiarias de prestación</t>
  </si>
  <si>
    <t>Personas pendientes de concesión</t>
  </si>
  <si>
    <t>%beneficiarias</t>
  </si>
  <si>
    <t>%pendientes</t>
  </si>
  <si>
    <t>%beneficiariasMEDIA</t>
  </si>
  <si>
    <t>Media Nacional</t>
  </si>
  <si>
    <r>
      <t xml:space="preserve">Población por CCAA </t>
    </r>
    <r>
      <rPr>
        <b/>
        <vertAlign val="subscript"/>
        <sz val="10"/>
        <color indexed="17"/>
        <rFont val="Arial"/>
        <family val="2"/>
      </rPr>
      <t>(1)</t>
    </r>
  </si>
  <si>
    <t>% s/pobl. Pot. Dep. CCAA</t>
  </si>
  <si>
    <t>% s/pobl. CCAA</t>
  </si>
  <si>
    <t>GRADO</t>
  </si>
  <si>
    <t>Sin Grado</t>
  </si>
  <si>
    <t>&lt; 3</t>
  </si>
  <si>
    <t>Menos de 25</t>
  </si>
  <si>
    <t>De 25 a 49</t>
  </si>
  <si>
    <t>De 50 a 99</t>
  </si>
  <si>
    <t>De 100 a 199</t>
  </si>
  <si>
    <t>De 200 a 299</t>
  </si>
  <si>
    <t>De 300 a 399</t>
  </si>
  <si>
    <t>De 400 a 499</t>
  </si>
  <si>
    <t>De 500 a 699</t>
  </si>
  <si>
    <t>700 o más</t>
  </si>
  <si>
    <t>Euros</t>
  </si>
  <si>
    <t>Cuantía de PE Cuidados Familiares</t>
  </si>
  <si>
    <t>Cuantía de la PE Asistencia Personal</t>
  </si>
  <si>
    <t>Cuantía de la PE Vinculada al servicio</t>
  </si>
  <si>
    <t>Cuantía de todas las Prestaciones Económicas</t>
  </si>
  <si>
    <t>Beneficiarios con prestación única</t>
  </si>
  <si>
    <t>% únicas sobre prest.</t>
  </si>
  <si>
    <t>Media (horas)</t>
  </si>
  <si>
    <t>Media (euros)</t>
  </si>
  <si>
    <t>Motivo de exclusión no imputable a la Administración</t>
  </si>
  <si>
    <t>Sin motivo de exclusión</t>
  </si>
  <si>
    <t>0 a 64</t>
  </si>
  <si>
    <t>Parentesco</t>
  </si>
  <si>
    <t>Nº EXPEDIENTES</t>
  </si>
  <si>
    <t>tramo_edad</t>
  </si>
  <si>
    <t>Hijo/a</t>
  </si>
  <si>
    <t>De 16 a 49 años</t>
  </si>
  <si>
    <t>Cónyuge</t>
  </si>
  <si>
    <t>De 50 a 66 años</t>
  </si>
  <si>
    <t>Madre</t>
  </si>
  <si>
    <t>De 67 a 79 años</t>
  </si>
  <si>
    <t>Padre</t>
  </si>
  <si>
    <t>De 80 a 89 años</t>
  </si>
  <si>
    <t>Hermano/a</t>
  </si>
  <si>
    <t>90 años o más</t>
  </si>
  <si>
    <t>Nieto/a</t>
  </si>
  <si>
    <t>Otros</t>
  </si>
  <si>
    <t>Yerno/Nuera</t>
  </si>
  <si>
    <t>P.E Asist. Personal</t>
  </si>
  <si>
    <t>Descripción Sexo</t>
  </si>
  <si>
    <t>Nulo</t>
  </si>
  <si>
    <t>%Hombres</t>
  </si>
  <si>
    <t>%Mujeres</t>
  </si>
  <si>
    <t>Coeficiente de variación   (  σ/|µ|  )</t>
  </si>
  <si>
    <t>Tiempo medio (días)</t>
  </si>
  <si>
    <t>Nº de Resol. de Grado</t>
  </si>
  <si>
    <t>Nº de Resol. de Prestación</t>
  </si>
  <si>
    <t>Castilla y León*</t>
  </si>
  <si>
    <t>Madrid, Comunidad de*</t>
  </si>
  <si>
    <t>País Vasco*</t>
  </si>
  <si>
    <t>Tiempo medio desde la Resolución de Grado hasta la Resolución de Prestación (2)</t>
  </si>
  <si>
    <t>Tiempo medio desde la Solicitud de dependencia hasta la Resolución de Grado (1)</t>
  </si>
  <si>
    <t>Tiempo medio desde la Solicitud de dependencia hasta la Resolución de Prestación (2)</t>
  </si>
  <si>
    <t>Servicios</t>
  </si>
  <si>
    <t>Pobl. De 0 a 64 años por CCAA</t>
  </si>
  <si>
    <t>Pobl. de 80 años y más por CCAA</t>
  </si>
  <si>
    <t>(1) Cifras INE de población referidas al 01/01/2019. Provisionales</t>
  </si>
  <si>
    <t>Sol. de 0 a 64 años por CCAA</t>
  </si>
  <si>
    <t>Sol. de 65 a 79 años por CCAA</t>
  </si>
  <si>
    <t>Sol. de 80 años y más por CCAA</t>
  </si>
  <si>
    <t>Pobl. de 65 a 79 años por CCAA</t>
  </si>
  <si>
    <t>Resol. de 0 a 64 años por CCAA</t>
  </si>
  <si>
    <t>Resol. de 65 a 79 años por CCAA</t>
  </si>
  <si>
    <t>Resol. de 80 años y más por CCAA</t>
  </si>
  <si>
    <t>Personas beneficiarias</t>
  </si>
  <si>
    <t>P. Benef. de 0 a 64 años por CCAA</t>
  </si>
  <si>
    <t>P. Benef. de 65 a 79 años por CCAA</t>
  </si>
  <si>
    <t>P. Benef. de 80 años y más por CCAA</t>
  </si>
  <si>
    <t xml:space="preserve">(1) Para el cálculo del tiempo medio desde la Solicitud hasta la Resolución de Grado sólo se tienen en cuenta la primera Resolución de Grado de cada persona solicitante. </t>
  </si>
  <si>
    <t>(2) Para el cálculo del tiempo medio desde la Solicitud hasta la Resolución de Prestación y desde la Resolución de Grado hasta la Resolución de Prestación sólo se tiene en cuenta la primera Resolución de Prestación de cada persona solicitante</t>
  </si>
  <si>
    <t>Personas solicitantes pendientes de resolución de grado</t>
  </si>
  <si>
    <t>% sobre pers. solicitantes pend. resol. grado</t>
  </si>
  <si>
    <t>% sobre solicitudes</t>
  </si>
  <si>
    <t>Menos de 6 meses pendientes de resolución de grado</t>
  </si>
  <si>
    <t>(1) A mayor coeficiente de variación, mayor dispersión de los datos</t>
  </si>
  <si>
    <t>RESOLUCIONES</t>
  </si>
  <si>
    <t>Compañero/a</t>
  </si>
  <si>
    <t>1.3. SOLICITUDES EN RELACIÓN A LA POBLACIÓN POR TRAMOS DE EDAD</t>
  </si>
  <si>
    <t>1.8. RESOLUCIONES EN RELACIÓN A LA POBLACIÓN POR TRAMOS DE EDAD</t>
  </si>
  <si>
    <t>Prestación económica vinculada al S.A.D.</t>
  </si>
  <si>
    <t>Prestación económica vinculada al S.A.R.</t>
  </si>
  <si>
    <t>Prestación económica vinculada al S.C.D.</t>
  </si>
  <si>
    <t>Prestación económica vinculada al S.P.A.P.D.</t>
  </si>
  <si>
    <t>Prestación económica vinculada al Servicio de Teleasistencia</t>
  </si>
  <si>
    <t>Prestación económica vinculada al Servicio - Subtipo No Informado</t>
  </si>
  <si>
    <t>P.E. VINCULADA SERVICIO</t>
  </si>
  <si>
    <t>P.E. vinculada al Servicio de Ayuda a Domicilio</t>
  </si>
  <si>
    <t>P.E. vinculada al Servicio de Atención Residencial</t>
  </si>
  <si>
    <t>P.E. vinculada al Servicio de Centros de Día/Noche</t>
  </si>
  <si>
    <t>P.E. vinculada al Servicio de Prevención Dependencia y Promoción A. Personal</t>
  </si>
  <si>
    <t>P.E. vinculada al Servicio Teleasistencia</t>
  </si>
  <si>
    <t>P.E. vinculada a Servicio sin Identificar</t>
  </si>
  <si>
    <t>1.15. PERSONAS BENEFICIARIAS CON PRESTACIONES EN RELACIÓN A LA POBLACIÓN POR TRAMOS DE EDAD</t>
  </si>
  <si>
    <t>Fecha</t>
  </si>
  <si>
    <r>
      <t xml:space="preserve">Población por CCAA </t>
    </r>
    <r>
      <rPr>
        <b/>
        <vertAlign val="subscript"/>
        <sz val="10"/>
        <rFont val="Arial"/>
        <family val="2"/>
      </rPr>
      <t>(1)</t>
    </r>
  </si>
  <si>
    <t>Resoluciones con derecho</t>
  </si>
  <si>
    <t>Personas solicitantes pendientes de Resolución de grado desde hace 6 meses o más, sin motivo de exclusión</t>
  </si>
  <si>
    <t>% s/sol CCAA</t>
  </si>
  <si>
    <t>% s/sol edad CCAA</t>
  </si>
  <si>
    <t>Población de 0 a 64 años por CCAA</t>
  </si>
  <si>
    <t>Población de 65 a 79 años por CCAA</t>
  </si>
  <si>
    <t>Población de 80 años y más por CCAA</t>
  </si>
  <si>
    <t>(1) Cifras INE de población referidas al 01/01/2018</t>
  </si>
  <si>
    <t>% s/pob CCAA</t>
  </si>
  <si>
    <t>Sol. de 0 a 64 años</t>
  </si>
  <si>
    <t>% s/resol CCAA</t>
  </si>
  <si>
    <t>% s/resol edad CCAA</t>
  </si>
  <si>
    <t>Resol. de 0 a 64 años</t>
  </si>
  <si>
    <t>% s/benef CCAA</t>
  </si>
  <si>
    <t>BENEFICIARIOS CON DERECHO</t>
  </si>
  <si>
    <t>Resoluciones Grado III</t>
  </si>
  <si>
    <t>Resol. Grado III de 0 a 64 años por CCAA</t>
  </si>
  <si>
    <t>Resol. Grado III de 65 a 79 años por CCAA</t>
  </si>
  <si>
    <t>Resol. Grado III de 80 años y más por CCAA</t>
  </si>
  <si>
    <t>Resoluciones Grado II</t>
  </si>
  <si>
    <t>Resol. Grado II de 0 a 64 años por CCAA</t>
  </si>
  <si>
    <t>Resol. Grado II de 65 a 79 años por CCAA</t>
  </si>
  <si>
    <t>Resol. Grado II de 80 años y más por CCAA</t>
  </si>
  <si>
    <t>Resoluciones Grado I</t>
  </si>
  <si>
    <t>Resol. Grado I de 0 a 64 años por CCAA</t>
  </si>
  <si>
    <t>Resol. Grado I de 65 a 79 años por CCAA</t>
  </si>
  <si>
    <t>Resol. Grado I de 80 años y más por CCAA</t>
  </si>
  <si>
    <t>Resoluciones Sin Grado</t>
  </si>
  <si>
    <t>Resol. Sin Grado de 0 a 64 años por CCAA</t>
  </si>
  <si>
    <t>Resol. Sin Grado de 65 a 79 años por CCAA</t>
  </si>
  <si>
    <t>Resol. Sin Grado de 80 años y más por CCAA</t>
  </si>
  <si>
    <t>(2) Cifras de Población Potencialmente Dependiente calculadas según lo explicado en la metodología</t>
  </si>
  <si>
    <t>Altas de solicitudes</t>
  </si>
  <si>
    <t>Bajas de solicitudes</t>
  </si>
  <si>
    <t>Resoluciones de grado</t>
  </si>
  <si>
    <t>PERSONAS CON RESOLU-CIÓN DE PIA</t>
  </si>
  <si>
    <t>PERSONAS DE GRADO III CON RESOLU-CIÓN DE PIA</t>
  </si>
  <si>
    <t>RATIO DE PRESTACIO-NES POR PERSONA CON RESOL. DE PIA GRADO III</t>
  </si>
  <si>
    <t>PERSONAS DE GRADO II CON RESOLU-CIÓN DE PIA</t>
  </si>
  <si>
    <t>RATIO DE PRESTACIO-NES POR PERSONA CON RESOL. DE PIA GRADO II</t>
  </si>
  <si>
    <t>PERSONAS DE GRADO I CON RESOLU-CIÓN DE PIA</t>
  </si>
  <si>
    <t>Personas con resolución de PIA</t>
  </si>
  <si>
    <t>Personas con resol. PIA de 0 a 64 años por CCAA</t>
  </si>
  <si>
    <t>Personas con resol. PIA de 65 a 79 años por CCAA</t>
  </si>
  <si>
    <t>Personas con resol. PIA de 80 años y más por CCAA</t>
  </si>
  <si>
    <t>Personas de Grado III con resolución de PIA</t>
  </si>
  <si>
    <t>Personas Grado III con resol. de PIA de 0 a 64 años por CCAA</t>
  </si>
  <si>
    <t>Personas Grado III con resol. de PIA de 65 a 79 años por CCAA</t>
  </si>
  <si>
    <t>Personas Grado III con resol. de PIA de 80 años y más por CCAA</t>
  </si>
  <si>
    <t>Personas de Grado II con resolución de PIA</t>
  </si>
  <si>
    <t>Personas Grado II con resol. de PIA de 0 a 64 años por CCAA</t>
  </si>
  <si>
    <t>Personas Grado II con resol. de PIA de 65 a 79 años por CCAA</t>
  </si>
  <si>
    <t>Personas Grado II con resol. de PIA de 80 años y más por CCAA</t>
  </si>
  <si>
    <t>Personas de Grado I con resolución de PIA</t>
  </si>
  <si>
    <t>Personas Grado I con resol. de PIA de 0 a 64 años por CCAA</t>
  </si>
  <si>
    <t>Personas Grado I con resol. de PIA de 65 a 79 años por CCAA</t>
  </si>
  <si>
    <t>Personas Grado I con resol. de PIA de 80 años y más por CCAA</t>
  </si>
  <si>
    <t>% s/resol. PIA CCAA</t>
  </si>
  <si>
    <t>Personas con resolución de PIA de 0 a 64 años</t>
  </si>
  <si>
    <t>Personas con resolución de PIA de 65 a 79 años por CCAA</t>
  </si>
  <si>
    <t>Personas con resolución de PIA de 80 años y más por CCAA</t>
  </si>
  <si>
    <t>Altas de resoluciones de PIA</t>
  </si>
  <si>
    <t>Bajas de resoluciones de PIA</t>
  </si>
  <si>
    <t>% s/resol PIA CCAA</t>
  </si>
  <si>
    <t>PERSONAS CON RESOLUCIÓN DE PIA</t>
  </si>
  <si>
    <t>PERSONAS CON RESOLUCIÓN DE PIA AÚN SIN RECIBIR PRESTACIÓN</t>
  </si>
  <si>
    <t>% sobre personas con resol. de PIA</t>
  </si>
  <si>
    <t>*Las personas con resolución de PIA pueden ser personas beneficiarias con prestación (personas con resolución de PIA que además ya tienen al menos una prestación efectiva) o puede que aún no estén recibiendo ninguna prestación (personas con resolución de PIA que aún no tienen ninguna prestación efectiva). Las prestaciones pueden no haberse hecho efectivas por motivos ajenos a la administración</t>
  </si>
  <si>
    <t>Personas beneficiarias con derecho a prestación pendientes de resolución de PIA</t>
  </si>
  <si>
    <t>Menos de 6 meses pendientes de resolución de PIA</t>
  </si>
  <si>
    <t>6 meses o más pendientes de resolución de PIA</t>
  </si>
  <si>
    <t>% sobre pers. beneficiarias con derecho pend. de resolución de PIA</t>
  </si>
  <si>
    <t>*Los motivos de exclusión no imputables a la Administración están especificados en la metodología</t>
  </si>
  <si>
    <t>Personas pendientes de resolución de grado o pendientes de resolución de PIA desde hace 6 meses o más, sin motivo de exclusión</t>
  </si>
  <si>
    <t>Personas beneficiarias con derecho pendientes de resolución de PIA desde hace 6 meses o más, sin motivo de exclusión</t>
  </si>
  <si>
    <t>% sobre pers. pend. de resol.</t>
  </si>
  <si>
    <t>Personas con resol. PIA</t>
  </si>
  <si>
    <t>Personas con resol. PIA con prestación única</t>
  </si>
  <si>
    <t>*Las intensidades se asignan teniendo en cuenta diferentes variables, como la concesión de otras prestaciones complementarias. Por ello, en territorios en los que las personas con resolución de PIA tienen asignadas más de una prestación pueden tener intensidades medias inferiores a la media</t>
  </si>
  <si>
    <t>*Las cuantías se asignan teniendo en cuenta diferentes variables, como la concesión de otras prestaciones complementarias o la capacidad económica de la persona beneficiaria. Por ello, en territorios en los que las personas con resolución de PIA tienen asignadas más de una prestación pueden tener cuantías medias inferiores a la media</t>
  </si>
  <si>
    <t>ÍNDICE (1/2)</t>
  </si>
  <si>
    <t xml:space="preserve">INFORMACIÓN INCORPORADA AL SISAAD SOBRE EXPEDIENTES EN VIGOR A  </t>
  </si>
  <si>
    <t>1. EVOLUCIÓN</t>
  </si>
  <si>
    <t>1.1. EVOLUCIÓN DE LAS PRINCIPALES VARIABLES.</t>
  </si>
  <si>
    <t>1.2. EVOLUCIÓN DE LAS SOLICITUDES POR COMUNIDADES AUTÓNOMAS.</t>
  </si>
  <si>
    <t>1.3. EVOLUCIÓN DE LAS RESOLUCIONES DE GRADO POR COMUNIDADES AUTÓNOMAS.</t>
  </si>
  <si>
    <t>1.4. EVOLUCIÓN DE LAS PERSONAS CON DERECHO A PRESTACIÓN POR COMUNIDADES AUTÓNOMAS.</t>
  </si>
  <si>
    <t>1.5. EVOLUCIÓN DE LAS RESOLUCIONES DE PIA POR COMUNIDADES AUTÓNOMAS.</t>
  </si>
  <si>
    <t>1.6. EVOLUCIÓN DE LAS PERSONAS CON DERECHO A PRESTACIÓN PENDIENTES DE PIA POR COMUNIDADES AUTÓNOMAS.</t>
  </si>
  <si>
    <t>1.7. EVOLUCIÓN DE LAS PRESTACIONES POR COMUNIDADES AUTÓNOMAS.</t>
  </si>
  <si>
    <t>2. POBLACIÓN Y SOLICITUDES</t>
  </si>
  <si>
    <t>2.0. POBLACIÓN DE LAS COMUNIDADES AUTÓNOMAS POR SEXO Y TRAMOS DE EDAD</t>
  </si>
  <si>
    <t>2.1. SOLICITUDES.</t>
  </si>
  <si>
    <t>2.2. SOLICITUDES EN RELACIÓN A LA POBLACIÓN POTENCIALMENTE DEPENDIENTE DE LAS COMUNIDADES AUTÓNOMAS.</t>
  </si>
  <si>
    <t>2.3. SOLICITUDES DE LAS COMUNIDADES AUTÓNOMAS POR SEXO Y TRAMOS DE EDAD</t>
  </si>
  <si>
    <t>2.4.a., 2.4.b. SOLICITUDES EN RELACIÓN A LA POBLACIÓN DE LAS COMUNIDADES AUTÓNOMAS POR TRAMOS DE EDAD. GRÁFICO</t>
  </si>
  <si>
    <t xml:space="preserve">2.5. ALTAS Y BAJAS DE SOLICITUDES EN EL ÚLTIMO MES </t>
  </si>
  <si>
    <t xml:space="preserve">2.6. PERFIL DE LA PERSONA SOLICITANTE: SEXO Y EDAD. </t>
  </si>
  <si>
    <t>3. RESOLUCIONES DE GRADO</t>
  </si>
  <si>
    <t>3.1., 3.1.a., 3.1.b. RESOLUCIONES DE GRADO. GRÁFICO DE RESOLUCIONES DE GRADO Y PERSONAS BENEFICIARIAS CON DERECHO POR GRADO</t>
  </si>
  <si>
    <t>3.2. RESOLUCIONES DE GRADO EN RELACIÓN A LA POBLACIÓN POTENCIALMENTE DEPENDIENTE DE LAS COMUNIDAES AUTÓNOMAS.</t>
  </si>
  <si>
    <t>3.3., 3.3.a.-3.3.d. RESOLUCIONES DE GRADO DE LAS COMUNIDADES AUTÓNOMAS POR SEXO, TRAMOS DE EDAD Y GRADO</t>
  </si>
  <si>
    <t>3.4.a., 3.4.b. RESOLUCIONES DE GRADO EN RELACIÓN A LA POBLACIÓN DE LAS COMUNIDADES AUTÓNOMAS POR TRAMOS DE EDAD. GRÁFICO</t>
  </si>
  <si>
    <t xml:space="preserve">3.5. ALTAS Y BAJAS DE RESOLUCIONES DE GRADO EN EL ÚLTIMO MES </t>
  </si>
  <si>
    <t>3.6., 3.6.a., 3.6.b. PERFIL DE LA PERSONA CON RESOLUCIÓN DE GRADO: SEXO Y EDAD. GRÁFICO</t>
  </si>
  <si>
    <t>ÍNDICE (2/2)</t>
  </si>
  <si>
    <t>4. PERSONAS CON RESOLUCIÓN DE PIA</t>
  </si>
  <si>
    <t>4.1., 4.1.1.-4.1.3./4.1.a, 4.1.1.a.-4.1.3.a. PERSONAS CON RESOLUCIÓN DE PIA Y PRESTACIONES TOTALES. POR GRADO. GRÁFICOS</t>
  </si>
  <si>
    <t>4.2. PERSONAS CON RESOLUCIÓN DE PIA EN RELACIÓN A LA POBLACIÓN POTENCIALMENTE DEPENDIENTE DE LAS CCAA.</t>
  </si>
  <si>
    <t>4.3., 4.3.1.-4.3.2. PERSONAS CON RESOLUCIÓN DE PIA POR CCAA, SEXO, TRAMOS DE EDAD Y GRADO</t>
  </si>
  <si>
    <t>4.4.a, 4.4.b. PERSONAS CON RESOLUCIÓN DE PIA EN RELACIÓN A LA POBLACIÓN DE LAS CCAA POR TRAMOS DE EDAD. GRÁFICO</t>
  </si>
  <si>
    <t xml:space="preserve">4.5. ALTAS Y BAJAS DE RESOLUCIONES DE PIA EN EL ÚLTIMO MES </t>
  </si>
  <si>
    <t>4.6., 4.6.a. PERFIL DE LA PERSONA CON RESOLUCIÓN DE PIA POR GRADO: SEXO Y EDAD. GRÁFICO</t>
  </si>
  <si>
    <t>5. PRESTACIONES</t>
  </si>
  <si>
    <t>5.1. PRESTACIONES Y RESOLUCIONES DE PIA POR GRADO</t>
  </si>
  <si>
    <t>5.1.a.-5.1.h. PRESTACIONES POR TIPO DE PRESTACIÓN, COMUNIDAD AUTÓNOMA Y POR GRADO.</t>
  </si>
  <si>
    <t>5.2., 5.2.1., 5.2.2. y 5.2.3. SUBTIPO DE PRESTACIÓN ECONÓMICA VINCULADA AL SERVICIO. POR GRADO</t>
  </si>
  <si>
    <t>6. PERFIL DEL CUIDADOR</t>
  </si>
  <si>
    <t>6., 6.1. - 6.3. PERFIL DEL CUIDADOR TOTAL Y POR CCAA</t>
  </si>
  <si>
    <t>7. INTENSIDAD DE LA AYUDA A DOMICILIO</t>
  </si>
  <si>
    <t>7.1., 7.1.a.-7.1.b. INTENSIDAD DE LA AYUDA A DOMICILIO POR CCAA Y TIPO DE PRESTACIÓN</t>
  </si>
  <si>
    <t>8. CUANTÍA DE LAS PRESTACIONES ECONÓMICAS</t>
  </si>
  <si>
    <t>8.1.a.-8.1.g. CUANTÍA DE LAS PRESTACIONES POR CCAA Y TIPO DE PRESTACIÓN</t>
  </si>
  <si>
    <t>GESTIÓN</t>
  </si>
  <si>
    <t>9. TIEMPO MEDIO DE RESOLUCIÓN POR CCAA</t>
  </si>
  <si>
    <t>10.1., 10.2., 10.3. PERSONAS PENDIENTES DE RESOLUCIÓN DE GRADO O PENDIENTES DE RESOLUCIÓN DE PIA</t>
  </si>
  <si>
    <t>11., 11.1.-11.3. PERSONAS BENEFICIARIAS CON DERECHO Y RESOLUCIONES DE PIA POR CCAA Y GRADO</t>
  </si>
  <si>
    <t>12. PERSONAS CON RESOLUCIÓN DE PIA Y PRESTACIÓN EFECTIVA O NO EFECTIVA</t>
  </si>
  <si>
    <t>1.1. EVOLUCIÓN DE LAS PRINCIPALES VARIABLES</t>
  </si>
  <si>
    <t>Total nacional</t>
  </si>
  <si>
    <t>Tasas de variación anual</t>
  </si>
  <si>
    <t>Num</t>
  </si>
  <si>
    <t xml:space="preserve">   Sin grado</t>
  </si>
  <si>
    <t xml:space="preserve">   Personas con derecho a prestación</t>
  </si>
  <si>
    <t xml:space="preserve">      Grado I</t>
  </si>
  <si>
    <t xml:space="preserve">      Grado II</t>
  </si>
  <si>
    <t xml:space="preserve">      Grado III</t>
  </si>
  <si>
    <t>Resoluciones de PIA</t>
  </si>
  <si>
    <t>Pers. con derecho a prest. sin resol. de PIA</t>
  </si>
  <si>
    <t xml:space="preserve">   Preven. Dep. y Promo. A.Personal</t>
  </si>
  <si>
    <t xml:space="preserve">   Teleasistencia</t>
  </si>
  <si>
    <t xml:space="preserve">   Ayuda a Domicilio</t>
  </si>
  <si>
    <t xml:space="preserve">   Centros Día/Noche</t>
  </si>
  <si>
    <t xml:space="preserve">   Atención Residencial</t>
  </si>
  <si>
    <t xml:space="preserve">   PE Vinculada al Servicio</t>
  </si>
  <si>
    <t xml:space="preserve">             PEV al Serv. P.A.P.D</t>
  </si>
  <si>
    <t xml:space="preserve">             PEV al Servicio de Teleasistencia</t>
  </si>
  <si>
    <t xml:space="preserve">             PEV al Servicio de Ayuda a domicilio</t>
  </si>
  <si>
    <t xml:space="preserve">             PEV al Servicio de Centros Día/Noche</t>
  </si>
  <si>
    <t xml:space="preserve">             PEV al Serv. de Atención residencial</t>
  </si>
  <si>
    <t xml:space="preserve">             PEV a Servicio no identificado</t>
  </si>
  <si>
    <t xml:space="preserve">   PE Cuidados Familiares</t>
  </si>
  <si>
    <t xml:space="preserve">   PE Asistencia Personal</t>
  </si>
  <si>
    <t>Nº de prestaciones por beneficiario</t>
  </si>
  <si>
    <t>-</t>
  </si>
  <si>
    <t>1.2. EVOLUCIÓN DE LAS SOLICITUDES POR CCAA</t>
  </si>
  <si>
    <t>Número</t>
  </si>
  <si>
    <t>1.3. EVOLUCIÓN DE LAS RESOLUCIONES DE GRADO POR CCAA</t>
  </si>
  <si>
    <t>1.4. EVOLUCIÓN DE LAS PERSONAS CON DERECHO A PRESTACIÓN POR CCAA</t>
  </si>
  <si>
    <t>1.5. EVOLUCIÓN DE LAS RESOLUCIONES DE PIA POR CCAA</t>
  </si>
  <si>
    <t>1.6. EVOLUCIÓN DE LAS PERSONAS CON DERECHO A PRESTACIÓN SIN RESOLUCIONES DE PIA POR CCAA</t>
  </si>
  <si>
    <t>1.7. EVOLUCIÓN DE LAS PRESTACIONES POR CCAA</t>
  </si>
  <si>
    <t>Motivo de la baja</t>
  </si>
  <si>
    <t>Fallecimiento</t>
  </si>
  <si>
    <t>Traslado</t>
  </si>
  <si>
    <t>Fin de prestación</t>
  </si>
  <si>
    <t>Desistimiento/ Renuncia</t>
  </si>
  <si>
    <t>Caducidad</t>
  </si>
  <si>
    <t>Otros motivos*</t>
  </si>
  <si>
    <t>% s/bajas CCAA</t>
  </si>
  <si>
    <t>Altas Solicitudes</t>
  </si>
  <si>
    <t>Bajas Solicitudes</t>
  </si>
  <si>
    <t>*Otros motivos de baja de solicitudes incluye: Imposibilidad de proceder con el PIA, no aprobación PIA, denegada solicitud prestación, incumplimiento de requisitos, denegada solicitud, inadmitida solicitud, desestimada/desistida solicitud, por varación de circunstancias, ingreso en institución sanitaria o convivencia con familiar, pérdida de condición de residente, no acreditar periodos residencia, duplicidad, archivo expediente o error</t>
  </si>
  <si>
    <t>Altas de resoluciones de grado</t>
  </si>
  <si>
    <t>Bajas de resoluciones de grado</t>
  </si>
  <si>
    <t>Altas Grado</t>
  </si>
  <si>
    <t>Bajas Grado</t>
  </si>
  <si>
    <t>*Otros motivos de baja de resoluciones de grado incluye: Imposibilidad de proceder con el PIA, no aprobación PIA, denegada solicitud prestación, incumplimiento de requisitos, denegada solicitud, inadmitida solicitud, por varación de circunstancias, ingreso en institución sanitaria o convivencia con familiar, pérdida de condición de residente, duplicidad o archivo expediente</t>
  </si>
  <si>
    <t>Altas resoluciones PIA</t>
  </si>
  <si>
    <t>Bajas resoluciones PIA</t>
  </si>
  <si>
    <t>*Otros motivos de baja de resoluciones de PIA incluye: Imposibilidad de proceder con el PIA, no aprobación PIA, denegada solicitud prestación, incumplimiento de requisitos, por varación de circunstancias, ingreso en institución sanitaria o convivencia con familiar, pérdida de condición de residente, duplicidad o archivo expediente</t>
  </si>
  <si>
    <t>2.0. POBLACIÓN POR SEXO Y TRAMOS DE EDAD</t>
  </si>
  <si>
    <t>2.1. SOLICITUDES</t>
  </si>
  <si>
    <t>2.2. SOLICITUDES EN RELACIÓN A LA POBLACIÓN POTENCIALMENTE DEPENDIENTE</t>
  </si>
  <si>
    <t>2.3. SOLICITUDES POR SEXO Y TRAMOS DE EDAD</t>
  </si>
  <si>
    <t>2.4.a SOLICITUDES EN RELACIÓN A LA POBLACIÓN POR TRAMOS DE EDAD</t>
  </si>
  <si>
    <t>2.4.b. SOLICITUDES EN RELACIÓN A LA POBLACIÓN POR TRAMOS DE EDAD. GRÁFICOS</t>
  </si>
  <si>
    <t>2.5. ALTAS Y BAJAS DE SOLICITUDES RESPECTO AL MES ANTERIOR</t>
  </si>
  <si>
    <t>2.6. PERFIL DE LA PERSONA SOLICITANTE: SEXO Y EDAD</t>
  </si>
  <si>
    <t>3.1.  RESOLUCIONES DE GRADO</t>
  </si>
  <si>
    <t>3.1.a.  RESOLUCIONES DE GRADO SEGÚN EL GRADO DE DEPENDENCIA RECONOCIDO Y CCAA. GRÁFICO</t>
  </si>
  <si>
    <t>3.1.b.  BENEFICIARIOS CON DERECHO POR GRADO Y CCAA. GRÁFICO</t>
  </si>
  <si>
    <t>3.2. RESOLUCIONES DE GRADO EN RELACIÓN A LA POBLACIÓN POTENCIALMENTE DEPENDIENTE</t>
  </si>
  <si>
    <t>3.3. RESOLUCIONES DE GRADO POR SEXO Y TRAMOS DE EDAD. TODOS LOS GRADOS</t>
  </si>
  <si>
    <t>3.3.a. RESOLUCIONES DE GRADO III POR SEXO Y TRAMOS DE EDAD</t>
  </si>
  <si>
    <t>3.3.b. RESOLUCIONES DE GRADO II POR SEXO Y TRAMOS DE EDAD</t>
  </si>
  <si>
    <t>3.3.c. RESOLUCIONES DE GRADO I POR SEXO Y TRAMOS DE EDAD</t>
  </si>
  <si>
    <t>3.3.d. RESOLUCIONES DE GRADO "SIN GRADO" POR SEXO Y TRAMOS DE EDAD</t>
  </si>
  <si>
    <t>3.4.a RESOLUCIONES DE GRADO EN RELACIÓN A LA POBLACIÓN POR TRAMOS DE EDAD</t>
  </si>
  <si>
    <t>3.4.b. RESOLUCIONES DE GRADO EN RELACIÓN A LA POBLACIÓN POR TRAMOS DE EDAD. GRÁFICOS</t>
  </si>
  <si>
    <t>3.6. PERFIL DE LA PERSONA CON RESOLUCIÓN DE GRADO: SEXO Y EDAD</t>
  </si>
  <si>
    <t>3.6.a. PERFIL DE LA PERSONA CON RESOLUCIÓN DE GRADO. GRÁFICO</t>
  </si>
  <si>
    <t>3.6.b. PERFIL DE LA PERSONA BENEFICIARIA CON DERECHO A PRESTACIÓN. GRÁFICO</t>
  </si>
  <si>
    <t>4.1. PERSONAS CON RESOLUCIÓN DE PIA Y PRESTACIONES. TODOS LOS GRADOS</t>
  </si>
  <si>
    <t>4.1.a. DISTRIBUCIÓN DE LAS PRESTACIONES POR TIPO DE PRESTACIÓN EN CADA CCAA</t>
  </si>
  <si>
    <t>4.1.1. PERSONAS DE GRADO III CON RESOLUCIÓN DE PIA Y PRESTACIONES</t>
  </si>
  <si>
    <t>4.1.3.a DISTRIBUCIÓN DE LAS PRESTACIONES DE GRADO I POR TIPO DE PRESTACIÓN EN CADA CCAA</t>
  </si>
  <si>
    <t>4.1.3. PERSONAS DE GRADO I CON RESOLUCIÓN DE PIA Y PRESTACIONES</t>
  </si>
  <si>
    <t>4.1.2.a DISTRIBUCIÓN DE LAS PRESTACIONES DE GRADO II POR TIPO DE PRESTACIÓN EN CADA CCAA</t>
  </si>
  <si>
    <t>4.1.2. PERSONAS DE GRADO II CON RESOLUCIÓN DE PIA Y PRESTACIONES</t>
  </si>
  <si>
    <t>4.1.1.a DISTRIBUCIÓN DE LAS PRESTACIONES DE GRADO III POR TIPO DE PRESTACIÓN EN CADA CCAA</t>
  </si>
  <si>
    <t>4.2. PERSONAS CON RESOLUCIÓN DE PIA EN RELACIÓN A LA POBLACIÓN POTENCIALMENTE DEPENDIENTE DE LAS CCAA</t>
  </si>
  <si>
    <t>4.3.3. PERSONAS DE GRADO I CON RESOLUCIÓN DE PIA POR SEXO Y TRAMOS DE EDAD</t>
  </si>
  <si>
    <t>4.3.2. PERSONAS DE GRADO II CON RESOLUCIÓN DE PIA POR SEXO Y TRAMOS DE EDAD</t>
  </si>
  <si>
    <t>4.3.1. PERSONAS DE GRADO III CON RESOLUCIÓN DE PIA POR SEXO Y TRAMOS DE EDAD</t>
  </si>
  <si>
    <t>4.3. PERSONAS CON RESOLUCIÓN DE PIA POR SEXO Y TRAMOS DE EDAD. TODOS LOS GRADOS</t>
  </si>
  <si>
    <t>4.4.b. PERSONAS CON RESOLUCIÓN DE PIA EN RELACIÓN A LA POBLACIÓN POR TRAMOS DE EDAD. GRÁFICOS</t>
  </si>
  <si>
    <t>4.4.a PERSONAS CON RESOLUCIÓN DE PIA EN RELACIÓN A LA POBLACIÓN POR TRAMOS DE EDAD</t>
  </si>
  <si>
    <t>4.5. ALTAS Y BAJAS DE RESOLUCIONES DE PIA RESPECTO AL MES ANTERIOR</t>
  </si>
  <si>
    <t>4.6. PERFIL DE LA PERSONA CON RESOLUCIÓN DE PIA POR GRADO: SEXO Y EDAD</t>
  </si>
  <si>
    <t>4.6.a. PERFIL DE LA PERSONA CON RESOLUCIÓN DE PIA. GRÁFICO</t>
  </si>
  <si>
    <t>5.1.h. PE ASISTENCIA PERSONAL POR GRADO</t>
  </si>
  <si>
    <t>5.1.g. PE CUIDADOS FAMILIARES POR GRADO</t>
  </si>
  <si>
    <t>5.1.f. PE VINCULADAS AL SERVICIO POR GRADO</t>
  </si>
  <si>
    <t>5.1.e.  PRESTACIONES ATENCIÓN RESIDENCIAL POR GRADO</t>
  </si>
  <si>
    <t>5.1.d.  PRESTACIONES CENTROS DE DÍA/NOCHE POR GRADO</t>
  </si>
  <si>
    <t>5.1.c. PRESTACIONES AYUDA A DOMICILIO POR GRADO</t>
  </si>
  <si>
    <t>5.1.b.  PRESTACIONES TELEASISTENCIA POR GRADO</t>
  </si>
  <si>
    <t>5.1.a.  PRESTACIONES PAPD POR GRADO</t>
  </si>
  <si>
    <t>5.1.  PRESTACIONES Y PERSONAS CON RESOLUCIÓN DE PIA POR GRADO</t>
  </si>
  <si>
    <t>5.2. SUBTIPO DE P.E. VINCULADA AL SERVICIO. TODOS LOS GRADOS</t>
  </si>
  <si>
    <t>5.2.3. SUBTIPO DE P.E. VINCULADA AL SERVICIO. GRADO I</t>
  </si>
  <si>
    <t>5.2.2. SUBTIPO DE P.E. VINCULADA AL SERVICIO. GRADO II</t>
  </si>
  <si>
    <t>5.2.1. SUBTIPO DE P.E. VINCULADA AL SERVICIO. GRADO III</t>
  </si>
  <si>
    <t>6. PERFIL DE CUIDADOR. TOTAL DE CCAA</t>
  </si>
  <si>
    <t>6.3. PERFIL DEL CUIDADOR POR CCAA. PARENTESCO</t>
  </si>
  <si>
    <t>6.2. PERFIL DEL CUIDADOR POR CCAA. EDAD</t>
  </si>
  <si>
    <t>6.1. PERFIL DEL CUIDADOR POR CCAA. SEXO</t>
  </si>
  <si>
    <t>7.1.b. INTENSIDAD DE LA AYUDA A DOMICILIO POR CCAA. PRESTACIÓN ECONÓMICA VINCULADA A LA AYUDA A DOMICILIO</t>
  </si>
  <si>
    <t>7.1.a. INTENSIDAD DE LA AYUDA A DOMICILIO POR CCAA. PRESTACIÓN SAD</t>
  </si>
  <si>
    <t>7.1. INTENSIDAD DE LA AYUDA A DOMICILIO POR CCAA. TOTAL DE PRESTACIONES</t>
  </si>
  <si>
    <t>8. CUANTÍA DE LAS PRESTACIONES (Euros)</t>
  </si>
  <si>
    <t>8.1.g. CUANTÍA DE LAS PRESTACIONES POR CCAA. PRESTACIONES VINCULADAS AL SERVICIO DE TELEASISTENCIA</t>
  </si>
  <si>
    <t>8.1.f. CUANTÍA DE LAS PRESTACIONES POR CCAA. PRESTACIONES VINCULADAS AL SERVICIO PAPD</t>
  </si>
  <si>
    <t>8.1.e. CUANTÍA DE LAS PRESTACIONES POR CCAA. PRESTACIONES VINCULADAS AL SERVICIO DE CENTRO DE DÍA/NOCHE</t>
  </si>
  <si>
    <t>8.1.d. CUANTÍA DE LAS PRESTACIONES POR CCAA. PRESTACIONES VINCULADAS AL SERVICIO DE ATENCIÓN RESIDENCIAL</t>
  </si>
  <si>
    <t>8.1.c. CUANTÍA DE LAS PRESTACIONES POR CCAA. PRESTACIONES VINCULADAS AL SERVICIO DE AYUDA A DOMICILIO</t>
  </si>
  <si>
    <t>8.1.b. CUANTÍA DE LAS PRESTACIONES POR CCAA. PRESTACIONES DE ASISTENCIA PERSONAL</t>
  </si>
  <si>
    <t>8.1.a. CUANTÍA DE LAS PRESTACIONES POR CCAA. PRESTACIONES DE CUIDADOS FAMILIARES</t>
  </si>
  <si>
    <t>10.1. PERSONAS SOLICITANTES PENDIENTES DE RESOLUCIÓN DE GRADO</t>
  </si>
  <si>
    <t>10.2. PERSONAS BENEFICIARIAS CON DERECHO A PRESTACIÓN PENDIENTES DE RESOLUCIÓN DE PIA</t>
  </si>
  <si>
    <t>10.3. PERSONAS PENDIENTES DE RESOLUCIÓN DE GRADO O PENDIENTES DE RESOLUCIÓN DE PIA</t>
  </si>
  <si>
    <t>11. PERSONAS BENEFICIARIAS CON DERECHO Y RESOLUCIONES DE PIA POR CCAA. TODOS LOS GRADOS</t>
  </si>
  <si>
    <t>11.1. PERSONAS BENEFICIARIAS CON DERECHO Y RESOLUCIONES DE PIA POR CCAA. GRADO III</t>
  </si>
  <si>
    <t>11.2. PERSONAS BENEFICIARIAS CON DERECHO Y RESOLUCIONES DE PIA POR CCAA. GRADO II</t>
  </si>
  <si>
    <t>11.3. PERSONAS BENEFICIARIAS CON DERECHO Y RESOLUCIONES DE PIA POR CCAA. GRADO I</t>
  </si>
  <si>
    <t>PERSONAS BENEFICIARIAS CON PRESTACIÓN EFECTIVA</t>
  </si>
  <si>
    <t>**No se dispone de información completa de todas las CCAA relativa a las solicitudes que hay en tramitación</t>
  </si>
  <si>
    <t>Castilla y León, la Comunidad de Madrid y el País Vasco tienen un procedimiento de gestión en el que la mayoría de Resoluciones de Grado y Resoluciones de Prestación se realizan de manera conjunta</t>
  </si>
  <si>
    <t>Menos de 6 meses pendientes de efectividad</t>
  </si>
  <si>
    <t>6 meses o más pendientes de efectividad</t>
  </si>
  <si>
    <t>% sobre pers. con resol. De PIA sin recibir prest.</t>
  </si>
  <si>
    <t>3.5. ALTAS Y BAJAS DE RESOLUCIONES DE GRADO RESPECTO AL MES ANTERIOR</t>
  </si>
  <si>
    <r>
      <t xml:space="preserve">Población por CCAA </t>
    </r>
    <r>
      <rPr>
        <b/>
        <vertAlign val="superscript"/>
        <sz val="11"/>
        <color theme="0"/>
        <rFont val="Calibri"/>
        <family val="2"/>
        <scheme val="minor"/>
      </rPr>
      <t>(1)</t>
    </r>
  </si>
  <si>
    <r>
      <t xml:space="preserve">Población por CCAA </t>
    </r>
    <r>
      <rPr>
        <b/>
        <vertAlign val="subscript"/>
        <sz val="11"/>
        <color theme="0"/>
        <rFont val="Calibri"/>
        <family val="2"/>
        <scheme val="minor"/>
      </rPr>
      <t>(1)</t>
    </r>
  </si>
  <si>
    <r>
      <t xml:space="preserve">Pobl. Potencialmente Dependiente por CCAA </t>
    </r>
    <r>
      <rPr>
        <b/>
        <vertAlign val="subscript"/>
        <sz val="11"/>
        <color theme="0"/>
        <rFont val="Calibri"/>
        <family val="2"/>
        <scheme val="minor"/>
      </rPr>
      <t>(2)</t>
    </r>
  </si>
  <si>
    <r>
      <t xml:space="preserve">Población por CCAA </t>
    </r>
    <r>
      <rPr>
        <b/>
        <vertAlign val="subscript"/>
        <sz val="10"/>
        <color theme="0"/>
        <rFont val="Calibri"/>
        <family val="2"/>
        <scheme val="minor"/>
      </rPr>
      <t>(1)</t>
    </r>
  </si>
  <si>
    <t>% sobre resolu-ciones</t>
  </si>
  <si>
    <t>º</t>
  </si>
  <si>
    <t>RATIO DE PRESTACIO-NES POR PERSONA CON RESOLUCION DE PIA</t>
  </si>
  <si>
    <t>RATIO DE PRESTACIO-NES POR PERSONA CON RESOL. DE PIA GRADO I</t>
  </si>
  <si>
    <r>
      <t xml:space="preserve">Población Potencialmente Dependiente por CCAA </t>
    </r>
    <r>
      <rPr>
        <b/>
        <vertAlign val="subscript"/>
        <sz val="10"/>
        <color theme="0"/>
        <rFont val="Calibri"/>
        <family val="2"/>
        <scheme val="minor"/>
      </rPr>
      <t>(2)</t>
    </r>
  </si>
  <si>
    <t>Coeficiente de variación            (  σ/|µ|  )</t>
  </si>
  <si>
    <r>
      <rPr>
        <i/>
        <vertAlign val="superscript"/>
        <sz val="11"/>
        <color theme="4" tint="-0.249977111117893"/>
        <rFont val="Calibri"/>
        <family val="2"/>
        <scheme val="minor"/>
      </rPr>
      <t xml:space="preserve">(1) </t>
    </r>
    <r>
      <rPr>
        <i/>
        <sz val="11"/>
        <color theme="4" tint="-0.249977111117893"/>
        <rFont val="Calibri"/>
        <family val="2"/>
        <scheme val="minor"/>
      </rPr>
      <t>El cómputo de tiempo se efectúa desde la fecha de presentación de la solicitud, sin descontar los periodos de suspensión del plazo de tramitación.</t>
    </r>
  </si>
  <si>
    <r>
      <t xml:space="preserve">6 meses o más pendientes de resolución de grado </t>
    </r>
    <r>
      <rPr>
        <b/>
        <vertAlign val="superscript"/>
        <sz val="10"/>
        <color theme="0"/>
        <rFont val="Calibri"/>
        <family val="2"/>
        <scheme val="minor"/>
      </rPr>
      <t>(1)</t>
    </r>
  </si>
  <si>
    <r>
      <t>Instituto de Mayores y Servicios Sociales (Imserso)</t>
    </r>
    <r>
      <rPr>
        <sz val="14"/>
        <color rgb="FF7030A0"/>
        <rFont val="Verdana"/>
        <family val="2"/>
      </rPr>
      <t xml:space="preserve">
 </t>
    </r>
  </si>
  <si>
    <t xml:space="preserve">Debido a la revisión permanente de los datos presentados, estos tienen siempre un carácter provisional. </t>
  </si>
  <si>
    <t>SISTEMA PARA LA AUTONOMÍA Y ATENCIÓN A LA DEPENDENCIA</t>
  </si>
  <si>
    <t xml:space="preserve">INFORMACIÓN ESTADÍSTICA DEL </t>
  </si>
  <si>
    <t xml:space="preserve">(1) Cifras INE de población referidas al 01/01/2024. Publicado Censo de Población Anual el 19/12/2024 </t>
  </si>
  <si>
    <t>(1) Cifras INE de población referidas al 01/01/2024. Real Decreto 1210/2024, de 28 de noviembre BOE 12.12.24.</t>
  </si>
  <si>
    <t>12.1. PERSONAS CON RESOLUCIÓN DE PIA Y PRESTACION EFECTIVA. TODOS LOS GRADOS</t>
  </si>
  <si>
    <t>PRESTACIONES EFECTIVAS</t>
  </si>
  <si>
    <t>PERSONAS CON RESOLU-CIÓN DE PIA EFECTIVA</t>
  </si>
  <si>
    <t>RATIO DE PRESTACIO-NES EFECTIVAS POR PERSONA CON RESOLUCION DE PIA EFECTIVA</t>
  </si>
  <si>
    <t>12.1.1 PERSONAS CON RESOLUCIÓN DE PIA Y PRESTACION EFECTIVA. GRADO I</t>
  </si>
  <si>
    <t>12.1.2 PERSONAS CON RESOLUCIÓN DE PIA Y PRESTACION EFECTIVA. GRADO II</t>
  </si>
  <si>
    <t>12.1.3 PERSONAS CON RESOLUCIÓN DE PIA Y PRESTACION EFECTIVA. GRADO III</t>
  </si>
  <si>
    <t>12., 12.1., 12.1.1-12.1.3.PERSONAS CON RESOLUCIÓN DE PIA Y PRESTACIÓN EFECTIVA O NO EFECTIVA POR GRADO</t>
  </si>
  <si>
    <t>* Castilla y León, la Comunidad de Madrid, el Principado de Asturias, Canarias y el País Vasco tienen un procedimiento de gestión en el que la mayoría de Resoluciones de Grado y Resoluciones de Prestación se realizan de manera conjunta</t>
  </si>
  <si>
    <t>Situación a 31 de diciembre de 2025</t>
  </si>
  <si>
    <t>Tiempo de resolución calculado sobre las Resoluciones realizadas entre el 1 de enero de 2025 y el 31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</si>
</sst>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0.00_);_(&quot;€&quot;* \(#,##0.00\);_(&quot;€&quot;* &quot;-&quot;??_);_(@_)"/>
    <numFmt numFmtId="165" formatCode="_(* #,##0.00_);_(* \(#,##0.00\);_(* &quot;-&quot;??_);_(@_)"/>
    <numFmt numFmtId="166" formatCode="_-* #,##0.00\ _€_-;\-* #,##0.00\ _€_-;_-* &quot;-&quot;??\ _€_-;_-@_-"/>
    <numFmt numFmtId="167" formatCode="#,##0.00_ ;\-#,##0.00\ "/>
    <numFmt numFmtId="168" formatCode="#,##0.0"/>
    <numFmt numFmtId="169" formatCode="0.0%"/>
    <numFmt numFmtId="170" formatCode="0.0"/>
  </numFmts>
  <fonts count="239" x14ac:knownFonts="1">
    <font>
      <sz val="10"/>
      <name val="Arial"/>
      <family val="2"/>
    </font>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2"/>
      <color indexed="18"/>
      <name val="Verdana"/>
      <family val="2"/>
    </font>
    <font>
      <sz val="12"/>
      <color indexed="17"/>
      <name val="Verdana"/>
      <family val="2"/>
    </font>
    <font>
      <sz val="11"/>
      <name val="Arial"/>
      <family val="2"/>
    </font>
    <font>
      <b/>
      <sz val="16"/>
      <color indexed="17"/>
      <name val="Verdana"/>
      <family val="2"/>
    </font>
    <font>
      <sz val="12"/>
      <color indexed="20"/>
      <name val="Verdana"/>
      <family val="2"/>
    </font>
    <font>
      <sz val="8"/>
      <color indexed="17"/>
      <name val="Verdana"/>
      <family val="2"/>
    </font>
    <font>
      <b/>
      <sz val="11"/>
      <color indexed="17"/>
      <name val="Arial"/>
      <family val="2"/>
    </font>
    <font>
      <sz val="11"/>
      <color indexed="20"/>
      <name val="Verdana"/>
      <family val="2"/>
    </font>
    <font>
      <b/>
      <sz val="11"/>
      <color indexed="20"/>
      <name val="Arial"/>
      <family val="2"/>
    </font>
    <font>
      <sz val="11"/>
      <color indexed="20"/>
      <name val="Arial"/>
      <family val="2"/>
    </font>
    <font>
      <sz val="11"/>
      <color indexed="8"/>
      <name val="Verdana"/>
      <family val="2"/>
    </font>
    <font>
      <sz val="10"/>
      <color indexed="8"/>
      <name val="Arial"/>
      <family val="2"/>
    </font>
    <font>
      <b/>
      <sz val="10"/>
      <color indexed="8"/>
      <name val="Arial"/>
      <family val="2"/>
    </font>
    <font>
      <sz val="11"/>
      <color indexed="18"/>
      <name val="Verdana"/>
      <family val="2"/>
    </font>
    <font>
      <b/>
      <sz val="8"/>
      <color indexed="17"/>
      <name val="Verdana"/>
      <family val="2"/>
    </font>
    <font>
      <b/>
      <sz val="8"/>
      <color indexed="17"/>
      <name val="Arial"/>
      <family val="2"/>
    </font>
    <font>
      <b/>
      <sz val="11"/>
      <color indexed="17"/>
      <name val="Verdana"/>
      <family val="2"/>
    </font>
    <font>
      <b/>
      <sz val="10"/>
      <color indexed="18"/>
      <name val="Verdana"/>
      <family val="2"/>
    </font>
    <font>
      <b/>
      <sz val="10"/>
      <color indexed="20"/>
      <name val="Verdana"/>
      <family val="2"/>
    </font>
    <font>
      <sz val="12"/>
      <color indexed="10"/>
      <name val="Verdana"/>
      <family val="2"/>
    </font>
    <font>
      <sz val="8"/>
      <color indexed="18"/>
      <name val="Verdana"/>
      <family val="2"/>
    </font>
    <font>
      <b/>
      <sz val="7"/>
      <color indexed="17"/>
      <name val="Verdana"/>
      <family val="2"/>
    </font>
    <font>
      <b/>
      <sz val="8"/>
      <color indexed="18"/>
      <name val="Verdana"/>
      <family val="2"/>
    </font>
    <font>
      <b/>
      <sz val="7"/>
      <color indexed="17"/>
      <name val="Arial"/>
      <family val="2"/>
    </font>
    <font>
      <sz val="10"/>
      <color indexed="10"/>
      <name val="Arial"/>
      <family val="2"/>
    </font>
    <font>
      <b/>
      <sz val="10"/>
      <color indexed="17"/>
      <name val="Arial"/>
      <family val="2"/>
    </font>
    <font>
      <sz val="12"/>
      <name val="Verdana"/>
      <family val="2"/>
    </font>
    <font>
      <b/>
      <sz val="8"/>
      <name val="Verdana"/>
      <family val="2"/>
    </font>
    <font>
      <b/>
      <sz val="11"/>
      <name val="Verdana"/>
      <family val="2"/>
    </font>
    <font>
      <sz val="11"/>
      <name val="Verdana"/>
      <family val="2"/>
    </font>
    <font>
      <sz val="9"/>
      <color indexed="18"/>
      <name val="Verdana"/>
      <family val="2"/>
    </font>
    <font>
      <sz val="7"/>
      <name val="Arial"/>
      <family val="2"/>
    </font>
    <font>
      <b/>
      <sz val="8"/>
      <name val="Arial"/>
      <family val="2"/>
    </font>
    <font>
      <i/>
      <sz val="10"/>
      <color indexed="8"/>
      <name val="Arial"/>
      <family val="2"/>
    </font>
    <font>
      <b/>
      <i/>
      <sz val="11"/>
      <color indexed="17"/>
      <name val="Arial"/>
      <family val="2"/>
    </font>
    <font>
      <b/>
      <i/>
      <sz val="11"/>
      <color indexed="20"/>
      <name val="Arial"/>
      <family val="2"/>
    </font>
    <font>
      <sz val="11"/>
      <color theme="0"/>
      <name val="Calibri"/>
      <family val="2"/>
      <scheme val="minor"/>
    </font>
    <font>
      <b/>
      <sz val="11"/>
      <color theme="0"/>
      <name val="Calibri"/>
      <family val="2"/>
      <scheme val="minor"/>
    </font>
    <font>
      <sz val="10"/>
      <color rgb="FF000000"/>
      <name val="Arial"/>
      <family val="2"/>
    </font>
    <font>
      <i/>
      <sz val="8"/>
      <color theme="0" tint="-0.499984740745262"/>
      <name val="Arial"/>
      <family val="2"/>
    </font>
    <font>
      <sz val="12"/>
      <color theme="0"/>
      <name val="Verdana"/>
      <family val="2"/>
    </font>
    <font>
      <i/>
      <sz val="8"/>
      <color theme="0"/>
      <name val="Arial"/>
      <family val="2"/>
    </font>
    <font>
      <i/>
      <sz val="8"/>
      <color theme="0"/>
      <name val="Calibri"/>
      <family val="2"/>
      <scheme val="minor"/>
    </font>
    <font>
      <i/>
      <sz val="10"/>
      <color theme="0"/>
      <name val="Calibri"/>
      <family val="2"/>
      <scheme val="minor"/>
    </font>
    <font>
      <sz val="10"/>
      <color theme="0"/>
      <name val="Arial"/>
      <family val="2"/>
    </font>
    <font>
      <b/>
      <sz val="16"/>
      <color rgb="FF008000"/>
      <name val="Verdana"/>
      <family val="2"/>
    </font>
    <font>
      <sz val="10"/>
      <color rgb="FF008000"/>
      <name val="Arial"/>
      <family val="2"/>
    </font>
    <font>
      <sz val="12"/>
      <color rgb="FF008000"/>
      <name val="Verdana"/>
      <family val="2"/>
    </font>
    <font>
      <b/>
      <sz val="11"/>
      <name val="Arial"/>
      <family val="2"/>
    </font>
    <font>
      <b/>
      <sz val="12"/>
      <color theme="0"/>
      <name val="Arial"/>
      <family val="2"/>
    </font>
    <font>
      <b/>
      <vertAlign val="subscript"/>
      <sz val="10"/>
      <color indexed="17"/>
      <name val="Arial"/>
      <family val="2"/>
    </font>
    <font>
      <sz val="9"/>
      <color theme="0"/>
      <name val="Verdana"/>
      <family val="2"/>
    </font>
    <font>
      <sz val="11"/>
      <name val="Calibri"/>
      <family val="2"/>
      <scheme val="minor"/>
    </font>
    <font>
      <b/>
      <sz val="7"/>
      <name val="Arial"/>
      <family val="2"/>
    </font>
    <font>
      <sz val="9"/>
      <color theme="0"/>
      <name val="Arial"/>
      <family val="2"/>
    </font>
    <font>
      <b/>
      <sz val="10"/>
      <color theme="0"/>
      <name val="Arial"/>
      <family val="2"/>
    </font>
    <font>
      <b/>
      <sz val="11"/>
      <color theme="0"/>
      <name val="Arial"/>
      <family val="2"/>
    </font>
    <font>
      <b/>
      <sz val="9"/>
      <name val="Arial"/>
      <family val="2"/>
    </font>
    <font>
      <b/>
      <sz val="8"/>
      <color theme="0"/>
      <name val="Arial"/>
      <family val="2"/>
    </font>
    <font>
      <b/>
      <sz val="9"/>
      <color theme="0"/>
      <name val="Verdana"/>
      <family val="2"/>
    </font>
    <font>
      <b/>
      <sz val="8"/>
      <color theme="0"/>
      <name val="Verdana"/>
      <family val="2"/>
    </font>
    <font>
      <sz val="8"/>
      <color theme="0"/>
      <name val="Verdana"/>
      <family val="2"/>
    </font>
    <font>
      <b/>
      <sz val="9"/>
      <color theme="0"/>
      <name val="Arial"/>
      <family val="2"/>
    </font>
    <font>
      <b/>
      <sz val="12"/>
      <color theme="0"/>
      <name val="Verdana"/>
      <family val="2"/>
    </font>
    <font>
      <b/>
      <sz val="7"/>
      <color theme="0"/>
      <name val="Arial"/>
      <family val="2"/>
    </font>
    <font>
      <b/>
      <sz val="11"/>
      <color theme="0"/>
      <name val="Verdana"/>
      <family val="2"/>
    </font>
    <font>
      <sz val="11"/>
      <color theme="0"/>
      <name val="Verdana"/>
      <family val="2"/>
    </font>
    <font>
      <b/>
      <sz val="7"/>
      <color theme="0"/>
      <name val="Verdana"/>
      <family val="2"/>
    </font>
    <font>
      <sz val="11"/>
      <color theme="0"/>
      <name val="Arial"/>
      <family val="2"/>
    </font>
    <font>
      <i/>
      <sz val="9"/>
      <color theme="0"/>
      <name val="Arial"/>
      <family val="2"/>
    </font>
    <font>
      <b/>
      <sz val="10"/>
      <color theme="0"/>
      <name val="Verdana"/>
      <family val="2"/>
    </font>
    <font>
      <b/>
      <i/>
      <sz val="9"/>
      <color theme="0"/>
      <name val="Arial"/>
      <family val="2"/>
    </font>
    <font>
      <b/>
      <sz val="12"/>
      <name val="Verdana"/>
      <family val="2"/>
    </font>
    <font>
      <sz val="12"/>
      <color theme="4" tint="-0.249977111117893"/>
      <name val="Verdana"/>
      <family val="2"/>
    </font>
    <font>
      <sz val="8"/>
      <name val="Calibri"/>
      <family val="2"/>
      <scheme val="minor"/>
    </font>
    <font>
      <b/>
      <vertAlign val="subscript"/>
      <sz val="10"/>
      <name val="Arial"/>
      <family val="2"/>
    </font>
    <font>
      <sz val="8"/>
      <name val="Verdana"/>
      <family val="2"/>
    </font>
    <font>
      <b/>
      <sz val="11"/>
      <name val="Calibri"/>
      <family val="2"/>
      <scheme val="minor"/>
    </font>
    <font>
      <u/>
      <sz val="10"/>
      <color theme="10"/>
      <name val="Arial"/>
      <family val="2"/>
    </font>
    <font>
      <sz val="10"/>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0"/>
      <name val="Arial"/>
      <family val="2"/>
    </font>
    <font>
      <u/>
      <sz val="10"/>
      <color rgb="FF0000FF"/>
      <name val="Arial"/>
      <family val="2"/>
    </font>
    <font>
      <u/>
      <sz val="10"/>
      <color rgb="FF800080"/>
      <name val="Arial"/>
      <family val="2"/>
    </font>
    <font>
      <sz val="10"/>
      <color rgb="FF000000"/>
      <name val="Arial"/>
      <family val="2"/>
    </font>
    <font>
      <sz val="10"/>
      <name val="Arial"/>
      <family val="2"/>
    </font>
    <font>
      <u/>
      <sz val="10"/>
      <color rgb="FF0000FF"/>
      <name val="Arial"/>
      <family val="2"/>
    </font>
    <font>
      <u/>
      <sz val="10"/>
      <color rgb="FF800080"/>
      <name val="Arial"/>
      <family val="2"/>
    </font>
    <font>
      <sz val="10"/>
      <color rgb="FF000000"/>
      <name val="Arial"/>
      <family val="2"/>
    </font>
    <font>
      <sz val="10"/>
      <color rgb="FF7030A0"/>
      <name val="Arial"/>
      <family val="2"/>
    </font>
    <font>
      <sz val="12"/>
      <color rgb="FF7030A0"/>
      <name val="Verdana"/>
      <family val="2"/>
    </font>
    <font>
      <b/>
      <sz val="12"/>
      <color rgb="FF7030A0"/>
      <name val="Verdana"/>
      <family val="2"/>
    </font>
    <font>
      <b/>
      <sz val="10"/>
      <color rgb="FF7030A0"/>
      <name val="Verdana"/>
      <family val="2"/>
    </font>
    <font>
      <sz val="10"/>
      <color rgb="FF7030A0"/>
      <name val="Verdana"/>
      <family val="2"/>
    </font>
    <font>
      <b/>
      <sz val="16"/>
      <color theme="4" tint="-0.249977111117893"/>
      <name val="Verdana"/>
      <family val="2"/>
    </font>
    <font>
      <b/>
      <sz val="16"/>
      <color rgb="FF7030A0"/>
      <name val="Calibri"/>
      <family val="2"/>
      <scheme val="minor"/>
    </font>
    <font>
      <b/>
      <sz val="10"/>
      <color theme="0"/>
      <name val="Calibri"/>
      <family val="2"/>
      <scheme val="minor"/>
    </font>
    <font>
      <sz val="10"/>
      <color theme="0"/>
      <name val="Calibri"/>
      <family val="2"/>
      <scheme val="minor"/>
    </font>
    <font>
      <sz val="10"/>
      <name val="Calibri"/>
      <family val="2"/>
      <scheme val="minor"/>
    </font>
    <font>
      <b/>
      <sz val="11"/>
      <color rgb="FF7030A0"/>
      <name val="Calibri"/>
      <family val="2"/>
      <scheme val="minor"/>
    </font>
    <font>
      <sz val="11"/>
      <color rgb="FF7030A0"/>
      <name val="Calibri"/>
      <family val="2"/>
      <scheme val="minor"/>
    </font>
    <font>
      <sz val="10"/>
      <color rgb="FF000000"/>
      <name val="Calibri"/>
      <family val="2"/>
      <scheme val="minor"/>
    </font>
    <font>
      <b/>
      <sz val="10"/>
      <color indexed="20"/>
      <name val="Calibri"/>
      <family val="2"/>
      <scheme val="minor"/>
    </font>
    <font>
      <sz val="12"/>
      <color indexed="18"/>
      <name val="Calibri"/>
      <family val="2"/>
      <scheme val="minor"/>
    </font>
    <font>
      <b/>
      <sz val="10"/>
      <color indexed="18"/>
      <name val="Calibri"/>
      <family val="2"/>
      <scheme val="minor"/>
    </font>
    <font>
      <sz val="12"/>
      <color indexed="17"/>
      <name val="Calibri"/>
      <family val="2"/>
      <scheme val="minor"/>
    </font>
    <font>
      <b/>
      <sz val="16"/>
      <color indexed="17"/>
      <name val="Calibri"/>
      <family val="2"/>
      <scheme val="minor"/>
    </font>
    <font>
      <b/>
      <sz val="11"/>
      <color indexed="17"/>
      <name val="Calibri"/>
      <family val="2"/>
      <scheme val="minor"/>
    </font>
    <font>
      <b/>
      <sz val="7"/>
      <name val="Calibri"/>
      <family val="2"/>
      <scheme val="minor"/>
    </font>
    <font>
      <b/>
      <sz val="8"/>
      <name val="Calibri"/>
      <family val="2"/>
      <scheme val="minor"/>
    </font>
    <font>
      <sz val="11"/>
      <color indexed="20"/>
      <name val="Calibri"/>
      <family val="2"/>
      <scheme val="minor"/>
    </font>
    <font>
      <b/>
      <sz val="11"/>
      <color indexed="20"/>
      <name val="Calibri"/>
      <family val="2"/>
      <scheme val="minor"/>
    </font>
    <font>
      <sz val="11"/>
      <color indexed="8"/>
      <name val="Calibri"/>
      <family val="2"/>
      <scheme val="minor"/>
    </font>
    <font>
      <sz val="11"/>
      <color indexed="18"/>
      <name val="Calibri"/>
      <family val="2"/>
      <scheme val="minor"/>
    </font>
    <font>
      <b/>
      <i/>
      <sz val="11"/>
      <color indexed="20"/>
      <name val="Calibri"/>
      <family val="2"/>
      <scheme val="minor"/>
    </font>
    <font>
      <b/>
      <i/>
      <sz val="11"/>
      <color rgb="FF7030A0"/>
      <name val="Calibri"/>
      <family val="2"/>
      <scheme val="minor"/>
    </font>
    <font>
      <sz val="12"/>
      <name val="Calibri"/>
      <family val="2"/>
      <scheme val="minor"/>
    </font>
    <font>
      <sz val="12"/>
      <color theme="0"/>
      <name val="Calibri"/>
      <family val="2"/>
      <scheme val="minor"/>
    </font>
    <font>
      <b/>
      <sz val="8"/>
      <color theme="0"/>
      <name val="Calibri"/>
      <family val="2"/>
      <scheme val="minor"/>
    </font>
    <font>
      <b/>
      <sz val="7"/>
      <color theme="0"/>
      <name val="Calibri"/>
      <family val="2"/>
      <scheme val="minor"/>
    </font>
    <font>
      <sz val="11"/>
      <color rgb="FF000000"/>
      <name val="Calibri"/>
      <family val="2"/>
      <scheme val="minor"/>
    </font>
    <font>
      <b/>
      <sz val="11"/>
      <color indexed="18"/>
      <name val="Calibri"/>
      <family val="2"/>
      <scheme val="minor"/>
    </font>
    <font>
      <sz val="11"/>
      <color indexed="17"/>
      <name val="Calibri"/>
      <family val="2"/>
      <scheme val="minor"/>
    </font>
    <font>
      <b/>
      <sz val="11"/>
      <color indexed="8"/>
      <name val="Calibri"/>
      <family val="2"/>
      <scheme val="minor"/>
    </font>
    <font>
      <i/>
      <sz val="11"/>
      <color indexed="8"/>
      <name val="Calibri"/>
      <family val="2"/>
      <scheme val="minor"/>
    </font>
    <font>
      <i/>
      <sz val="11"/>
      <color theme="0"/>
      <name val="Calibri"/>
      <family val="2"/>
      <scheme val="minor"/>
    </font>
    <font>
      <b/>
      <vertAlign val="superscript"/>
      <sz val="11"/>
      <color theme="0"/>
      <name val="Calibri"/>
      <family val="2"/>
      <scheme val="minor"/>
    </font>
    <font>
      <sz val="12"/>
      <color rgb="FF7030A0"/>
      <name val="Calibri"/>
      <family val="2"/>
      <scheme val="minor"/>
    </font>
    <font>
      <b/>
      <sz val="10"/>
      <name val="Calibri"/>
      <family val="2"/>
      <scheme val="minor"/>
    </font>
    <font>
      <i/>
      <sz val="10"/>
      <name val="Calibri"/>
      <family val="2"/>
      <scheme val="minor"/>
    </font>
    <font>
      <i/>
      <sz val="11"/>
      <name val="Calibri"/>
      <family val="2"/>
      <scheme val="minor"/>
    </font>
    <font>
      <sz val="10"/>
      <color indexed="10"/>
      <name val="Calibri"/>
      <family val="2"/>
      <scheme val="minor"/>
    </font>
    <font>
      <sz val="12"/>
      <color indexed="10"/>
      <name val="Calibri"/>
      <family val="2"/>
      <scheme val="minor"/>
    </font>
    <font>
      <b/>
      <sz val="16"/>
      <color theme="4" tint="-0.249977111117893"/>
      <name val="Calibri"/>
      <family val="2"/>
      <scheme val="minor"/>
    </font>
    <font>
      <sz val="12"/>
      <color theme="4" tint="-0.249977111117893"/>
      <name val="Calibri"/>
      <family val="2"/>
      <scheme val="minor"/>
    </font>
    <font>
      <b/>
      <sz val="11"/>
      <color theme="4" tint="-0.249977111117893"/>
      <name val="Calibri"/>
      <family val="2"/>
      <scheme val="minor"/>
    </font>
    <font>
      <b/>
      <sz val="10"/>
      <color theme="4" tint="-0.249977111117893"/>
      <name val="Calibri"/>
      <family val="2"/>
      <scheme val="minor"/>
    </font>
    <font>
      <b/>
      <i/>
      <sz val="11"/>
      <color theme="4" tint="-0.249977111117893"/>
      <name val="Calibri"/>
      <family val="2"/>
      <scheme val="minor"/>
    </font>
    <font>
      <sz val="11"/>
      <color indexed="10"/>
      <name val="Calibri"/>
      <family val="2"/>
      <scheme val="minor"/>
    </font>
    <font>
      <sz val="11"/>
      <color theme="4" tint="-0.249977111117893"/>
      <name val="Calibri"/>
      <family val="2"/>
      <scheme val="minor"/>
    </font>
    <font>
      <b/>
      <vertAlign val="subscript"/>
      <sz val="11"/>
      <color theme="0"/>
      <name val="Calibri"/>
      <family val="2"/>
      <scheme val="minor"/>
    </font>
    <font>
      <sz val="12"/>
      <color theme="4" tint="-0.499984740745262"/>
      <name val="Calibri"/>
      <family val="2"/>
      <scheme val="minor"/>
    </font>
    <font>
      <b/>
      <sz val="11"/>
      <color theme="4" tint="-0.499984740745262"/>
      <name val="Calibri"/>
      <family val="2"/>
      <scheme val="minor"/>
    </font>
    <font>
      <b/>
      <vertAlign val="subscript"/>
      <sz val="10"/>
      <color theme="0"/>
      <name val="Calibri"/>
      <family val="2"/>
      <scheme val="minor"/>
    </font>
    <font>
      <sz val="7"/>
      <color theme="0"/>
      <name val="Calibri"/>
      <family val="2"/>
      <scheme val="minor"/>
    </font>
    <font>
      <b/>
      <i/>
      <sz val="11"/>
      <name val="Calibri"/>
      <family val="2"/>
      <scheme val="minor"/>
    </font>
    <font>
      <b/>
      <i/>
      <sz val="11"/>
      <color theme="0"/>
      <name val="Calibri"/>
      <family val="2"/>
      <scheme val="minor"/>
    </font>
    <font>
      <i/>
      <sz val="8"/>
      <name val="Calibri"/>
      <family val="2"/>
      <scheme val="minor"/>
    </font>
    <font>
      <i/>
      <sz val="11"/>
      <color theme="4" tint="-0.249977111117893"/>
      <name val="Calibri"/>
      <family val="2"/>
      <scheme val="minor"/>
    </font>
    <font>
      <i/>
      <sz val="11"/>
      <color theme="0" tint="-0.499984740745262"/>
      <name val="Calibri"/>
      <family val="2"/>
      <scheme val="minor"/>
    </font>
    <font>
      <b/>
      <i/>
      <sz val="11"/>
      <color indexed="17"/>
      <name val="Calibri"/>
      <family val="2"/>
      <scheme val="minor"/>
    </font>
    <font>
      <i/>
      <sz val="11"/>
      <color indexed="17"/>
      <name val="Calibri"/>
      <family val="2"/>
      <scheme val="minor"/>
    </font>
    <font>
      <sz val="11"/>
      <color indexed="9"/>
      <name val="Calibri"/>
      <family val="2"/>
      <scheme val="minor"/>
    </font>
    <font>
      <b/>
      <sz val="9"/>
      <color theme="0"/>
      <name val="Calibri"/>
      <family val="2"/>
      <scheme val="minor"/>
    </font>
    <font>
      <sz val="16"/>
      <color theme="4" tint="-0.249977111117893"/>
      <name val="Calibri"/>
      <family val="2"/>
      <scheme val="minor"/>
    </font>
    <font>
      <b/>
      <sz val="11"/>
      <color indexed="9"/>
      <name val="Calibri"/>
      <family val="2"/>
      <scheme val="minor"/>
    </font>
    <font>
      <b/>
      <i/>
      <sz val="11"/>
      <color indexed="18"/>
      <name val="Calibri"/>
      <family val="2"/>
      <scheme val="minor"/>
    </font>
    <font>
      <i/>
      <sz val="11"/>
      <color indexed="20"/>
      <name val="Calibri"/>
      <family val="2"/>
      <scheme val="minor"/>
    </font>
    <font>
      <b/>
      <i/>
      <sz val="11"/>
      <color indexed="8"/>
      <name val="Calibri"/>
      <family val="2"/>
      <scheme val="minor"/>
    </font>
    <font>
      <b/>
      <sz val="11"/>
      <color rgb="FF008000"/>
      <name val="Calibri"/>
      <family val="2"/>
      <scheme val="minor"/>
    </font>
    <font>
      <b/>
      <sz val="11"/>
      <color theme="8" tint="-0.249977111117893"/>
      <name val="Calibri"/>
      <family val="2"/>
      <scheme val="minor"/>
    </font>
    <font>
      <sz val="11"/>
      <color theme="8" tint="-0.249977111117893"/>
      <name val="Calibri"/>
      <family val="2"/>
      <scheme val="minor"/>
    </font>
    <font>
      <sz val="11"/>
      <color rgb="FF008000"/>
      <name val="Calibri"/>
      <family val="2"/>
      <scheme val="minor"/>
    </font>
    <font>
      <sz val="12"/>
      <color indexed="20"/>
      <name val="Calibri"/>
      <family val="2"/>
      <scheme val="minor"/>
    </font>
    <font>
      <sz val="12"/>
      <color rgb="FF000000"/>
      <name val="Calibri"/>
      <family val="2"/>
      <scheme val="minor"/>
    </font>
    <font>
      <b/>
      <sz val="12"/>
      <color indexed="18"/>
      <name val="Calibri"/>
      <family val="2"/>
      <scheme val="minor"/>
    </font>
    <font>
      <b/>
      <sz val="12"/>
      <color theme="4" tint="-0.249977111117893"/>
      <name val="Calibri"/>
      <family val="2"/>
      <scheme val="minor"/>
    </font>
    <font>
      <b/>
      <sz val="12"/>
      <color indexed="17"/>
      <name val="Calibri"/>
      <family val="2"/>
      <scheme val="minor"/>
    </font>
    <font>
      <b/>
      <sz val="12"/>
      <color rgb="FF008000"/>
      <name val="Calibri"/>
      <family val="2"/>
      <scheme val="minor"/>
    </font>
    <font>
      <sz val="12"/>
      <color indexed="8"/>
      <name val="Calibri"/>
      <family val="2"/>
      <scheme val="minor"/>
    </font>
    <font>
      <b/>
      <sz val="12"/>
      <name val="Calibri"/>
      <family val="2"/>
      <scheme val="minor"/>
    </font>
    <font>
      <i/>
      <sz val="12"/>
      <name val="Calibri"/>
      <family val="2"/>
      <scheme val="minor"/>
    </font>
    <font>
      <i/>
      <sz val="11"/>
      <color theme="1"/>
      <name val="Calibri"/>
      <family val="2"/>
      <scheme val="minor"/>
    </font>
    <font>
      <b/>
      <sz val="18"/>
      <color theme="4" tint="-0.249977111117893"/>
      <name val="Calibri"/>
      <family val="2"/>
      <scheme val="minor"/>
    </font>
    <font>
      <i/>
      <vertAlign val="superscript"/>
      <sz val="11"/>
      <color theme="4" tint="-0.249977111117893"/>
      <name val="Calibri"/>
      <family val="2"/>
      <scheme val="minor"/>
    </font>
    <font>
      <b/>
      <vertAlign val="superscript"/>
      <sz val="10"/>
      <color theme="0"/>
      <name val="Calibri"/>
      <family val="2"/>
      <scheme val="minor"/>
    </font>
    <font>
      <b/>
      <sz val="11"/>
      <color rgb="FFFF0000"/>
      <name val="Calibri"/>
      <family val="2"/>
      <scheme val="minor"/>
    </font>
    <font>
      <b/>
      <i/>
      <sz val="12"/>
      <name val="Calibri"/>
      <family val="2"/>
      <scheme val="minor"/>
    </font>
    <font>
      <sz val="10"/>
      <color rgb="FFFF0000"/>
      <name val="Calibri"/>
      <family val="2"/>
      <scheme val="minor"/>
    </font>
    <font>
      <b/>
      <sz val="12"/>
      <color theme="0"/>
      <name val="Calibri"/>
      <family val="2"/>
      <scheme val="minor"/>
    </font>
    <font>
      <b/>
      <sz val="14"/>
      <color rgb="FF7030A0"/>
      <name val="Verdana"/>
      <family val="2"/>
    </font>
    <font>
      <sz val="14"/>
      <color rgb="FF7030A0"/>
      <name val="Verdana"/>
      <family val="2"/>
    </font>
    <font>
      <i/>
      <sz val="8"/>
      <name val="Verdana"/>
      <family val="2"/>
    </font>
    <font>
      <b/>
      <sz val="16"/>
      <name val="Verdana"/>
      <family val="2"/>
    </font>
    <font>
      <b/>
      <sz val="18"/>
      <color rgb="FF7030A0"/>
      <name val="Verdana"/>
      <family val="2"/>
    </font>
    <font>
      <sz val="18"/>
      <color indexed="17"/>
      <name val="Verdana"/>
      <family val="2"/>
    </font>
    <font>
      <b/>
      <sz val="14"/>
      <color indexed="17"/>
      <name val="Verdana"/>
      <family val="2"/>
    </font>
    <font>
      <b/>
      <sz val="12"/>
      <color indexed="18"/>
      <name val="Verdana"/>
      <family val="2"/>
    </font>
    <font>
      <sz val="10"/>
      <color rgb="FF000000"/>
      <name val="Arial"/>
      <family val="2"/>
    </font>
    <font>
      <sz val="11"/>
      <color rgb="FF9C6500"/>
      <name val="Calibri"/>
      <family val="2"/>
      <scheme val="minor"/>
    </font>
    <font>
      <sz val="10"/>
      <name val="Arial"/>
      <family val="2"/>
    </font>
    <font>
      <b/>
      <i/>
      <sz val="11"/>
      <color theme="1"/>
      <name val="Calibri"/>
      <family val="2"/>
      <scheme val="minor"/>
    </font>
    <font>
      <sz val="10"/>
      <color rgb="FF000000"/>
      <name val="Arial"/>
      <family val="2"/>
    </font>
    <font>
      <b/>
      <sz val="15"/>
      <color theme="3"/>
      <name val="Calibri"/>
      <family val="2"/>
    </font>
    <font>
      <b/>
      <sz val="13"/>
      <color theme="3"/>
      <name val="Calibri"/>
      <family val="2"/>
    </font>
    <font>
      <b/>
      <sz val="11"/>
      <color theme="3"/>
      <name val="Calibri"/>
      <family val="2"/>
    </font>
    <font>
      <sz val="11"/>
      <color rgb="FF006100"/>
      <name val="Calibri"/>
      <family val="2"/>
    </font>
    <font>
      <sz val="11"/>
      <color rgb="FF9C0006"/>
      <name val="Calibri"/>
      <family val="2"/>
    </font>
    <font>
      <sz val="11"/>
      <color rgb="FF9C5700"/>
      <name val="Calibri"/>
      <family val="2"/>
    </font>
    <font>
      <sz val="11"/>
      <color rgb="FF3F3F76"/>
      <name val="Calibri"/>
      <family val="2"/>
    </font>
    <font>
      <b/>
      <sz val="11"/>
      <color rgb="FF3F3F3F"/>
      <name val="Calibri"/>
      <family val="2"/>
    </font>
    <font>
      <b/>
      <sz val="11"/>
      <color rgb="FFFA7D00"/>
      <name val="Calibri"/>
      <family val="2"/>
    </font>
    <font>
      <sz val="11"/>
      <color rgb="FFFA7D00"/>
      <name val="Calibri"/>
      <family val="2"/>
    </font>
    <font>
      <b/>
      <sz val="11"/>
      <color theme="0"/>
      <name val="Calibri"/>
      <family val="2"/>
    </font>
    <font>
      <sz val="11"/>
      <color rgb="FFFF0000"/>
      <name val="Calibri"/>
      <family val="2"/>
    </font>
    <font>
      <i/>
      <sz val="11"/>
      <color rgb="FF7F7F7F"/>
      <name val="Calibri"/>
      <family val="2"/>
    </font>
    <font>
      <b/>
      <sz val="11"/>
      <color theme="1"/>
      <name val="Calibri"/>
      <family val="2"/>
    </font>
    <font>
      <sz val="11"/>
      <color theme="0"/>
      <name val="Calibri"/>
      <family val="2"/>
    </font>
  </fonts>
  <fills count="42">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theme="0"/>
        <bgColor indexed="64"/>
      </patternFill>
    </fill>
    <fill>
      <patternFill patternType="solid">
        <fgColor theme="0"/>
        <bgColor theme="4" tint="0.79998168889431442"/>
      </patternFill>
    </fill>
    <fill>
      <patternFill patternType="solid">
        <fgColor theme="0"/>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theme="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indexed="64"/>
      </patternFill>
    </fill>
  </fills>
  <borders count="223">
    <border>
      <left/>
      <right/>
      <top/>
      <bottom/>
      <diagonal/>
    </border>
    <border>
      <left style="thin">
        <color indexed="17"/>
      </left>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style="thin">
        <color indexed="17"/>
      </left>
      <right style="thin">
        <color indexed="17"/>
      </right>
      <top/>
      <bottom style="thin">
        <color indexed="17"/>
      </bottom>
      <diagonal/>
    </border>
    <border>
      <left style="thin">
        <color indexed="17"/>
      </left>
      <right style="thin">
        <color indexed="17"/>
      </right>
      <top/>
      <bottom/>
      <diagonal/>
    </border>
    <border>
      <left style="thin">
        <color indexed="17"/>
      </left>
      <right style="thin">
        <color indexed="17"/>
      </right>
      <top style="thin">
        <color indexed="17"/>
      </top>
      <bottom/>
      <diagonal/>
    </border>
    <border>
      <left/>
      <right style="thin">
        <color indexed="17"/>
      </right>
      <top/>
      <bottom style="thin">
        <color indexed="17"/>
      </bottom>
      <diagonal/>
    </border>
    <border>
      <left style="thin">
        <color indexed="17"/>
      </left>
      <right/>
      <top/>
      <bottom style="thin">
        <color indexed="17"/>
      </bottom>
      <diagonal/>
    </border>
    <border>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style="thin">
        <color indexed="17"/>
      </top>
      <bottom/>
      <diagonal/>
    </border>
    <border>
      <left/>
      <right style="thin">
        <color indexed="17"/>
      </right>
      <top/>
      <bottom/>
      <diagonal/>
    </border>
    <border>
      <left style="thin">
        <color indexed="17"/>
      </left>
      <right/>
      <top/>
      <bottom/>
      <diagonal/>
    </border>
    <border>
      <left/>
      <right/>
      <top style="thin">
        <color indexed="17"/>
      </top>
      <bottom/>
      <diagonal/>
    </border>
    <border>
      <left/>
      <right/>
      <top/>
      <bottom style="thin">
        <color indexed="17"/>
      </bottom>
      <diagonal/>
    </border>
    <border>
      <left style="thin">
        <color rgb="FF008000"/>
      </left>
      <right/>
      <top/>
      <bottom style="thin">
        <color rgb="FF008000"/>
      </bottom>
      <diagonal/>
    </border>
    <border>
      <left style="thin">
        <color rgb="FF008000"/>
      </left>
      <right/>
      <top/>
      <bottom/>
      <diagonal/>
    </border>
    <border>
      <left/>
      <right style="thin">
        <color rgb="FF008000"/>
      </right>
      <top/>
      <bottom/>
      <diagonal/>
    </border>
    <border>
      <left/>
      <right/>
      <top/>
      <bottom style="thin">
        <color rgb="FF008000"/>
      </bottom>
      <diagonal/>
    </border>
    <border>
      <left/>
      <right/>
      <top style="thin">
        <color theme="4" tint="0.39997558519241921"/>
      </top>
      <bottom/>
      <diagonal/>
    </border>
    <border>
      <left/>
      <right style="thin">
        <color theme="9" tint="0.59996337778862885"/>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030A0"/>
      </left>
      <right style="thin">
        <color rgb="FF7030A0"/>
      </right>
      <top style="thin">
        <color rgb="FF7030A0"/>
      </top>
      <bottom style="thin">
        <color rgb="FF7030A0"/>
      </bottom>
      <diagonal/>
    </border>
    <border>
      <left style="thin">
        <color rgb="FF7030A0"/>
      </left>
      <right style="thin">
        <color rgb="FF7030A0"/>
      </right>
      <top style="thin">
        <color rgb="FF7030A0"/>
      </top>
      <bottom/>
      <diagonal/>
    </border>
    <border>
      <left style="thin">
        <color rgb="FF7030A0"/>
      </left>
      <right/>
      <top style="thin">
        <color rgb="FF7030A0"/>
      </top>
      <bottom style="thin">
        <color rgb="FF7030A0"/>
      </bottom>
      <diagonal/>
    </border>
    <border>
      <left/>
      <right/>
      <top style="thin">
        <color rgb="FF7030A0"/>
      </top>
      <bottom style="thin">
        <color rgb="FF7030A0"/>
      </bottom>
      <diagonal/>
    </border>
    <border>
      <left style="thin">
        <color rgb="FF008000"/>
      </left>
      <right/>
      <top style="thin">
        <color rgb="FF7030A0"/>
      </top>
      <bottom style="thin">
        <color rgb="FF7030A0"/>
      </bottom>
      <diagonal/>
    </border>
    <border>
      <left/>
      <right style="thin">
        <color rgb="FF7030A0"/>
      </right>
      <top style="thin">
        <color rgb="FF7030A0"/>
      </top>
      <bottom style="thin">
        <color rgb="FF7030A0"/>
      </bottom>
      <diagonal/>
    </border>
    <border>
      <left style="thin">
        <color rgb="FF7030A0"/>
      </left>
      <right/>
      <top style="thin">
        <color rgb="FF7030A0"/>
      </top>
      <bottom/>
      <diagonal/>
    </border>
    <border>
      <left/>
      <right/>
      <top style="thin">
        <color rgb="FF7030A0"/>
      </top>
      <bottom/>
      <diagonal/>
    </border>
    <border>
      <left/>
      <right style="thin">
        <color rgb="FF7030A0"/>
      </right>
      <top style="thin">
        <color rgb="FF7030A0"/>
      </top>
      <bottom/>
      <diagonal/>
    </border>
    <border>
      <left style="thin">
        <color rgb="FF7030A0"/>
      </left>
      <right/>
      <top/>
      <bottom/>
      <diagonal/>
    </border>
    <border>
      <left/>
      <right style="thin">
        <color rgb="FF7030A0"/>
      </right>
      <top/>
      <bottom/>
      <diagonal/>
    </border>
    <border>
      <left style="thin">
        <color rgb="FF7030A0"/>
      </left>
      <right/>
      <top/>
      <bottom style="thin">
        <color rgb="FF7030A0"/>
      </bottom>
      <diagonal/>
    </border>
    <border>
      <left/>
      <right/>
      <top/>
      <bottom style="thin">
        <color rgb="FF7030A0"/>
      </bottom>
      <diagonal/>
    </border>
    <border>
      <left/>
      <right style="thin">
        <color rgb="FF7030A0"/>
      </right>
      <top/>
      <bottom style="thin">
        <color rgb="FF7030A0"/>
      </bottom>
      <diagonal/>
    </border>
    <border>
      <left style="thin">
        <color rgb="FF7030A0"/>
      </left>
      <right style="thin">
        <color rgb="FF7030A0"/>
      </right>
      <top/>
      <bottom/>
      <diagonal/>
    </border>
    <border>
      <left style="thin">
        <color rgb="FF7030A0"/>
      </left>
      <right style="thin">
        <color rgb="FF7030A0"/>
      </right>
      <top/>
      <bottom style="thin">
        <color rgb="FF7030A0"/>
      </bottom>
      <diagonal/>
    </border>
    <border>
      <left style="thin">
        <color rgb="FF7030A0"/>
      </left>
      <right style="thin">
        <color theme="9" tint="0.59996337778862885"/>
      </right>
      <top/>
      <bottom/>
      <diagonal/>
    </border>
    <border>
      <left style="thin">
        <color rgb="FF7030A0"/>
      </left>
      <right style="thin">
        <color theme="9" tint="0.59996337778862885"/>
      </right>
      <top/>
      <bottom style="thin">
        <color rgb="FF7030A0"/>
      </bottom>
      <diagonal/>
    </border>
    <border>
      <left/>
      <right style="thin">
        <color theme="9" tint="0.59996337778862885"/>
      </right>
      <top/>
      <bottom style="thin">
        <color rgb="FF7030A0"/>
      </bottom>
      <diagonal/>
    </border>
    <border>
      <left style="thin">
        <color rgb="FF7030A0"/>
      </left>
      <right style="thin">
        <color theme="9" tint="0.59996337778862885"/>
      </right>
      <top style="thin">
        <color rgb="FF7030A0"/>
      </top>
      <bottom/>
      <diagonal/>
    </border>
    <border>
      <left/>
      <right style="thin">
        <color theme="9" tint="0.59996337778862885"/>
      </right>
      <top style="thin">
        <color rgb="FF7030A0"/>
      </top>
      <bottom/>
      <diagonal/>
    </border>
    <border>
      <left style="thin">
        <color rgb="FF7030A0"/>
      </left>
      <right style="thin">
        <color indexed="17"/>
      </right>
      <top/>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top style="thin">
        <color theme="4"/>
      </top>
      <bottom/>
      <diagonal/>
    </border>
    <border>
      <left/>
      <right style="thin">
        <color theme="4"/>
      </right>
      <top style="thin">
        <color theme="4"/>
      </top>
      <bottom/>
      <diagonal/>
    </border>
    <border>
      <left style="thin">
        <color theme="4"/>
      </left>
      <right/>
      <top/>
      <bottom style="thin">
        <color theme="4"/>
      </bottom>
      <diagonal/>
    </border>
    <border>
      <left/>
      <right style="thin">
        <color theme="4"/>
      </right>
      <top/>
      <bottom style="thin">
        <color theme="4"/>
      </bottom>
      <diagonal/>
    </border>
    <border>
      <left style="thin">
        <color theme="4"/>
      </left>
      <right/>
      <top/>
      <bottom/>
      <diagonal/>
    </border>
    <border>
      <left/>
      <right style="thin">
        <color theme="4"/>
      </right>
      <top/>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bottom/>
      <diagonal/>
    </border>
    <border>
      <left/>
      <right/>
      <top style="thin">
        <color theme="4"/>
      </top>
      <bottom/>
      <diagonal/>
    </border>
    <border>
      <left/>
      <right/>
      <top/>
      <bottom style="thin">
        <color theme="4"/>
      </bottom>
      <diagonal/>
    </border>
    <border>
      <left/>
      <right/>
      <top style="thin">
        <color theme="4"/>
      </top>
      <bottom style="thin">
        <color theme="4"/>
      </bottom>
      <diagonal/>
    </border>
    <border>
      <left style="thin">
        <color theme="4"/>
      </left>
      <right style="thin">
        <color indexed="17"/>
      </right>
      <top style="thin">
        <color theme="4"/>
      </top>
      <bottom/>
      <diagonal/>
    </border>
    <border>
      <left style="thin">
        <color theme="4"/>
      </left>
      <right style="thin">
        <color indexed="17"/>
      </right>
      <top/>
      <bottom/>
      <diagonal/>
    </border>
    <border>
      <left style="thin">
        <color theme="4"/>
      </left>
      <right style="thin">
        <color indexed="17"/>
      </right>
      <top/>
      <bottom style="thin">
        <color theme="4"/>
      </bottom>
      <diagonal/>
    </border>
    <border>
      <left style="thin">
        <color indexed="17"/>
      </left>
      <right style="thin">
        <color theme="4"/>
      </right>
      <top style="thin">
        <color theme="4"/>
      </top>
      <bottom style="thin">
        <color indexed="17"/>
      </bottom>
      <diagonal/>
    </border>
    <border>
      <left style="thin">
        <color theme="4"/>
      </left>
      <right/>
      <top style="thin">
        <color theme="0"/>
      </top>
      <bottom style="thin">
        <color theme="4"/>
      </bottom>
      <diagonal/>
    </border>
    <border>
      <left style="thin">
        <color theme="0"/>
      </left>
      <right/>
      <top/>
      <bottom/>
      <diagonal/>
    </border>
    <border>
      <left style="thin">
        <color theme="4"/>
      </left>
      <right style="thin">
        <color theme="4"/>
      </right>
      <top style="thin">
        <color theme="4"/>
      </top>
      <bottom style="thin">
        <color theme="0"/>
      </bottom>
      <diagonal/>
    </border>
    <border>
      <left style="thin">
        <color theme="4"/>
      </left>
      <right style="thin">
        <color theme="4"/>
      </right>
      <top style="thin">
        <color theme="0"/>
      </top>
      <bottom style="thin">
        <color theme="4"/>
      </bottom>
      <diagonal/>
    </border>
    <border>
      <left style="thin">
        <color theme="4"/>
      </left>
      <right/>
      <top style="thin">
        <color theme="4"/>
      </top>
      <bottom style="thin">
        <color theme="0"/>
      </bottom>
      <diagonal/>
    </border>
    <border>
      <left style="thin">
        <color theme="4"/>
      </left>
      <right/>
      <top style="thin">
        <color theme="0"/>
      </top>
      <bottom style="thin">
        <color theme="0"/>
      </bottom>
      <diagonal/>
    </border>
    <border>
      <left style="thin">
        <color theme="4"/>
      </left>
      <right style="thin">
        <color theme="0"/>
      </right>
      <top/>
      <bottom style="thin">
        <color theme="4"/>
      </bottom>
      <diagonal/>
    </border>
    <border>
      <left style="thin">
        <color theme="0"/>
      </left>
      <right/>
      <top/>
      <bottom style="thin">
        <color theme="4"/>
      </bottom>
      <diagonal/>
    </border>
    <border>
      <left style="thin">
        <color theme="0"/>
      </left>
      <right style="thin">
        <color theme="4"/>
      </right>
      <top/>
      <bottom style="thin">
        <color theme="4"/>
      </bottom>
      <diagonal/>
    </border>
    <border>
      <left style="thin">
        <color rgb="FF7030A0"/>
      </left>
      <right style="thin">
        <color theme="4" tint="-0.499984740745262"/>
      </right>
      <top style="thin">
        <color rgb="FF7030A0"/>
      </top>
      <bottom style="thin">
        <color rgb="FF7030A0"/>
      </bottom>
      <diagonal/>
    </border>
    <border>
      <left style="thin">
        <color rgb="FF7030A0"/>
      </left>
      <right style="thin">
        <color theme="4" tint="-0.499984740745262"/>
      </right>
      <top style="thin">
        <color rgb="FF7030A0"/>
      </top>
      <bottom/>
      <diagonal/>
    </border>
    <border>
      <left style="thin">
        <color rgb="FF7030A0"/>
      </left>
      <right style="thin">
        <color theme="4" tint="-0.499984740745262"/>
      </right>
      <top/>
      <bottom/>
      <diagonal/>
    </border>
    <border>
      <left style="thin">
        <color rgb="FF7030A0"/>
      </left>
      <right style="thin">
        <color theme="4" tint="-0.499984740745262"/>
      </right>
      <top/>
      <bottom style="thin">
        <color rgb="FF7030A0"/>
      </bottom>
      <diagonal/>
    </border>
    <border>
      <left/>
      <right style="thin">
        <color theme="4" tint="-0.499984740745262"/>
      </right>
      <top style="thin">
        <color rgb="FF7030A0"/>
      </top>
      <bottom style="thin">
        <color rgb="FF7030A0"/>
      </bottom>
      <diagonal/>
    </border>
    <border>
      <left/>
      <right style="thin">
        <color theme="4" tint="-0.499984740745262"/>
      </right>
      <top style="thin">
        <color rgb="FF7030A0"/>
      </top>
      <bottom/>
      <diagonal/>
    </border>
    <border>
      <left/>
      <right style="thin">
        <color theme="4" tint="-0.499984740745262"/>
      </right>
      <top/>
      <bottom/>
      <diagonal/>
    </border>
    <border>
      <left/>
      <right style="thin">
        <color theme="4" tint="-0.499984740745262"/>
      </right>
      <top/>
      <bottom style="thin">
        <color rgb="FF7030A0"/>
      </bottom>
      <diagonal/>
    </border>
    <border>
      <left style="thin">
        <color theme="4" tint="-0.499984740745262"/>
      </left>
      <right style="thin">
        <color rgb="FF7030A0"/>
      </right>
      <top/>
      <bottom/>
      <diagonal/>
    </border>
    <border>
      <left style="thin">
        <color theme="4" tint="-0.499984740745262"/>
      </left>
      <right style="thin">
        <color rgb="FF7030A0"/>
      </right>
      <top/>
      <bottom style="thin">
        <color rgb="FF7030A0"/>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9" tint="0.59996337778862885"/>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4" tint="-0.499984740745262"/>
      </left>
      <right/>
      <top style="thin">
        <color theme="4" tint="-0.499984740745262"/>
      </top>
      <bottom style="thin">
        <color theme="4" tint="-0.499984740745262"/>
      </bottom>
      <diagonal/>
    </border>
    <border>
      <left/>
      <right style="thin">
        <color theme="9" tint="0.59996337778862885"/>
      </right>
      <top style="thin">
        <color theme="4" tint="-0.499984740745262"/>
      </top>
      <bottom style="thin">
        <color theme="4" tint="-0.499984740745262"/>
      </bottom>
      <diagonal/>
    </border>
    <border>
      <left style="thin">
        <color theme="4" tint="-0.499984740745262"/>
      </left>
      <right/>
      <top style="thin">
        <color rgb="FF7030A0"/>
      </top>
      <bottom/>
      <diagonal/>
    </border>
    <border>
      <left style="thin">
        <color rgb="FF7030A0"/>
      </left>
      <right style="thin">
        <color rgb="FF7030A0"/>
      </right>
      <top style="thin">
        <color rgb="FF7030A0"/>
      </top>
      <bottom style="thin">
        <color theme="0"/>
      </bottom>
      <diagonal/>
    </border>
    <border>
      <left style="thin">
        <color rgb="FF7030A0"/>
      </left>
      <right style="thin">
        <color theme="0"/>
      </right>
      <top style="thin">
        <color theme="0"/>
      </top>
      <bottom style="thin">
        <color rgb="FF7030A0"/>
      </bottom>
      <diagonal/>
    </border>
    <border>
      <left style="thin">
        <color theme="0"/>
      </left>
      <right style="thin">
        <color rgb="FF7030A0"/>
      </right>
      <top style="thin">
        <color theme="0"/>
      </top>
      <bottom style="thin">
        <color rgb="FF7030A0"/>
      </bottom>
      <diagonal/>
    </border>
    <border>
      <left style="thin">
        <color theme="0"/>
      </left>
      <right/>
      <top style="thin">
        <color theme="0"/>
      </top>
      <bottom style="thin">
        <color rgb="FF7030A0"/>
      </bottom>
      <diagonal/>
    </border>
    <border>
      <left style="thin">
        <color theme="4" tint="-0.499984740745262"/>
      </left>
      <right/>
      <top/>
      <bottom/>
      <diagonal/>
    </border>
    <border>
      <left style="thin">
        <color theme="4" tint="-0.499984740745262"/>
      </left>
      <right/>
      <top style="thin">
        <color rgb="FF7030A0"/>
      </top>
      <bottom style="thin">
        <color rgb="FF7030A0"/>
      </bottom>
      <diagonal/>
    </border>
    <border>
      <left style="thin">
        <color theme="4" tint="-0.499984740745262"/>
      </left>
      <right/>
      <top/>
      <bottom style="thin">
        <color rgb="FF7030A0"/>
      </bottom>
      <diagonal/>
    </border>
    <border>
      <left style="thin">
        <color rgb="FF7030A0"/>
      </left>
      <right style="thin">
        <color rgb="FF7030A0"/>
      </right>
      <top style="thin">
        <color theme="0"/>
      </top>
      <bottom style="thin">
        <color theme="0"/>
      </bottom>
      <diagonal/>
    </border>
    <border>
      <left style="thin">
        <color rgb="FF7030A0"/>
      </left>
      <right/>
      <top style="thin">
        <color theme="0"/>
      </top>
      <bottom style="thin">
        <color theme="0"/>
      </bottom>
      <diagonal/>
    </border>
    <border>
      <left style="thin">
        <color theme="0"/>
      </left>
      <right style="thin">
        <color rgb="FF7030A0"/>
      </right>
      <top style="thin">
        <color theme="0"/>
      </top>
      <bottom/>
      <diagonal/>
    </border>
    <border>
      <left style="thin">
        <color rgb="FF7030A0"/>
      </left>
      <right style="thin">
        <color theme="0"/>
      </right>
      <top style="thin">
        <color theme="0"/>
      </top>
      <bottom/>
      <diagonal/>
    </border>
    <border>
      <left style="thin">
        <color theme="0"/>
      </left>
      <right style="thin">
        <color rgb="FF7030A0"/>
      </right>
      <top style="thin">
        <color theme="0"/>
      </top>
      <bottom style="thin">
        <color theme="0"/>
      </bottom>
      <diagonal/>
    </border>
    <border>
      <left style="thin">
        <color theme="0"/>
      </left>
      <right style="thin">
        <color theme="0"/>
      </right>
      <top style="thin">
        <color theme="0"/>
      </top>
      <bottom style="thin">
        <color rgb="FF7030A0"/>
      </bottom>
      <diagonal/>
    </border>
    <border>
      <left/>
      <right style="thin">
        <color theme="0"/>
      </right>
      <top style="thin">
        <color theme="0"/>
      </top>
      <bottom style="thin">
        <color rgb="FF7030A0"/>
      </bottom>
      <diagonal/>
    </border>
    <border>
      <left/>
      <right/>
      <top style="thin">
        <color theme="0"/>
      </top>
      <bottom style="thin">
        <color rgb="FF7030A0"/>
      </bottom>
      <diagonal/>
    </border>
    <border>
      <left style="thin">
        <color theme="4" tint="-0.499984740745262"/>
      </left>
      <right style="thin">
        <color theme="4" tint="-0.499984740745262"/>
      </right>
      <top style="thin">
        <color rgb="FF7030A0"/>
      </top>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thin">
        <color rgb="FF7030A0"/>
      </bottom>
      <diagonal/>
    </border>
    <border>
      <left style="thin">
        <color theme="4" tint="-0.499984740745262"/>
      </left>
      <right style="thin">
        <color theme="4" tint="-0.499984740745262"/>
      </right>
      <top style="thin">
        <color rgb="FF7030A0"/>
      </top>
      <bottom style="thin">
        <color rgb="FF7030A0"/>
      </bottom>
      <diagonal/>
    </border>
    <border>
      <left style="thin">
        <color theme="4" tint="-0.499984740745262"/>
      </left>
      <right style="thin">
        <color theme="4" tint="-0.499984740745262"/>
      </right>
      <top style="thin">
        <color theme="4" tint="-0.499984740745262"/>
      </top>
      <bottom style="thin">
        <color rgb="FF7030A0"/>
      </bottom>
      <diagonal/>
    </border>
    <border>
      <left/>
      <right/>
      <top style="thin">
        <color theme="4" tint="-0.499984740745262"/>
      </top>
      <bottom/>
      <diagonal/>
    </border>
    <border>
      <left style="thin">
        <color theme="4" tint="-0.499984740745262"/>
      </left>
      <right/>
      <top style="thin">
        <color rgb="FF7030A0"/>
      </top>
      <bottom style="thin">
        <color theme="4" tint="-0.499984740745262"/>
      </bottom>
      <diagonal/>
    </border>
    <border>
      <left/>
      <right/>
      <top style="thin">
        <color rgb="FF7030A0"/>
      </top>
      <bottom style="thin">
        <color theme="4" tint="-0.499984740745262"/>
      </bottom>
      <diagonal/>
    </border>
    <border>
      <left style="thin">
        <color indexed="64"/>
      </left>
      <right/>
      <top style="thin">
        <color theme="4" tint="-0.499984740745262"/>
      </top>
      <bottom/>
      <diagonal/>
    </border>
    <border>
      <left/>
      <right style="thin">
        <color rgb="FF7030A0"/>
      </right>
      <top style="thin">
        <color theme="4" tint="-0.499984740745262"/>
      </top>
      <bottom/>
      <diagonal/>
    </border>
    <border>
      <left style="thin">
        <color rgb="FF7030A0"/>
      </left>
      <right/>
      <top style="thin">
        <color theme="4" tint="-0.499984740745262"/>
      </top>
      <bottom/>
      <diagonal/>
    </border>
    <border>
      <left style="thin">
        <color theme="9" tint="0.59996337778862885"/>
      </left>
      <right style="thin">
        <color theme="0"/>
      </right>
      <top style="thin">
        <color theme="0"/>
      </top>
      <bottom style="thin">
        <color rgb="FF7030A0"/>
      </bottom>
      <diagonal/>
    </border>
    <border>
      <left style="thin">
        <color theme="0"/>
      </left>
      <right/>
      <top/>
      <bottom style="thin">
        <color rgb="FF7030A0"/>
      </bottom>
      <diagonal/>
    </border>
    <border>
      <left style="thin">
        <color theme="0"/>
      </left>
      <right style="thin">
        <color theme="4" tint="-0.499984740745262"/>
      </right>
      <top style="thin">
        <color theme="0"/>
      </top>
      <bottom style="thin">
        <color rgb="FF7030A0"/>
      </bottom>
      <diagonal/>
    </border>
    <border>
      <left style="thin">
        <color rgb="FF7030A0"/>
      </left>
      <right/>
      <top style="thin">
        <color rgb="FF7030A0"/>
      </top>
      <bottom style="thin">
        <color theme="0"/>
      </bottom>
      <diagonal/>
    </border>
    <border>
      <left/>
      <right style="thin">
        <color theme="0"/>
      </right>
      <top/>
      <bottom style="thin">
        <color theme="0"/>
      </bottom>
      <diagonal/>
    </border>
    <border>
      <left style="thin">
        <color rgb="FF7030A0"/>
      </left>
      <right/>
      <top/>
      <bottom style="thin">
        <color theme="0"/>
      </bottom>
      <diagonal/>
    </border>
    <border>
      <left/>
      <right/>
      <top/>
      <bottom style="thin">
        <color theme="0"/>
      </bottom>
      <diagonal/>
    </border>
    <border>
      <left/>
      <right/>
      <top style="thin">
        <color rgb="FF7030A0"/>
      </top>
      <bottom style="thin">
        <color theme="0"/>
      </bottom>
      <diagonal/>
    </border>
    <border>
      <left/>
      <right style="thin">
        <color rgb="FF7030A0"/>
      </right>
      <top style="thin">
        <color rgb="FF7030A0"/>
      </top>
      <bottom style="thin">
        <color theme="0"/>
      </bottom>
      <diagonal/>
    </border>
    <border>
      <left style="thin">
        <color rgb="FF7030A0"/>
      </left>
      <right style="thin">
        <color theme="0"/>
      </right>
      <top/>
      <bottom style="thin">
        <color rgb="FF7030A0"/>
      </bottom>
      <diagonal/>
    </border>
    <border>
      <left style="thin">
        <color theme="9" tint="0.59996337778862885"/>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diagonal/>
    </border>
    <border>
      <left/>
      <right style="thin">
        <color rgb="FF7030A0"/>
      </right>
      <top style="thin">
        <color theme="0"/>
      </top>
      <bottom/>
      <diagonal/>
    </border>
    <border>
      <left style="thin">
        <color theme="0"/>
      </left>
      <right/>
      <top style="thin">
        <color theme="0"/>
      </top>
      <bottom style="thin">
        <color theme="0"/>
      </bottom>
      <diagonal/>
    </border>
    <border>
      <left/>
      <right style="thin">
        <color rgb="FF7030A0"/>
      </right>
      <top style="thin">
        <color theme="0"/>
      </top>
      <bottom style="thin">
        <color theme="0"/>
      </bottom>
      <diagonal/>
    </border>
    <border>
      <left style="thin">
        <color rgb="FF7030A0"/>
      </left>
      <right/>
      <top style="thin">
        <color theme="0"/>
      </top>
      <bottom style="thin">
        <color rgb="FF7030A0"/>
      </bottom>
      <diagonal/>
    </border>
    <border>
      <left style="thin">
        <color theme="4" tint="-0.499984740745262"/>
      </left>
      <right style="thin">
        <color rgb="FF7030A0"/>
      </right>
      <top style="thin">
        <color rgb="FF7030A0"/>
      </top>
      <bottom style="thin">
        <color rgb="FF7030A0"/>
      </bottom>
      <diagonal/>
    </border>
    <border>
      <left style="thin">
        <color rgb="FF7030A0"/>
      </left>
      <right/>
      <top/>
      <bottom style="thin">
        <color theme="4" tint="-0.499984740745262"/>
      </bottom>
      <diagonal/>
    </border>
    <border>
      <left/>
      <right/>
      <top/>
      <bottom style="thin">
        <color theme="4" tint="-0.499984740745262"/>
      </bottom>
      <diagonal/>
    </border>
    <border>
      <left/>
      <right style="thin">
        <color theme="4" tint="-0.499984740745262"/>
      </right>
      <top style="thin">
        <color theme="4" tint="-0.499984740745262"/>
      </top>
      <bottom style="thin">
        <color theme="0"/>
      </bottom>
      <diagonal/>
    </border>
    <border>
      <left/>
      <right style="thin">
        <color rgb="FF7030A0"/>
      </right>
      <top/>
      <bottom style="thin">
        <color theme="0"/>
      </bottom>
      <diagonal/>
    </border>
    <border>
      <left style="thin">
        <color rgb="FF7030A0"/>
      </left>
      <right style="thin">
        <color theme="4" tint="-0.499984740745262"/>
      </right>
      <top style="thin">
        <color theme="0"/>
      </top>
      <bottom style="thin">
        <color rgb="FF7030A0"/>
      </bottom>
      <diagonal/>
    </border>
    <border>
      <left/>
      <right style="thin">
        <color theme="0"/>
      </right>
      <top style="thin">
        <color theme="0"/>
      </top>
      <bottom/>
      <diagonal/>
    </border>
    <border>
      <left style="thin">
        <color theme="0"/>
      </left>
      <right style="thin">
        <color theme="0"/>
      </right>
      <top/>
      <bottom style="thin">
        <color rgb="FF7030A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rgb="FF7030A0"/>
      </top>
      <bottom style="thin">
        <color theme="0"/>
      </bottom>
      <diagonal/>
    </border>
    <border>
      <left style="thin">
        <color rgb="FF7030A0"/>
      </left>
      <right style="thin">
        <color indexed="22"/>
      </right>
      <top style="thin">
        <color theme="0"/>
      </top>
      <bottom style="thin">
        <color rgb="FF7030A0"/>
      </bottom>
      <diagonal/>
    </border>
    <border>
      <left style="thin">
        <color indexed="22"/>
      </left>
      <right style="thin">
        <color rgb="FF7030A0"/>
      </right>
      <top style="thin">
        <color theme="0"/>
      </top>
      <bottom style="thin">
        <color rgb="FF7030A0"/>
      </bottom>
      <diagonal/>
    </border>
    <border>
      <left/>
      <right style="thin">
        <color theme="4"/>
      </right>
      <top style="thin">
        <color theme="4"/>
      </top>
      <bottom style="thin">
        <color theme="0"/>
      </bottom>
      <diagonal/>
    </border>
    <border>
      <left style="thin">
        <color theme="0"/>
      </left>
      <right style="thin">
        <color theme="4"/>
      </right>
      <top style="thin">
        <color theme="0"/>
      </top>
      <bottom style="thin">
        <color theme="4"/>
      </bottom>
      <diagonal/>
    </border>
    <border>
      <left style="thin">
        <color theme="4"/>
      </left>
      <right style="thin">
        <color theme="0"/>
      </right>
      <top style="thin">
        <color theme="0"/>
      </top>
      <bottom style="thin">
        <color theme="4"/>
      </bottom>
      <diagonal/>
    </border>
    <border>
      <left/>
      <right style="thin">
        <color theme="4"/>
      </right>
      <top style="thin">
        <color theme="0"/>
      </top>
      <bottom style="thin">
        <color theme="4"/>
      </bottom>
      <diagonal/>
    </border>
    <border>
      <left/>
      <right/>
      <top style="thin">
        <color theme="4"/>
      </top>
      <bottom style="thin">
        <color theme="0"/>
      </bottom>
      <diagonal/>
    </border>
    <border>
      <left style="thin">
        <color theme="4"/>
      </left>
      <right/>
      <top/>
      <bottom style="thin">
        <color theme="0"/>
      </bottom>
      <diagonal/>
    </border>
    <border>
      <left/>
      <right style="thin">
        <color theme="4"/>
      </right>
      <top/>
      <bottom style="thin">
        <color theme="0"/>
      </bottom>
      <diagonal/>
    </border>
    <border>
      <left style="thin">
        <color theme="0"/>
      </left>
      <right style="thin">
        <color theme="4"/>
      </right>
      <top style="thin">
        <color theme="0"/>
      </top>
      <bottom style="thin">
        <color theme="0"/>
      </bottom>
      <diagonal/>
    </border>
    <border>
      <left/>
      <right style="thin">
        <color theme="4"/>
      </right>
      <top style="thin">
        <color theme="0"/>
      </top>
      <bottom style="thin">
        <color theme="0"/>
      </bottom>
      <diagonal/>
    </border>
    <border>
      <left style="thin">
        <color theme="0"/>
      </left>
      <right/>
      <top style="thin">
        <color theme="4"/>
      </top>
      <bottom style="thin">
        <color theme="0"/>
      </bottom>
      <diagonal/>
    </border>
    <border>
      <left style="thin">
        <color theme="0"/>
      </left>
      <right/>
      <top style="thin">
        <color theme="0"/>
      </top>
      <bottom style="thin">
        <color theme="4"/>
      </bottom>
      <diagonal/>
    </border>
    <border>
      <left style="thin">
        <color theme="4"/>
      </left>
      <right/>
      <top style="thin">
        <color theme="0"/>
      </top>
      <bottom/>
      <diagonal/>
    </border>
    <border>
      <left/>
      <right style="thin">
        <color theme="4"/>
      </right>
      <top style="thin">
        <color theme="0"/>
      </top>
      <bottom/>
      <diagonal/>
    </border>
    <border>
      <left style="thin">
        <color theme="0"/>
      </left>
      <right style="thin">
        <color theme="0"/>
      </right>
      <top style="thin">
        <color theme="0"/>
      </top>
      <bottom style="thin">
        <color theme="4"/>
      </bottom>
      <diagonal/>
    </border>
    <border>
      <left style="thin">
        <color theme="0"/>
      </left>
      <right style="thin">
        <color theme="4"/>
      </right>
      <top style="thin">
        <color theme="0"/>
      </top>
      <bottom/>
      <diagonal/>
    </border>
    <border>
      <left/>
      <right/>
      <top style="thin">
        <color theme="0"/>
      </top>
      <bottom/>
      <diagonal/>
    </border>
    <border>
      <left style="thin">
        <color theme="4"/>
      </left>
      <right style="thin">
        <color theme="0"/>
      </right>
      <top style="thin">
        <color theme="0"/>
      </top>
      <bottom/>
      <diagonal/>
    </border>
    <border>
      <left/>
      <right/>
      <top style="thin">
        <color theme="0"/>
      </top>
      <bottom style="thin">
        <color theme="4"/>
      </bottom>
      <diagonal/>
    </border>
    <border>
      <left style="thin">
        <color theme="0"/>
      </left>
      <right style="thin">
        <color theme="4"/>
      </right>
      <top/>
      <bottom/>
      <diagonal/>
    </border>
    <border>
      <left style="thin">
        <color rgb="FF7030A0"/>
      </left>
      <right style="thin">
        <color theme="0"/>
      </right>
      <top style="thin">
        <color theme="4" tint="-0.499984740745262"/>
      </top>
      <bottom/>
      <diagonal/>
    </border>
    <border>
      <left style="thin">
        <color theme="0"/>
      </left>
      <right/>
      <top style="thin">
        <color theme="4" tint="-0.499984740745262"/>
      </top>
      <bottom style="thin">
        <color theme="0"/>
      </bottom>
      <diagonal/>
    </border>
    <border>
      <left/>
      <right/>
      <top style="thin">
        <color theme="4" tint="-0.499984740745262"/>
      </top>
      <bottom style="thin">
        <color theme="0"/>
      </bottom>
      <diagonal/>
    </border>
    <border>
      <left style="thin">
        <color theme="4" tint="-0.499984740745262"/>
      </left>
      <right/>
      <top style="thin">
        <color theme="4" tint="-0.499984740745262"/>
      </top>
      <bottom/>
      <diagonal/>
    </border>
    <border>
      <left style="thin">
        <color theme="4"/>
      </left>
      <right style="thin">
        <color indexed="17"/>
      </right>
      <top/>
      <bottom style="thin">
        <color theme="0"/>
      </bottom>
      <diagonal/>
    </border>
    <border>
      <left/>
      <right style="thin">
        <color theme="0"/>
      </right>
      <top style="thin">
        <color theme="4"/>
      </top>
      <bottom/>
      <diagonal/>
    </border>
    <border>
      <left style="thin">
        <color theme="0"/>
      </left>
      <right/>
      <top style="thin">
        <color theme="4"/>
      </top>
      <bottom/>
      <diagonal/>
    </border>
    <border>
      <left style="thin">
        <color theme="0"/>
      </left>
      <right style="thin">
        <color theme="0"/>
      </right>
      <top/>
      <bottom style="thin">
        <color theme="4"/>
      </bottom>
      <diagonal/>
    </border>
    <border>
      <left style="thin">
        <color theme="4" tint="-0.499984740745262"/>
      </left>
      <right/>
      <top style="thin">
        <color theme="4"/>
      </top>
      <bottom style="thin">
        <color theme="4"/>
      </bottom>
      <diagonal/>
    </border>
    <border>
      <left style="thin">
        <color theme="4"/>
      </left>
      <right/>
      <top/>
      <bottom style="thin">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left>
      <right style="thin">
        <color theme="4"/>
      </right>
      <top/>
      <bottom style="thin">
        <color theme="4" tint="-0.499984740745262"/>
      </bottom>
      <diagonal/>
    </border>
    <border>
      <left/>
      <right style="thin">
        <color theme="4"/>
      </right>
      <top/>
      <bottom style="thin">
        <color theme="4" tint="-0.499984740745262"/>
      </bottom>
      <diagonal/>
    </border>
    <border>
      <left style="thin">
        <color theme="4" tint="-0.499984740745262"/>
      </left>
      <right/>
      <top/>
      <bottom style="thin">
        <color theme="4" tint="-0.499984740745262"/>
      </bottom>
      <diagonal/>
    </border>
    <border>
      <left/>
      <right style="thin">
        <color theme="0"/>
      </right>
      <top/>
      <bottom/>
      <diagonal/>
    </border>
    <border>
      <left style="thin">
        <color theme="4"/>
      </left>
      <right style="thin">
        <color theme="0"/>
      </right>
      <top style="thin">
        <color theme="4"/>
      </top>
      <bottom/>
      <diagonal/>
    </border>
    <border>
      <left style="thin">
        <color theme="0"/>
      </left>
      <right style="thin">
        <color rgb="FF008000"/>
      </right>
      <top style="thin">
        <color theme="0"/>
      </top>
      <bottom/>
      <diagonal/>
    </border>
    <border>
      <left style="thin">
        <color rgb="FF008000"/>
      </left>
      <right/>
      <top style="thin">
        <color theme="0"/>
      </top>
      <bottom/>
      <diagonal/>
    </border>
    <border>
      <left style="thin">
        <color theme="0"/>
      </left>
      <right style="thin">
        <color rgb="FF008000"/>
      </right>
      <top style="thin">
        <color theme="0"/>
      </top>
      <bottom style="thin">
        <color theme="0"/>
      </bottom>
      <diagonal/>
    </border>
    <border>
      <left style="thin">
        <color rgb="FF008000"/>
      </left>
      <right style="thin">
        <color theme="4"/>
      </right>
      <top style="thin">
        <color theme="0"/>
      </top>
      <bottom style="thin">
        <color theme="0"/>
      </bottom>
      <diagonal/>
    </border>
    <border>
      <left style="thin">
        <color rgb="FF008000"/>
      </left>
      <right style="thin">
        <color theme="0"/>
      </right>
      <top style="thin">
        <color theme="0"/>
      </top>
      <bottom style="thin">
        <color theme="0"/>
      </bottom>
      <diagonal/>
    </border>
    <border>
      <left style="thin">
        <color theme="0"/>
      </left>
      <right style="thin">
        <color theme="4"/>
      </right>
      <top style="thin">
        <color theme="4"/>
      </top>
      <bottom/>
      <diagonal/>
    </border>
    <border>
      <left/>
      <right style="thin">
        <color theme="0"/>
      </right>
      <top style="thin">
        <color theme="4"/>
      </top>
      <bottom style="thin">
        <color theme="0"/>
      </bottom>
      <diagonal/>
    </border>
    <border>
      <left/>
      <right/>
      <top style="thin">
        <color theme="4"/>
      </top>
      <bottom style="thin">
        <color theme="4" tint="-0.499984740745262"/>
      </bottom>
      <diagonal/>
    </border>
    <border>
      <left/>
      <right style="thin">
        <color rgb="FF008000"/>
      </right>
      <top style="thin">
        <color theme="4" tint="-0.499984740745262"/>
      </top>
      <bottom/>
      <diagonal/>
    </border>
    <border>
      <left/>
      <right style="thin">
        <color theme="4" tint="-0.499984740745262"/>
      </right>
      <top style="thin">
        <color theme="4" tint="-0.499984740745262"/>
      </top>
      <bottom/>
      <diagonal/>
    </border>
    <border>
      <left/>
      <right style="thin">
        <color theme="4" tint="-0.499984740745262"/>
      </right>
      <top/>
      <bottom style="thin">
        <color theme="4" tint="-0.499984740745262"/>
      </bottom>
      <diagonal/>
    </border>
    <border>
      <left style="thin">
        <color theme="0"/>
      </left>
      <right style="thin">
        <color rgb="FF006600"/>
      </right>
      <top/>
      <bottom/>
      <diagonal/>
    </border>
    <border>
      <left style="thin">
        <color theme="0"/>
      </left>
      <right style="thin">
        <color theme="0"/>
      </right>
      <top style="thin">
        <color theme="4"/>
      </top>
      <bottom/>
      <diagonal/>
    </border>
    <border>
      <left style="thin">
        <color theme="0"/>
      </left>
      <right style="thin">
        <color theme="0"/>
      </right>
      <top/>
      <bottom/>
      <diagonal/>
    </border>
    <border>
      <left style="thin">
        <color theme="0"/>
      </left>
      <right style="thin">
        <color theme="4"/>
      </right>
      <top style="thin">
        <color theme="4"/>
      </top>
      <bottom style="thin">
        <color theme="0"/>
      </bottom>
      <diagonal/>
    </border>
    <border>
      <left style="thin">
        <color theme="4"/>
      </left>
      <right style="thin">
        <color theme="4"/>
      </right>
      <top style="thin">
        <color theme="0"/>
      </top>
      <bottom style="thin">
        <color theme="0"/>
      </bottom>
      <diagonal/>
    </border>
    <border>
      <left style="thin">
        <color theme="4"/>
      </left>
      <right style="thin">
        <color theme="0"/>
      </right>
      <top/>
      <bottom/>
      <diagonal/>
    </border>
    <border>
      <left style="thin">
        <color theme="4"/>
      </left>
      <right style="thin">
        <color theme="0"/>
      </right>
      <top/>
      <bottom style="thin">
        <color theme="0"/>
      </bottom>
      <diagonal/>
    </border>
    <border>
      <left style="thin">
        <color theme="4"/>
      </left>
      <right style="thin">
        <color theme="4"/>
      </right>
      <top style="thin">
        <color theme="0"/>
      </top>
      <bottom/>
      <diagonal/>
    </border>
    <border>
      <left style="thin">
        <color rgb="FF7030A0"/>
      </left>
      <right style="thin">
        <color theme="4" tint="-0.499984740745262"/>
      </right>
      <top style="dotted">
        <color theme="4" tint="-0.499984740745262"/>
      </top>
      <bottom/>
      <diagonal/>
    </border>
    <border>
      <left style="thin">
        <color theme="4" tint="-0.499984740745262"/>
      </left>
      <right/>
      <top/>
      <bottom style="dotted">
        <color theme="4" tint="-0.499984740745262"/>
      </bottom>
      <diagonal/>
    </border>
    <border>
      <left/>
      <right/>
      <top style="dotted">
        <color theme="4" tint="-0.499984740745262"/>
      </top>
      <bottom/>
      <diagonal/>
    </border>
    <border>
      <left/>
      <right/>
      <top/>
      <bottom style="dotted">
        <color theme="4" tint="-0.499984740745262"/>
      </bottom>
      <diagonal/>
    </border>
    <border>
      <left/>
      <right style="thin">
        <color theme="4" tint="-0.499984740745262"/>
      </right>
      <top/>
      <bottom style="dotted">
        <color theme="4" tint="-0.499984740745262"/>
      </bottom>
      <diagonal/>
    </border>
    <border>
      <left style="thin">
        <color theme="4" tint="-0.499984740745262"/>
      </left>
      <right style="thin">
        <color theme="4" tint="-0.499984740745262"/>
      </right>
      <top/>
      <bottom style="dotted">
        <color theme="4" tint="-0.499984740745262"/>
      </bottom>
      <diagonal/>
    </border>
    <border>
      <left/>
      <right style="thin">
        <color rgb="FF7030A0"/>
      </right>
      <top/>
      <bottom style="dotted">
        <color theme="4" tint="-0.499984740745262"/>
      </bottom>
      <diagonal/>
    </border>
    <border>
      <left style="thin">
        <color rgb="FF7030A0"/>
      </left>
      <right/>
      <top style="dotted">
        <color theme="4" tint="-0.499984740745262"/>
      </top>
      <bottom/>
      <diagonal/>
    </border>
    <border>
      <left/>
      <right style="thin">
        <color rgb="FF7030A0"/>
      </right>
      <top style="dotted">
        <color theme="4" tint="-0.499984740745262"/>
      </top>
      <bottom/>
      <diagonal/>
    </border>
    <border>
      <left style="thin">
        <color rgb="FF7030A0"/>
      </left>
      <right/>
      <top/>
      <bottom style="dotted">
        <color theme="4" tint="-0.499984740745262"/>
      </bottom>
      <diagonal/>
    </border>
    <border>
      <left style="thin">
        <color theme="4" tint="0.39997558519241921"/>
      </left>
      <right style="thin">
        <color theme="4"/>
      </right>
      <top/>
      <bottom/>
      <diagonal/>
    </border>
    <border>
      <left style="thin">
        <color theme="4" tint="-0.499984740745262"/>
      </left>
      <right style="thin">
        <color theme="4" tint="-0.499984740745262"/>
      </right>
      <top style="thin">
        <color rgb="FF7030A0"/>
      </top>
      <bottom style="thin">
        <color theme="4" tint="-0.499984740745262"/>
      </bottom>
      <diagonal/>
    </border>
    <border>
      <left style="thin">
        <color theme="4" tint="-0.499984740745262"/>
      </left>
      <right style="thin">
        <color rgb="FF7030A0"/>
      </right>
      <top style="thin">
        <color rgb="FF7030A0"/>
      </top>
      <bottom/>
      <diagonal/>
    </border>
    <border>
      <left/>
      <right style="thin">
        <color theme="0"/>
      </right>
      <top style="thin">
        <color theme="4" tint="-0.499984740745262"/>
      </top>
      <bottom/>
      <diagonal/>
    </border>
    <border>
      <left/>
      <right style="thin">
        <color theme="0"/>
      </right>
      <top/>
      <bottom style="thin">
        <color rgb="FF7030A0"/>
      </bottom>
      <diagonal/>
    </border>
    <border>
      <left style="thin">
        <color theme="0"/>
      </left>
      <right style="thin">
        <color theme="0"/>
      </right>
      <top style="thin">
        <color theme="0"/>
      </top>
      <bottom/>
      <diagonal/>
    </border>
  </borders>
  <cellStyleXfs count="295">
    <xf numFmtId="0" fontId="0" fillId="0" borderId="0" applyBorder="0"/>
    <xf numFmtId="166" fontId="17" fillId="0" borderId="0" applyFont="0" applyFill="0" applyBorder="0" applyAlignment="0" applyProtection="0"/>
    <xf numFmtId="0" fontId="56" fillId="0" borderId="0"/>
    <xf numFmtId="0" fontId="17" fillId="0" borderId="0"/>
    <xf numFmtId="0" fontId="17" fillId="0" borderId="0"/>
    <xf numFmtId="0" fontId="17" fillId="0" borderId="0"/>
    <xf numFmtId="0" fontId="17" fillId="0" borderId="0" applyBorder="0"/>
    <xf numFmtId="0" fontId="17" fillId="0" borderId="0" applyBorder="0"/>
    <xf numFmtId="9" fontId="17" fillId="0" borderId="0" applyFont="0" applyFill="0" applyBorder="0" applyAlignment="0" applyProtection="0"/>
    <xf numFmtId="9" fontId="17" fillId="0" borderId="0" applyFont="0" applyFill="0" applyBorder="0" applyAlignment="0" applyProtection="0"/>
    <xf numFmtId="0" fontId="17" fillId="0" borderId="0"/>
    <xf numFmtId="9" fontId="16" fillId="0" borderId="0" applyFont="0" applyFill="0" applyBorder="0" applyAlignment="0" applyProtection="0"/>
    <xf numFmtId="166" fontId="17" fillId="0" borderId="0" applyFont="0" applyFill="0" applyBorder="0" applyAlignment="0" applyProtection="0"/>
    <xf numFmtId="164" fontId="17" fillId="0" borderId="0" applyFont="0" applyFill="0" applyBorder="0" applyAlignment="0" applyProtection="0"/>
    <xf numFmtId="0" fontId="16" fillId="0" borderId="0"/>
    <xf numFmtId="9" fontId="15" fillId="0" borderId="0" applyFont="0" applyFill="0" applyBorder="0" applyAlignment="0" applyProtection="0"/>
    <xf numFmtId="0" fontId="17" fillId="0" borderId="0" applyBorder="0"/>
    <xf numFmtId="0" fontId="15" fillId="0" borderId="0"/>
    <xf numFmtId="0" fontId="96" fillId="0" borderId="0" applyNumberFormat="0" applyFill="0" applyBorder="0" applyAlignment="0" applyProtection="0"/>
    <xf numFmtId="0" fontId="14" fillId="0" borderId="0"/>
    <xf numFmtId="9" fontId="14" fillId="0" borderId="0" applyFont="0" applyFill="0" applyBorder="0" applyAlignment="0" applyProtection="0"/>
    <xf numFmtId="165" fontId="17" fillId="0" borderId="0" applyFont="0" applyFill="0" applyBorder="0" applyAlignment="0" applyProtection="0"/>
    <xf numFmtId="0" fontId="97" fillId="0" borderId="0"/>
    <xf numFmtId="0" fontId="98" fillId="0" borderId="0" applyNumberFormat="0" applyFill="0" applyBorder="0" applyAlignment="0" applyProtection="0"/>
    <xf numFmtId="0" fontId="99" fillId="0" borderId="21" applyNumberFormat="0" applyFill="0" applyAlignment="0" applyProtection="0"/>
    <xf numFmtId="0" fontId="100" fillId="0" borderId="22" applyNumberFormat="0" applyFill="0" applyAlignment="0" applyProtection="0"/>
    <xf numFmtId="0" fontId="101" fillId="0" borderId="23" applyNumberFormat="0" applyFill="0" applyAlignment="0" applyProtection="0"/>
    <xf numFmtId="0" fontId="101" fillId="0" borderId="0" applyNumberFormat="0" applyFill="0" applyBorder="0" applyAlignment="0" applyProtection="0"/>
    <xf numFmtId="0" fontId="102" fillId="7" borderId="0" applyNumberFormat="0" applyBorder="0" applyAlignment="0" applyProtection="0"/>
    <xf numFmtId="0" fontId="103" fillId="8" borderId="0" applyNumberFormat="0" applyBorder="0" applyAlignment="0" applyProtection="0"/>
    <xf numFmtId="0" fontId="104" fillId="9" borderId="0" applyNumberFormat="0" applyBorder="0" applyAlignment="0" applyProtection="0"/>
    <xf numFmtId="0" fontId="105" fillId="10" borderId="24" applyNumberFormat="0" applyAlignment="0" applyProtection="0"/>
    <xf numFmtId="0" fontId="106" fillId="11" borderId="25" applyNumberFormat="0" applyAlignment="0" applyProtection="0"/>
    <xf numFmtId="0" fontId="107" fillId="11" borderId="24" applyNumberFormat="0" applyAlignment="0" applyProtection="0"/>
    <xf numFmtId="0" fontId="108" fillId="0" borderId="26" applyNumberFormat="0" applyFill="0" applyAlignment="0" applyProtection="0"/>
    <xf numFmtId="0" fontId="55" fillId="12" borderId="27" applyNumberFormat="0" applyAlignment="0" applyProtection="0"/>
    <xf numFmtId="0" fontId="109" fillId="0" borderId="0" applyNumberFormat="0" applyFill="0" applyBorder="0" applyAlignment="0" applyProtection="0"/>
    <xf numFmtId="0" fontId="110" fillId="0" borderId="0" applyNumberFormat="0" applyFill="0" applyBorder="0" applyAlignment="0" applyProtection="0"/>
    <xf numFmtId="0" fontId="111" fillId="0" borderId="29" applyNumberFormat="0" applyFill="0" applyAlignment="0" applyProtection="0"/>
    <xf numFmtId="0" fontId="54"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54"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54"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54"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9" borderId="0" applyNumberFormat="0" applyBorder="0" applyAlignment="0" applyProtection="0"/>
    <xf numFmtId="0" fontId="54" fillId="30" borderId="0" applyNumberFormat="0" applyBorder="0" applyAlignment="0" applyProtection="0"/>
    <xf numFmtId="0" fontId="13" fillId="31" borderId="0" applyNumberFormat="0" applyBorder="0" applyAlignment="0" applyProtection="0"/>
    <xf numFmtId="0" fontId="13" fillId="32" borderId="0" applyNumberFormat="0" applyBorder="0" applyAlignment="0" applyProtection="0"/>
    <xf numFmtId="0" fontId="13" fillId="33" borderId="0" applyNumberFormat="0" applyBorder="0" applyAlignment="0" applyProtection="0"/>
    <xf numFmtId="0" fontId="54" fillId="34" borderId="0" applyNumberFormat="0" applyBorder="0" applyAlignment="0" applyProtection="0"/>
    <xf numFmtId="0" fontId="13" fillId="35" borderId="0" applyNumberFormat="0" applyBorder="0" applyAlignment="0" applyProtection="0"/>
    <xf numFmtId="0" fontId="13" fillId="36" borderId="0" applyNumberFormat="0" applyBorder="0" applyAlignment="0" applyProtection="0"/>
    <xf numFmtId="0" fontId="13" fillId="37" borderId="0" applyNumberFormat="0" applyBorder="0" applyAlignment="0" applyProtection="0"/>
    <xf numFmtId="0" fontId="112" fillId="0" borderId="0"/>
    <xf numFmtId="0" fontId="13" fillId="13" borderId="28" applyNumberFormat="0" applyFont="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115" fillId="0" borderId="0"/>
    <xf numFmtId="0" fontId="116" fillId="0" borderId="0"/>
    <xf numFmtId="0" fontId="12" fillId="13" borderId="28" applyNumberFormat="0" applyFont="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7" borderId="0" applyNumberFormat="0" applyBorder="0" applyAlignment="0" applyProtection="0"/>
    <xf numFmtId="0" fontId="12" fillId="28" borderId="0" applyNumberFormat="0" applyBorder="0" applyAlignment="0" applyProtection="0"/>
    <xf numFmtId="0" fontId="12" fillId="29" borderId="0" applyNumberFormat="0" applyBorder="0" applyAlignment="0" applyProtection="0"/>
    <xf numFmtId="0" fontId="12" fillId="31" borderId="0" applyNumberFormat="0" applyBorder="0" applyAlignment="0" applyProtection="0"/>
    <xf numFmtId="0" fontId="12" fillId="32" borderId="0" applyNumberFormat="0" applyBorder="0" applyAlignment="0" applyProtection="0"/>
    <xf numFmtId="0" fontId="12" fillId="33" borderId="0" applyNumberFormat="0" applyBorder="0" applyAlignment="0" applyProtection="0"/>
    <xf numFmtId="0" fontId="12" fillId="35" borderId="0" applyNumberFormat="0" applyBorder="0" applyAlignment="0" applyProtection="0"/>
    <xf numFmtId="0" fontId="12" fillId="36" borderId="0" applyNumberFormat="0" applyBorder="0" applyAlignment="0" applyProtection="0"/>
    <xf numFmtId="0" fontId="12" fillId="37" borderId="0" applyNumberFormat="0" applyBorder="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19" fillId="0" borderId="0"/>
    <xf numFmtId="0" fontId="17" fillId="0" borderId="0"/>
    <xf numFmtId="0" fontId="9" fillId="13" borderId="28" applyNumberFormat="0" applyFont="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9"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9" fillId="35" borderId="0" applyNumberFormat="0" applyBorder="0" applyAlignment="0" applyProtection="0"/>
    <xf numFmtId="0" fontId="9" fillId="36" borderId="0" applyNumberFormat="0" applyBorder="0" applyAlignment="0" applyProtection="0"/>
    <xf numFmtId="0" fontId="9" fillId="37" borderId="0" applyNumberFormat="0" applyBorder="0" applyAlignment="0" applyProtection="0"/>
    <xf numFmtId="0" fontId="17" fillId="0" borderId="0"/>
    <xf numFmtId="0" fontId="8" fillId="13" borderId="28" applyNumberFormat="0" applyFont="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17" fillId="0" borderId="0"/>
    <xf numFmtId="0" fontId="8"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17" fillId="0" borderId="0"/>
    <xf numFmtId="0" fontId="7" fillId="13" borderId="28" applyNumberFormat="0" applyFont="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219" fillId="0" borderId="0"/>
    <xf numFmtId="0" fontId="17" fillId="0" borderId="0"/>
    <xf numFmtId="0" fontId="6" fillId="13" borderId="28" applyNumberFormat="0" applyFont="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5" borderId="0" applyNumberFormat="0" applyBorder="0" applyAlignment="0" applyProtection="0"/>
    <xf numFmtId="0" fontId="6" fillId="36" borderId="0" applyNumberFormat="0" applyBorder="0" applyAlignment="0" applyProtection="0"/>
    <xf numFmtId="0" fontId="6" fillId="37" borderId="0" applyNumberFormat="0" applyBorder="0" applyAlignment="0" applyProtection="0"/>
    <xf numFmtId="0" fontId="6" fillId="0" borderId="0"/>
    <xf numFmtId="164" fontId="17" fillId="0" borderId="0" applyFont="0" applyFill="0" applyBorder="0" applyAlignment="0" applyProtection="0"/>
    <xf numFmtId="9" fontId="6" fillId="0" borderId="0" applyFont="0" applyFill="0" applyBorder="0" applyAlignment="0" applyProtection="0"/>
    <xf numFmtId="0" fontId="220" fillId="9" borderId="0" applyNumberFormat="0" applyBorder="0" applyAlignment="0" applyProtection="0"/>
    <xf numFmtId="0" fontId="17" fillId="0" borderId="0"/>
    <xf numFmtId="0" fontId="54" fillId="17" borderId="0" applyNumberFormat="0" applyBorder="0" applyAlignment="0" applyProtection="0"/>
    <xf numFmtId="0" fontId="54" fillId="21" borderId="0" applyNumberFormat="0" applyBorder="0" applyAlignment="0" applyProtection="0"/>
    <xf numFmtId="0" fontId="54" fillId="25" borderId="0" applyNumberFormat="0" applyBorder="0" applyAlignment="0" applyProtection="0"/>
    <xf numFmtId="0" fontId="54" fillId="29" borderId="0" applyNumberFormat="0" applyBorder="0" applyAlignment="0" applyProtection="0"/>
    <xf numFmtId="0" fontId="54" fillId="33" borderId="0" applyNumberFormat="0" applyBorder="0" applyAlignment="0" applyProtection="0"/>
    <xf numFmtId="0" fontId="54" fillId="37" borderId="0" applyNumberFormat="0" applyBorder="0" applyAlignment="0" applyProtection="0"/>
    <xf numFmtId="0" fontId="17" fillId="0" borderId="0"/>
    <xf numFmtId="0" fontId="17" fillId="0" borderId="0"/>
    <xf numFmtId="0" fontId="113" fillId="0" borderId="0" applyNumberFormat="0" applyFill="0" applyBorder="0" applyAlignment="0" applyProtection="0"/>
    <xf numFmtId="0" fontId="114" fillId="0" borderId="0" applyNumberFormat="0" applyFill="0" applyBorder="0" applyAlignment="0" applyProtection="0"/>
    <xf numFmtId="0" fontId="17" fillId="0" borderId="0" applyBorder="0"/>
    <xf numFmtId="0" fontId="56" fillId="0" borderId="0"/>
    <xf numFmtId="9" fontId="17" fillId="0" borderId="0" applyFont="0" applyFill="0" applyBorder="0" applyAlignment="0" applyProtection="0"/>
    <xf numFmtId="9" fontId="6" fillId="0" borderId="0" applyFont="0" applyFill="0" applyBorder="0" applyAlignment="0" applyProtection="0"/>
    <xf numFmtId="164" fontId="17"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96" fillId="0" borderId="0" applyNumberFormat="0" applyFill="0" applyBorder="0" applyAlignment="0" applyProtection="0"/>
    <xf numFmtId="0" fontId="6" fillId="0" borderId="0"/>
    <xf numFmtId="9" fontId="6" fillId="0" borderId="0" applyFont="0" applyFill="0" applyBorder="0" applyAlignment="0" applyProtection="0"/>
    <xf numFmtId="165" fontId="17" fillId="0" borderId="0" applyFont="0" applyFill="0" applyBorder="0" applyAlignment="0" applyProtection="0"/>
    <xf numFmtId="0" fontId="56" fillId="0" borderId="0"/>
    <xf numFmtId="0" fontId="104" fillId="9"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37" borderId="0" applyNumberFormat="0" applyBorder="0" applyAlignment="0" applyProtection="0"/>
    <xf numFmtId="0" fontId="17" fillId="0" borderId="0"/>
    <xf numFmtId="0" fontId="6" fillId="13" borderId="28" applyNumberFormat="0" applyFont="0" applyAlignment="0" applyProtection="0"/>
    <xf numFmtId="0" fontId="113" fillId="0" borderId="0" applyNumberFormat="0" applyFill="0" applyBorder="0" applyAlignment="0" applyProtection="0"/>
    <xf numFmtId="0" fontId="114" fillId="0" borderId="0" applyNumberFormat="0" applyFill="0" applyBorder="0" applyAlignment="0" applyProtection="0"/>
    <xf numFmtId="0" fontId="56" fillId="0" borderId="0"/>
    <xf numFmtId="0" fontId="221" fillId="0" borderId="0"/>
    <xf numFmtId="0" fontId="5" fillId="13" borderId="28" applyNumberFormat="0" applyFont="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5" fillId="27" borderId="0" applyNumberFormat="0" applyBorder="0" applyAlignment="0" applyProtection="0"/>
    <xf numFmtId="0" fontId="5" fillId="28" borderId="0" applyNumberFormat="0" applyBorder="0" applyAlignment="0" applyProtection="0"/>
    <xf numFmtId="0" fontId="5" fillId="29" borderId="0" applyNumberFormat="0" applyBorder="0" applyAlignment="0" applyProtection="0"/>
    <xf numFmtId="0" fontId="5" fillId="31" borderId="0" applyNumberFormat="0" applyBorder="0" applyAlignment="0" applyProtection="0"/>
    <xf numFmtId="0" fontId="5" fillId="32" borderId="0" applyNumberFormat="0" applyBorder="0" applyAlignment="0" applyProtection="0"/>
    <xf numFmtId="0" fontId="5" fillId="33" borderId="0" applyNumberFormat="0" applyBorder="0" applyAlignment="0" applyProtection="0"/>
    <xf numFmtId="0" fontId="5" fillId="35" borderId="0" applyNumberFormat="0" applyBorder="0" applyAlignment="0" applyProtection="0"/>
    <xf numFmtId="0" fontId="5" fillId="36" borderId="0" applyNumberFormat="0" applyBorder="0" applyAlignment="0" applyProtection="0"/>
    <xf numFmtId="0" fontId="5" fillId="37" borderId="0" applyNumberFormat="0" applyBorder="0" applyAlignment="0" applyProtection="0"/>
    <xf numFmtId="0" fontId="17" fillId="0" borderId="0"/>
    <xf numFmtId="0" fontId="4" fillId="13" borderId="28" applyNumberFormat="0" applyFont="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3" borderId="0" applyNumberFormat="0" applyBorder="0" applyAlignment="0" applyProtection="0"/>
    <xf numFmtId="0" fontId="4" fillId="35" borderId="0" applyNumberFormat="0" applyBorder="0" applyAlignment="0" applyProtection="0"/>
    <xf numFmtId="0" fontId="4" fillId="36" borderId="0" applyNumberFormat="0" applyBorder="0" applyAlignment="0" applyProtection="0"/>
    <xf numFmtId="0" fontId="4" fillId="37" borderId="0" applyNumberFormat="0" applyBorder="0" applyAlignment="0" applyProtection="0"/>
    <xf numFmtId="0" fontId="223" fillId="0" borderId="0"/>
    <xf numFmtId="0" fontId="17" fillId="0" borderId="0"/>
    <xf numFmtId="0" fontId="224" fillId="0" borderId="21" applyNumberFormat="0" applyFill="0" applyAlignment="0" applyProtection="0"/>
    <xf numFmtId="0" fontId="225" fillId="0" borderId="22" applyNumberFormat="0" applyFill="0" applyAlignment="0" applyProtection="0"/>
    <xf numFmtId="0" fontId="226" fillId="0" borderId="23" applyNumberFormat="0" applyFill="0" applyAlignment="0" applyProtection="0"/>
    <xf numFmtId="0" fontId="226" fillId="0" borderId="0" applyNumberFormat="0" applyFill="0" applyBorder="0" applyAlignment="0" applyProtection="0"/>
    <xf numFmtId="0" fontId="227" fillId="7" borderId="0" applyNumberFormat="0" applyBorder="0" applyAlignment="0" applyProtection="0"/>
    <xf numFmtId="0" fontId="228" fillId="8" borderId="0" applyNumberFormat="0" applyBorder="0" applyAlignment="0" applyProtection="0"/>
    <xf numFmtId="0" fontId="229" fillId="9" borderId="0" applyNumberFormat="0" applyBorder="0" applyAlignment="0" applyProtection="0"/>
    <xf numFmtId="0" fontId="230" fillId="10" borderId="24" applyNumberFormat="0" applyAlignment="0" applyProtection="0"/>
    <xf numFmtId="0" fontId="231" fillId="11" borderId="25" applyNumberFormat="0" applyAlignment="0" applyProtection="0"/>
    <xf numFmtId="0" fontId="232" fillId="11" borderId="24" applyNumberFormat="0" applyAlignment="0" applyProtection="0"/>
    <xf numFmtId="0" fontId="233" fillId="0" borderId="26" applyNumberFormat="0" applyFill="0" applyAlignment="0" applyProtection="0"/>
    <xf numFmtId="0" fontId="234" fillId="12" borderId="27" applyNumberFormat="0" applyAlignment="0" applyProtection="0"/>
    <xf numFmtId="0" fontId="235" fillId="0" borderId="0" applyNumberFormat="0" applyFill="0" applyBorder="0" applyAlignment="0" applyProtection="0"/>
    <xf numFmtId="0" fontId="1" fillId="13" borderId="28" applyNumberFormat="0" applyFont="0" applyAlignment="0" applyProtection="0"/>
    <xf numFmtId="0" fontId="236" fillId="0" borderId="0" applyNumberFormat="0" applyFill="0" applyBorder="0" applyAlignment="0" applyProtection="0"/>
    <xf numFmtId="0" fontId="237" fillId="0" borderId="29" applyNumberFormat="0" applyFill="0" applyAlignment="0" applyProtection="0"/>
    <xf numFmtId="0" fontId="238"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38"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38"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38"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38"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38"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cellStyleXfs>
  <cellXfs count="1778">
    <xf numFmtId="0" fontId="0" fillId="0" borderId="0" xfId="0"/>
    <xf numFmtId="0" fontId="18" fillId="0" borderId="0" xfId="0" applyFont="1" applyAlignment="1">
      <alignment vertical="center" wrapText="1"/>
    </xf>
    <xf numFmtId="0" fontId="0" fillId="0" borderId="0" xfId="0" applyAlignment="1">
      <alignment vertical="center"/>
    </xf>
    <xf numFmtId="0" fontId="19" fillId="0" borderId="0" xfId="0" applyFont="1" applyAlignment="1">
      <alignment vertical="center" wrapText="1"/>
    </xf>
    <xf numFmtId="0" fontId="19" fillId="0" borderId="0" xfId="0" applyFont="1" applyAlignment="1">
      <alignment horizontal="left" vertical="center"/>
    </xf>
    <xf numFmtId="0" fontId="19" fillId="0" borderId="0" xfId="0" applyFont="1" applyAlignment="1">
      <alignment vertical="center"/>
    </xf>
    <xf numFmtId="0" fontId="20" fillId="0" borderId="0" xfId="0" applyFont="1" applyAlignment="1">
      <alignment vertical="center"/>
    </xf>
    <xf numFmtId="0" fontId="21" fillId="0" borderId="0" xfId="0" applyFont="1" applyAlignment="1">
      <alignment vertical="center"/>
    </xf>
    <xf numFmtId="3" fontId="18" fillId="0" borderId="0" xfId="0" applyNumberFormat="1" applyFont="1" applyAlignment="1">
      <alignment vertical="center" wrapText="1"/>
    </xf>
    <xf numFmtId="0" fontId="22" fillId="0" borderId="0" xfId="0" applyFont="1" applyBorder="1" applyAlignment="1">
      <alignment vertical="center" wrapText="1"/>
    </xf>
    <xf numFmtId="0" fontId="19" fillId="0" borderId="0" xfId="0" applyFont="1" applyBorder="1" applyAlignment="1">
      <alignment vertical="center" wrapText="1"/>
    </xf>
    <xf numFmtId="0" fontId="18" fillId="0" borderId="0" xfId="0" applyFont="1" applyAlignment="1">
      <alignment horizontal="left" vertical="center"/>
    </xf>
    <xf numFmtId="0" fontId="35" fillId="0" borderId="0" xfId="0" applyFont="1" applyAlignment="1">
      <alignment horizontal="center"/>
    </xf>
    <xf numFmtId="0" fontId="36" fillId="0" borderId="0" xfId="0" applyFont="1" applyAlignment="1">
      <alignment horizontal="right" vertical="center"/>
    </xf>
    <xf numFmtId="0" fontId="38" fillId="0" borderId="0" xfId="0" applyFont="1" applyAlignment="1">
      <alignment vertical="center" wrapText="1"/>
    </xf>
    <xf numFmtId="2" fontId="40" fillId="0" borderId="0" xfId="0" applyNumberFormat="1" applyFont="1" applyAlignment="1">
      <alignment horizontal="left" vertical="center" wrapText="1"/>
    </xf>
    <xf numFmtId="3" fontId="18" fillId="0" borderId="0" xfId="0" applyNumberFormat="1" applyFont="1" applyAlignment="1">
      <alignment horizontal="left" vertical="center"/>
    </xf>
    <xf numFmtId="0" fontId="18" fillId="0" borderId="0" xfId="0" applyFont="1" applyBorder="1" applyAlignment="1">
      <alignment horizontal="left" vertical="center"/>
    </xf>
    <xf numFmtId="0" fontId="35" fillId="0" borderId="0" xfId="0" applyFont="1"/>
    <xf numFmtId="0" fontId="19" fillId="0" borderId="0" xfId="0" applyFont="1" applyAlignment="1">
      <alignment horizontal="center" vertical="center"/>
    </xf>
    <xf numFmtId="0" fontId="19" fillId="0" borderId="0" xfId="0" applyFont="1" applyBorder="1" applyAlignment="1">
      <alignment horizontal="center" vertical="center"/>
    </xf>
    <xf numFmtId="0" fontId="44" fillId="0" borderId="0" xfId="0" applyFont="1" applyBorder="1" applyAlignment="1">
      <alignment vertical="center" wrapText="1"/>
    </xf>
    <xf numFmtId="0" fontId="18" fillId="0" borderId="0" xfId="0" applyFont="1" applyBorder="1" applyAlignment="1">
      <alignment vertical="center" wrapText="1"/>
    </xf>
    <xf numFmtId="0" fontId="57" fillId="0" borderId="0" xfId="0" applyFont="1" applyAlignment="1">
      <alignment vertical="center"/>
    </xf>
    <xf numFmtId="0" fontId="0" fillId="0" borderId="0" xfId="0" applyBorder="1" applyAlignment="1">
      <alignment vertical="center"/>
    </xf>
    <xf numFmtId="0" fontId="48" fillId="0" borderId="0" xfId="0" applyFont="1" applyAlignment="1">
      <alignment vertical="center" wrapText="1"/>
    </xf>
    <xf numFmtId="0" fontId="59" fillId="0" borderId="0" xfId="0" applyFont="1" applyAlignment="1">
      <alignment vertical="center"/>
    </xf>
    <xf numFmtId="0" fontId="61" fillId="0" borderId="0" xfId="0" applyFont="1"/>
    <xf numFmtId="4" fontId="51" fillId="0" borderId="9" xfId="0" applyNumberFormat="1" applyFont="1" applyBorder="1" applyAlignment="1">
      <alignment horizontal="center" vertical="center"/>
    </xf>
    <xf numFmtId="4" fontId="51" fillId="0" borderId="11" xfId="0" applyNumberFormat="1" applyFont="1" applyBorder="1" applyAlignment="1">
      <alignment horizontal="center" vertical="center"/>
    </xf>
    <xf numFmtId="4" fontId="51" fillId="0" borderId="11" xfId="0" applyNumberFormat="1" applyFont="1" applyBorder="1" applyAlignment="1">
      <alignment horizontal="center" vertical="center" wrapText="1"/>
    </xf>
    <xf numFmtId="4" fontId="51" fillId="0" borderId="6" xfId="0" applyNumberFormat="1" applyFont="1" applyBorder="1" applyAlignment="1">
      <alignment horizontal="center" vertical="center" wrapText="1"/>
    </xf>
    <xf numFmtId="0" fontId="56" fillId="0" borderId="0" xfId="2" applyAlignment="1">
      <alignment vertical="center"/>
    </xf>
    <xf numFmtId="0" fontId="20" fillId="0" borderId="0" xfId="2" applyFont="1" applyAlignment="1">
      <alignment vertical="center"/>
    </xf>
    <xf numFmtId="0" fontId="36" fillId="0" borderId="0" xfId="2" applyFont="1" applyAlignment="1">
      <alignment horizontal="right" vertical="center"/>
    </xf>
    <xf numFmtId="0" fontId="42" fillId="0" borderId="0" xfId="2" applyFont="1" applyAlignment="1">
      <alignment vertical="center"/>
    </xf>
    <xf numFmtId="0" fontId="18" fillId="0" borderId="0" xfId="2" applyFont="1" applyAlignment="1">
      <alignment horizontal="left" vertical="center"/>
    </xf>
    <xf numFmtId="0" fontId="37" fillId="0" borderId="0" xfId="2" applyFont="1" applyAlignment="1">
      <alignment horizontal="left" vertical="center"/>
    </xf>
    <xf numFmtId="0" fontId="19" fillId="0" borderId="0" xfId="2" applyFont="1" applyAlignment="1">
      <alignment horizontal="left" vertical="center"/>
    </xf>
    <xf numFmtId="0" fontId="34" fillId="0" borderId="0" xfId="2" applyFont="1" applyAlignment="1">
      <alignment horizontal="center" vertical="center" wrapText="1"/>
    </xf>
    <xf numFmtId="0" fontId="24" fillId="0" borderId="0" xfId="2" applyFont="1" applyAlignment="1">
      <alignment vertical="center" wrapText="1"/>
    </xf>
    <xf numFmtId="0" fontId="34" fillId="0" borderId="0" xfId="2" applyFont="1" applyAlignment="1">
      <alignment vertical="center" wrapText="1"/>
    </xf>
    <xf numFmtId="0" fontId="32" fillId="0" borderId="0" xfId="2" applyFont="1" applyAlignment="1">
      <alignment horizontal="center" vertical="center" wrapText="1"/>
    </xf>
    <xf numFmtId="0" fontId="33" fillId="0" borderId="0" xfId="2" applyFont="1" applyAlignment="1">
      <alignment vertical="center" wrapText="1"/>
    </xf>
    <xf numFmtId="0" fontId="33" fillId="0" borderId="7" xfId="2" applyFont="1" applyBorder="1" applyAlignment="1">
      <alignment horizontal="center" vertical="center" wrapText="1"/>
    </xf>
    <xf numFmtId="0" fontId="33" fillId="0" borderId="6" xfId="2" applyFont="1" applyBorder="1" applyAlignment="1">
      <alignment horizontal="center" vertical="center" wrapText="1"/>
    </xf>
    <xf numFmtId="0" fontId="32" fillId="0" borderId="0" xfId="2" applyFont="1" applyAlignment="1">
      <alignment vertical="center" wrapText="1"/>
    </xf>
    <xf numFmtId="0" fontId="25" fillId="0" borderId="0" xfId="2" applyFont="1" applyAlignment="1">
      <alignment horizontal="center" vertical="center" wrapText="1"/>
    </xf>
    <xf numFmtId="0" fontId="26" fillId="0" borderId="0" xfId="2" applyFont="1" applyAlignment="1">
      <alignment horizontal="center" vertical="center" wrapText="1"/>
    </xf>
    <xf numFmtId="0" fontId="27" fillId="0" borderId="0" xfId="2" applyFont="1" applyAlignment="1">
      <alignment vertical="center" wrapText="1"/>
    </xf>
    <xf numFmtId="0" fontId="25" fillId="0" borderId="0" xfId="2" applyFont="1" applyAlignment="1">
      <alignment vertical="center" wrapText="1"/>
    </xf>
    <xf numFmtId="0" fontId="28" fillId="0" borderId="0" xfId="2" applyFont="1" applyAlignment="1">
      <alignment horizontal="center" vertical="center" wrapText="1"/>
    </xf>
    <xf numFmtId="0" fontId="30" fillId="0" borderId="5" xfId="2" applyFont="1" applyBorder="1" applyAlignment="1">
      <alignment horizontal="left" vertical="center" wrapText="1"/>
    </xf>
    <xf numFmtId="3" fontId="29" fillId="0" borderId="0" xfId="2" applyNumberFormat="1" applyFont="1" applyAlignment="1">
      <alignment vertical="center" wrapText="1"/>
    </xf>
    <xf numFmtId="3" fontId="29" fillId="0" borderId="10" xfId="2" applyNumberFormat="1" applyFont="1" applyBorder="1" applyAlignment="1" applyProtection="1">
      <alignment horizontal="center" vertical="center"/>
      <protection locked="0"/>
    </xf>
    <xf numFmtId="4" fontId="51" fillId="0" borderId="9" xfId="2" applyNumberFormat="1" applyFont="1" applyBorder="1" applyAlignment="1">
      <alignment horizontal="center" vertical="center"/>
    </xf>
    <xf numFmtId="3" fontId="29" fillId="3" borderId="10" xfId="2" applyNumberFormat="1" applyFont="1" applyFill="1" applyBorder="1" applyAlignment="1" applyProtection="1">
      <alignment horizontal="center" vertical="center"/>
      <protection locked="0"/>
    </xf>
    <xf numFmtId="167" fontId="51" fillId="0" borderId="9" xfId="1" applyNumberFormat="1" applyFont="1" applyBorder="1" applyAlignment="1">
      <alignment horizontal="center" vertical="center"/>
    </xf>
    <xf numFmtId="0" fontId="47" fillId="0" borderId="0" xfId="2" applyFont="1" applyAlignment="1">
      <alignment vertical="center" wrapText="1"/>
    </xf>
    <xf numFmtId="0" fontId="28" fillId="0" borderId="0" xfId="2" applyFont="1" applyAlignment="1">
      <alignment vertical="center" wrapText="1"/>
    </xf>
    <xf numFmtId="0" fontId="30" fillId="0" borderId="4" xfId="2" applyFont="1" applyBorder="1" applyAlignment="1">
      <alignment horizontal="left" vertical="center" wrapText="1"/>
    </xf>
    <xf numFmtId="3" fontId="29" fillId="0" borderId="12" xfId="2" applyNumberFormat="1" applyFont="1" applyBorder="1" applyAlignment="1" applyProtection="1">
      <alignment horizontal="center" vertical="center"/>
      <protection locked="0"/>
    </xf>
    <xf numFmtId="4" fontId="51" fillId="0" borderId="11" xfId="2" applyNumberFormat="1" applyFont="1" applyBorder="1" applyAlignment="1">
      <alignment horizontal="center" vertical="center"/>
    </xf>
    <xf numFmtId="3" fontId="29" fillId="3" borderId="12" xfId="2" applyNumberFormat="1" applyFont="1" applyFill="1" applyBorder="1" applyAlignment="1" applyProtection="1">
      <alignment horizontal="center" vertical="center"/>
      <protection locked="0"/>
    </xf>
    <xf numFmtId="167" fontId="51" fillId="0" borderId="11" xfId="1" applyNumberFormat="1" applyFont="1" applyBorder="1" applyAlignment="1">
      <alignment horizontal="center" vertical="center"/>
    </xf>
    <xf numFmtId="3" fontId="29" fillId="0" borderId="12" xfId="2" applyNumberFormat="1" applyFont="1" applyBorder="1" applyAlignment="1" applyProtection="1">
      <alignment horizontal="center" vertical="center" wrapText="1"/>
      <protection locked="0"/>
    </xf>
    <xf numFmtId="0" fontId="31" fillId="0" borderId="0" xfId="2" applyFont="1" applyAlignment="1">
      <alignment horizontal="center" vertical="center" wrapText="1"/>
    </xf>
    <xf numFmtId="0" fontId="31" fillId="0" borderId="0" xfId="2" applyFont="1" applyAlignment="1">
      <alignment vertical="center" wrapText="1"/>
    </xf>
    <xf numFmtId="3" fontId="29" fillId="3" borderId="12" xfId="2" applyNumberFormat="1" applyFont="1" applyFill="1" applyBorder="1" applyAlignment="1" applyProtection="1">
      <alignment horizontal="center" vertical="center" wrapText="1"/>
      <protection locked="0"/>
    </xf>
    <xf numFmtId="4" fontId="51" fillId="0" borderId="11" xfId="2" applyNumberFormat="1" applyFont="1" applyBorder="1" applyAlignment="1">
      <alignment horizontal="center" vertical="center" wrapText="1"/>
    </xf>
    <xf numFmtId="167" fontId="51" fillId="0" borderId="11" xfId="1" applyNumberFormat="1" applyFont="1" applyBorder="1" applyAlignment="1">
      <alignment horizontal="center" vertical="center" wrapText="1"/>
    </xf>
    <xf numFmtId="0" fontId="30" fillId="0" borderId="3" xfId="2" applyFont="1" applyBorder="1" applyAlignment="1">
      <alignment horizontal="left" vertical="center" wrapText="1"/>
    </xf>
    <xf numFmtId="3" fontId="29" fillId="0" borderId="7" xfId="2" applyNumberFormat="1" applyFont="1" applyBorder="1" applyAlignment="1" applyProtection="1">
      <alignment horizontal="center" vertical="center" wrapText="1"/>
      <protection locked="0"/>
    </xf>
    <xf numFmtId="4" fontId="51" fillId="0" borderId="6" xfId="2" applyNumberFormat="1" applyFont="1" applyBorder="1" applyAlignment="1">
      <alignment horizontal="center" vertical="center" wrapText="1"/>
    </xf>
    <xf numFmtId="3" fontId="29" fillId="3" borderId="7" xfId="2" applyNumberFormat="1" applyFont="1" applyFill="1" applyBorder="1" applyAlignment="1" applyProtection="1">
      <alignment horizontal="center" vertical="center" wrapText="1"/>
      <protection locked="0"/>
    </xf>
    <xf numFmtId="167" fontId="51" fillId="0" borderId="6" xfId="1" applyNumberFormat="1" applyFont="1" applyBorder="1" applyAlignment="1">
      <alignment horizontal="center" vertical="center" wrapText="1"/>
    </xf>
    <xf numFmtId="0" fontId="53" fillId="0" borderId="0" xfId="2" applyFont="1" applyAlignment="1">
      <alignment horizontal="center" vertical="center" wrapText="1"/>
    </xf>
    <xf numFmtId="167" fontId="53" fillId="0" borderId="0" xfId="1" applyNumberFormat="1" applyFont="1" applyBorder="1" applyAlignment="1">
      <alignment horizontal="center" vertical="center" wrapText="1"/>
    </xf>
    <xf numFmtId="0" fontId="19" fillId="0" borderId="0" xfId="2" applyFont="1" applyAlignment="1">
      <alignment vertical="center" wrapText="1"/>
    </xf>
    <xf numFmtId="0" fontId="24" fillId="0" borderId="2" xfId="2" applyFont="1" applyBorder="1" applyAlignment="1">
      <alignment horizontal="left" vertical="center" wrapText="1"/>
    </xf>
    <xf numFmtId="3" fontId="24" fillId="0" borderId="1" xfId="2" applyNumberFormat="1" applyFont="1" applyBorder="1" applyAlignment="1">
      <alignment horizontal="center" vertical="center" wrapText="1"/>
    </xf>
    <xf numFmtId="4" fontId="52" fillId="0" borderId="8" xfId="2" applyNumberFormat="1" applyFont="1" applyBorder="1" applyAlignment="1">
      <alignment horizontal="center" vertical="center" wrapText="1"/>
    </xf>
    <xf numFmtId="167" fontId="52" fillId="0" borderId="8" xfId="1" applyNumberFormat="1" applyFont="1" applyBorder="1" applyAlignment="1">
      <alignment horizontal="center" vertical="center" wrapText="1"/>
    </xf>
    <xf numFmtId="0" fontId="22" fillId="0" borderId="0" xfId="2" applyFont="1" applyAlignment="1">
      <alignment vertical="center" wrapText="1"/>
    </xf>
    <xf numFmtId="0" fontId="59" fillId="0" borderId="0" xfId="2" applyFont="1" applyAlignment="1">
      <alignment vertical="center" wrapText="1"/>
    </xf>
    <xf numFmtId="2" fontId="40" fillId="0" borderId="0" xfId="2" applyNumberFormat="1" applyFont="1" applyAlignment="1">
      <alignment vertical="center" wrapText="1"/>
    </xf>
    <xf numFmtId="0" fontId="37" fillId="0" borderId="0" xfId="2" applyFont="1" applyAlignment="1">
      <alignment vertical="center" wrapText="1"/>
    </xf>
    <xf numFmtId="2" fontId="39" fillId="0" borderId="0" xfId="2" applyNumberFormat="1" applyFont="1" applyAlignment="1">
      <alignment vertical="center" wrapText="1"/>
    </xf>
    <xf numFmtId="0" fontId="18" fillId="0" borderId="0" xfId="2" applyFont="1" applyAlignment="1">
      <alignment vertical="center" wrapText="1"/>
    </xf>
    <xf numFmtId="0" fontId="38" fillId="0" borderId="0" xfId="2" applyFont="1" applyAlignment="1">
      <alignment vertical="center" wrapText="1"/>
    </xf>
    <xf numFmtId="10" fontId="18" fillId="0" borderId="0" xfId="2" applyNumberFormat="1" applyFont="1" applyAlignment="1">
      <alignment vertical="center" wrapText="1"/>
    </xf>
    <xf numFmtId="0" fontId="41" fillId="0" borderId="6" xfId="2" applyFont="1" applyBorder="1" applyAlignment="1">
      <alignment horizontal="center" vertical="center" wrapText="1"/>
    </xf>
    <xf numFmtId="0" fontId="49" fillId="0" borderId="0" xfId="2" applyFont="1"/>
    <xf numFmtId="0" fontId="49" fillId="0" borderId="0" xfId="2" applyFont="1" applyAlignment="1">
      <alignment horizontal="left" vertical="center" wrapText="1"/>
    </xf>
    <xf numFmtId="0" fontId="49" fillId="0" borderId="0" xfId="2" applyFont="1" applyAlignment="1">
      <alignment vertical="center" wrapText="1"/>
    </xf>
    <xf numFmtId="0" fontId="0" fillId="4" borderId="0" xfId="0" applyFill="1" applyBorder="1"/>
    <xf numFmtId="0" fontId="62" fillId="0" borderId="0" xfId="0" applyFont="1"/>
    <xf numFmtId="0" fontId="65" fillId="0" borderId="0" xfId="0" applyFont="1" applyAlignment="1">
      <alignment horizontal="left" vertical="center"/>
    </xf>
    <xf numFmtId="0" fontId="64" fillId="0" borderId="0" xfId="0" applyFont="1"/>
    <xf numFmtId="0" fontId="63" fillId="0" borderId="0" xfId="0" applyFont="1" applyAlignment="1">
      <alignment vertical="center"/>
    </xf>
    <xf numFmtId="0" fontId="62" fillId="4" borderId="0" xfId="0" applyFont="1" applyFill="1" applyBorder="1"/>
    <xf numFmtId="0" fontId="54" fillId="4" borderId="0" xfId="0" applyFont="1" applyFill="1" applyBorder="1"/>
    <xf numFmtId="3" fontId="62" fillId="4" borderId="0" xfId="0" applyNumberFormat="1" applyFont="1" applyFill="1" applyBorder="1"/>
    <xf numFmtId="10" fontId="62" fillId="4" borderId="0" xfId="0" applyNumberFormat="1" applyFont="1" applyFill="1" applyBorder="1"/>
    <xf numFmtId="0" fontId="55" fillId="4" borderId="0" xfId="0" applyFont="1" applyFill="1" applyBorder="1"/>
    <xf numFmtId="3" fontId="55" fillId="4" borderId="0" xfId="0" applyNumberFormat="1" applyFont="1" applyFill="1" applyBorder="1"/>
    <xf numFmtId="10" fontId="55" fillId="4" borderId="0" xfId="0" applyNumberFormat="1" applyFont="1" applyFill="1" applyBorder="1"/>
    <xf numFmtId="0" fontId="23" fillId="0" borderId="0" xfId="0" applyFont="1" applyBorder="1" applyAlignment="1">
      <alignment horizontal="left" vertical="center" wrapText="1"/>
    </xf>
    <xf numFmtId="3" fontId="29" fillId="0" borderId="10" xfId="0" applyNumberFormat="1" applyFont="1" applyBorder="1" applyAlignment="1" applyProtection="1">
      <alignment horizontal="center" vertical="center"/>
      <protection locked="0"/>
    </xf>
    <xf numFmtId="3" fontId="29" fillId="0" borderId="12" xfId="0" applyNumberFormat="1" applyFont="1" applyBorder="1" applyAlignment="1" applyProtection="1">
      <alignment horizontal="center" vertical="center"/>
      <protection locked="0"/>
    </xf>
    <xf numFmtId="3" fontId="29" fillId="0" borderId="12" xfId="0" applyNumberFormat="1" applyFont="1" applyBorder="1" applyAlignment="1" applyProtection="1">
      <alignment horizontal="center" vertical="center" wrapText="1"/>
      <protection locked="0"/>
    </xf>
    <xf numFmtId="3" fontId="29" fillId="0" borderId="7" xfId="0" applyNumberFormat="1" applyFont="1" applyBorder="1" applyAlignment="1" applyProtection="1">
      <alignment horizontal="center" vertical="center" wrapText="1"/>
      <protection locked="0"/>
    </xf>
    <xf numFmtId="0" fontId="44" fillId="0" borderId="0" xfId="0" applyFont="1" applyAlignment="1">
      <alignment horizontal="left" vertical="center"/>
    </xf>
    <xf numFmtId="0" fontId="70" fillId="4" borderId="0" xfId="0" applyFont="1" applyFill="1" applyBorder="1"/>
    <xf numFmtId="3" fontId="0" fillId="4" borderId="0" xfId="0" applyNumberFormat="1" applyFill="1" applyBorder="1"/>
    <xf numFmtId="10" fontId="0" fillId="4" borderId="0" xfId="0" applyNumberFormat="1" applyFill="1" applyBorder="1"/>
    <xf numFmtId="0" fontId="66" fillId="0" borderId="0" xfId="2" applyFont="1" applyAlignment="1">
      <alignment horizontal="center" vertical="center" wrapText="1"/>
    </xf>
    <xf numFmtId="0" fontId="46" fillId="0" borderId="0" xfId="2" applyFont="1" applyAlignment="1">
      <alignment vertical="center" wrapText="1"/>
    </xf>
    <xf numFmtId="3" fontId="46" fillId="0" borderId="0" xfId="2" applyNumberFormat="1" applyFont="1" applyAlignment="1">
      <alignment vertical="center" wrapText="1"/>
    </xf>
    <xf numFmtId="0" fontId="71" fillId="0" borderId="0" xfId="2" applyFont="1" applyAlignment="1">
      <alignment horizontal="center" vertical="center" wrapText="1"/>
    </xf>
    <xf numFmtId="0" fontId="49" fillId="0" borderId="0" xfId="2" applyFont="1" applyAlignment="1">
      <alignment horizontal="center" vertical="center" wrapText="1"/>
    </xf>
    <xf numFmtId="0" fontId="45" fillId="0" borderId="0" xfId="2" applyFont="1" applyAlignment="1">
      <alignment vertical="center" wrapText="1"/>
    </xf>
    <xf numFmtId="2" fontId="49" fillId="0" borderId="0" xfId="1" applyNumberFormat="1" applyFont="1" applyBorder="1" applyAlignment="1">
      <alignment horizontal="center" vertical="center"/>
    </xf>
    <xf numFmtId="2" fontId="49" fillId="0" borderId="0" xfId="1" applyNumberFormat="1" applyFont="1" applyBorder="1" applyAlignment="1">
      <alignment horizontal="center" vertical="center" wrapText="1"/>
    </xf>
    <xf numFmtId="2" fontId="49" fillId="0" borderId="0" xfId="2" applyNumberFormat="1" applyFont="1" applyAlignment="1">
      <alignment vertical="center" wrapText="1"/>
    </xf>
    <xf numFmtId="0" fontId="44" fillId="0" borderId="0" xfId="2" applyFont="1" applyAlignment="1">
      <alignment vertical="center" wrapText="1"/>
    </xf>
    <xf numFmtId="0" fontId="54" fillId="4" borderId="0" xfId="16" applyFont="1" applyFill="1" applyBorder="1"/>
    <xf numFmtId="0" fontId="70" fillId="0" borderId="0" xfId="16" applyFont="1" applyBorder="1"/>
    <xf numFmtId="0" fontId="54" fillId="0" borderId="0" xfId="16" applyFont="1" applyBorder="1"/>
    <xf numFmtId="169" fontId="54" fillId="4" borderId="0" xfId="0" applyNumberFormat="1" applyFont="1" applyFill="1" applyBorder="1"/>
    <xf numFmtId="0" fontId="24" fillId="0" borderId="4" xfId="2" applyFont="1" applyBorder="1" applyAlignment="1">
      <alignment vertical="center" wrapText="1"/>
    </xf>
    <xf numFmtId="3" fontId="52" fillId="0" borderId="8" xfId="2" applyNumberFormat="1" applyFont="1" applyBorder="1" applyAlignment="1">
      <alignment horizontal="center" vertical="center" wrapText="1"/>
    </xf>
    <xf numFmtId="0" fontId="44" fillId="0" borderId="0" xfId="0" applyFont="1" applyBorder="1" applyAlignment="1">
      <alignment horizontal="left" vertical="center"/>
    </xf>
    <xf numFmtId="0" fontId="58" fillId="0" borderId="0" xfId="0" applyFont="1" applyBorder="1" applyAlignment="1">
      <alignment horizontal="left" vertical="center"/>
    </xf>
    <xf numFmtId="0" fontId="73" fillId="0" borderId="0" xfId="0" applyFont="1" applyBorder="1" applyAlignment="1">
      <alignment vertical="center" wrapText="1"/>
    </xf>
    <xf numFmtId="0" fontId="76" fillId="0" borderId="0" xfId="0" applyFont="1" applyBorder="1" applyAlignment="1">
      <alignment horizontal="center" vertical="center" wrapText="1"/>
    </xf>
    <xf numFmtId="0" fontId="69" fillId="0" borderId="0" xfId="0" applyFont="1" applyBorder="1" applyAlignment="1">
      <alignment vertical="center" wrapText="1"/>
    </xf>
    <xf numFmtId="0" fontId="77" fillId="0" borderId="0" xfId="0" applyFont="1" applyBorder="1" applyAlignment="1">
      <alignment horizontal="center" vertical="center" wrapText="1"/>
    </xf>
    <xf numFmtId="0" fontId="78" fillId="0" borderId="0" xfId="0" applyFont="1" applyBorder="1" applyAlignment="1">
      <alignment horizontal="center" vertical="center" wrapText="1"/>
    </xf>
    <xf numFmtId="0" fontId="79" fillId="0" borderId="0" xfId="0" applyFont="1" applyBorder="1" applyAlignment="1">
      <alignment vertical="center" wrapText="1"/>
    </xf>
    <xf numFmtId="0" fontId="72" fillId="0" borderId="0" xfId="0" applyFont="1" applyBorder="1" applyAlignment="1">
      <alignment vertical="center" wrapText="1"/>
    </xf>
    <xf numFmtId="10" fontId="72" fillId="0" borderId="0" xfId="7" applyNumberFormat="1" applyFont="1" applyBorder="1" applyAlignment="1">
      <alignment vertical="center" wrapText="1"/>
    </xf>
    <xf numFmtId="3" fontId="72" fillId="0" borderId="0" xfId="7" applyNumberFormat="1" applyFont="1" applyBorder="1" applyAlignment="1" applyProtection="1">
      <alignment horizontal="center" vertical="center"/>
      <protection locked="0"/>
    </xf>
    <xf numFmtId="10" fontId="72" fillId="0" borderId="0" xfId="6" applyNumberFormat="1" applyFont="1" applyBorder="1" applyAlignment="1">
      <alignment vertical="center" wrapText="1"/>
    </xf>
    <xf numFmtId="9" fontId="72" fillId="0" borderId="0" xfId="8" applyFont="1" applyBorder="1" applyAlignment="1">
      <alignment vertical="center" wrapText="1"/>
    </xf>
    <xf numFmtId="10" fontId="80" fillId="0" borderId="0" xfId="7" applyNumberFormat="1" applyFont="1" applyBorder="1" applyAlignment="1">
      <alignment vertical="center" wrapText="1"/>
    </xf>
    <xf numFmtId="0" fontId="73" fillId="0" borderId="0" xfId="0" applyFont="1" applyBorder="1" applyAlignment="1">
      <alignment horizontal="left" vertical="center" wrapText="1"/>
    </xf>
    <xf numFmtId="3" fontId="80" fillId="0" borderId="0" xfId="0" applyNumberFormat="1" applyFont="1" applyBorder="1" applyAlignment="1">
      <alignment horizontal="center" vertical="center" wrapText="1"/>
    </xf>
    <xf numFmtId="0" fontId="62" fillId="0" borderId="0" xfId="0" applyFont="1" applyBorder="1" applyAlignment="1">
      <alignment vertical="center" wrapText="1"/>
    </xf>
    <xf numFmtId="2" fontId="78" fillId="0" borderId="0" xfId="0" applyNumberFormat="1" applyFont="1" applyBorder="1" applyAlignment="1">
      <alignment vertical="center" wrapText="1"/>
    </xf>
    <xf numFmtId="2" fontId="78" fillId="0" borderId="0" xfId="0" applyNumberFormat="1" applyFont="1" applyBorder="1" applyAlignment="1">
      <alignment horizontal="left" vertical="center" wrapText="1"/>
    </xf>
    <xf numFmtId="0" fontId="58" fillId="0" borderId="0" xfId="0" applyFont="1" applyBorder="1" applyAlignment="1">
      <alignment vertical="center" wrapText="1"/>
    </xf>
    <xf numFmtId="2" fontId="45" fillId="0" borderId="0" xfId="0" applyNumberFormat="1" applyFont="1" applyAlignment="1">
      <alignment horizontal="left" vertical="center" wrapText="1"/>
    </xf>
    <xf numFmtId="2" fontId="60" fillId="0" borderId="0" xfId="0" applyNumberFormat="1" applyFont="1" applyBorder="1" applyAlignment="1">
      <alignment vertical="center" wrapText="1"/>
    </xf>
    <xf numFmtId="0" fontId="81" fillId="0" borderId="0" xfId="0" applyFont="1" applyBorder="1" applyAlignment="1">
      <alignment horizontal="center" vertical="center"/>
    </xf>
    <xf numFmtId="0" fontId="80" fillId="0" borderId="0" xfId="0" applyFont="1" applyBorder="1" applyAlignment="1">
      <alignment vertical="center" wrapText="1"/>
    </xf>
    <xf numFmtId="0" fontId="82" fillId="0" borderId="0" xfId="0" applyFont="1" applyBorder="1" applyAlignment="1">
      <alignment horizontal="center" vertical="center" wrapText="1"/>
    </xf>
    <xf numFmtId="0" fontId="76" fillId="0" borderId="0" xfId="0" applyFont="1" applyBorder="1" applyAlignment="1">
      <alignment vertical="center" wrapText="1"/>
    </xf>
    <xf numFmtId="0" fontId="83" fillId="0" borderId="0" xfId="0" applyFont="1" applyBorder="1" applyAlignment="1">
      <alignment horizontal="center" vertical="center" wrapText="1"/>
    </xf>
    <xf numFmtId="0" fontId="84" fillId="0" borderId="0" xfId="0" applyFont="1" applyBorder="1" applyAlignment="1">
      <alignment vertical="center" wrapText="1"/>
    </xf>
    <xf numFmtId="0" fontId="78" fillId="0" borderId="0" xfId="0" applyFont="1" applyBorder="1" applyAlignment="1">
      <alignment vertical="center" wrapText="1"/>
    </xf>
    <xf numFmtId="0" fontId="85" fillId="0" borderId="0" xfId="0" applyFont="1" applyBorder="1" applyAlignment="1">
      <alignment horizontal="center" vertical="center" wrapText="1"/>
    </xf>
    <xf numFmtId="0" fontId="86" fillId="0" borderId="0" xfId="0" applyFont="1" applyBorder="1" applyAlignment="1">
      <alignment vertical="center" wrapText="1"/>
    </xf>
    <xf numFmtId="3" fontId="72" fillId="0" borderId="0" xfId="0" applyNumberFormat="1" applyFont="1" applyBorder="1" applyAlignment="1">
      <alignment horizontal="center" vertical="center" wrapText="1"/>
    </xf>
    <xf numFmtId="3" fontId="72" fillId="0" borderId="0" xfId="0" applyNumberFormat="1" applyFont="1" applyBorder="1" applyAlignment="1">
      <alignment horizontal="center" vertical="center"/>
    </xf>
    <xf numFmtId="4" fontId="87" fillId="0" borderId="0" xfId="0" applyNumberFormat="1" applyFont="1" applyBorder="1" applyAlignment="1">
      <alignment horizontal="center" vertical="center"/>
    </xf>
    <xf numFmtId="4" fontId="72" fillId="0" borderId="0" xfId="0" applyNumberFormat="1" applyFont="1" applyBorder="1" applyAlignment="1">
      <alignment horizontal="center" vertical="center"/>
    </xf>
    <xf numFmtId="4" fontId="87" fillId="0" borderId="0" xfId="0" applyNumberFormat="1" applyFont="1" applyBorder="1" applyAlignment="1">
      <alignment horizontal="center" vertical="center" wrapText="1"/>
    </xf>
    <xf numFmtId="0" fontId="88" fillId="0" borderId="0" xfId="0" applyFont="1" applyBorder="1" applyAlignment="1">
      <alignment horizontal="left" vertical="center" wrapText="1"/>
    </xf>
    <xf numFmtId="0" fontId="72" fillId="0" borderId="0" xfId="0" applyFont="1" applyBorder="1" applyAlignment="1">
      <alignment horizontal="center" vertical="center" wrapText="1"/>
    </xf>
    <xf numFmtId="4" fontId="72" fillId="0" borderId="0" xfId="0" applyNumberFormat="1" applyFont="1" applyBorder="1" applyAlignment="1">
      <alignment horizontal="center" vertical="center" wrapText="1"/>
    </xf>
    <xf numFmtId="3" fontId="72" fillId="0" borderId="0" xfId="0" applyNumberFormat="1" applyFont="1" applyBorder="1" applyAlignment="1">
      <alignment vertical="center" wrapText="1"/>
    </xf>
    <xf numFmtId="0" fontId="80" fillId="0" borderId="0" xfId="0" applyFont="1" applyBorder="1" applyAlignment="1">
      <alignment horizontal="center" vertical="center" wrapText="1"/>
    </xf>
    <xf numFmtId="0" fontId="83" fillId="0" borderId="0" xfId="0" applyFont="1" applyBorder="1" applyAlignment="1">
      <alignment vertical="center" wrapText="1"/>
    </xf>
    <xf numFmtId="0" fontId="74" fillId="0" borderId="0" xfId="0" applyFont="1" applyBorder="1" applyAlignment="1">
      <alignment vertical="center" wrapText="1"/>
    </xf>
    <xf numFmtId="4" fontId="89" fillId="0" borderId="0" xfId="0" applyNumberFormat="1" applyFont="1" applyBorder="1" applyAlignment="1">
      <alignment horizontal="center" vertical="center" wrapText="1"/>
    </xf>
    <xf numFmtId="4" fontId="80" fillId="0" borderId="0" xfId="0" applyNumberFormat="1" applyFont="1" applyBorder="1" applyAlignment="1">
      <alignment horizontal="center" vertical="center" wrapText="1"/>
    </xf>
    <xf numFmtId="2" fontId="79" fillId="0" borderId="0" xfId="0" applyNumberFormat="1" applyFont="1" applyBorder="1" applyAlignment="1">
      <alignment vertical="center" wrapText="1"/>
    </xf>
    <xf numFmtId="0" fontId="58" fillId="0" borderId="0" xfId="0" applyFont="1" applyAlignment="1">
      <alignment horizontal="left" vertical="center"/>
    </xf>
    <xf numFmtId="0" fontId="58" fillId="0" borderId="0" xfId="0" applyFont="1" applyAlignment="1">
      <alignment horizontal="center" vertical="center"/>
    </xf>
    <xf numFmtId="0" fontId="58" fillId="0" borderId="0" xfId="0" applyFont="1" applyBorder="1" applyAlignment="1">
      <alignment horizontal="center" vertical="center"/>
    </xf>
    <xf numFmtId="0" fontId="24" fillId="0" borderId="13" xfId="2" applyFont="1" applyBorder="1" applyAlignment="1">
      <alignment vertical="center" wrapText="1"/>
    </xf>
    <xf numFmtId="168" fontId="51" fillId="0" borderId="9" xfId="2" applyNumberFormat="1" applyFont="1" applyBorder="1" applyAlignment="1">
      <alignment horizontal="center" vertical="center"/>
    </xf>
    <xf numFmtId="168" fontId="51" fillId="0" borderId="11" xfId="2" applyNumberFormat="1" applyFont="1" applyBorder="1" applyAlignment="1">
      <alignment horizontal="center" vertical="center"/>
    </xf>
    <xf numFmtId="168" fontId="51" fillId="0" borderId="11" xfId="2" applyNumberFormat="1" applyFont="1" applyBorder="1" applyAlignment="1">
      <alignment horizontal="center" vertical="center" wrapText="1"/>
    </xf>
    <xf numFmtId="168" fontId="51" fillId="0" borderId="6" xfId="2" applyNumberFormat="1" applyFont="1" applyBorder="1" applyAlignment="1">
      <alignment horizontal="center" vertical="center" wrapText="1"/>
    </xf>
    <xf numFmtId="168" fontId="53" fillId="0" borderId="0" xfId="2" applyNumberFormat="1" applyFont="1" applyAlignment="1">
      <alignment horizontal="center" vertical="center" wrapText="1"/>
    </xf>
    <xf numFmtId="4" fontId="53" fillId="0" borderId="0" xfId="2" applyNumberFormat="1" applyFont="1" applyAlignment="1">
      <alignment horizontal="center" vertical="center" wrapText="1"/>
    </xf>
    <xf numFmtId="9" fontId="17" fillId="0" borderId="0" xfId="8" applyFont="1" applyBorder="1" applyAlignment="1">
      <alignment horizontal="center" vertical="center"/>
    </xf>
    <xf numFmtId="0" fontId="75" fillId="0" borderId="0" xfId="0" applyFont="1" applyBorder="1" applyAlignment="1">
      <alignment vertical="center" wrapText="1"/>
    </xf>
    <xf numFmtId="0" fontId="50" fillId="0" borderId="0" xfId="0" applyFont="1" applyBorder="1" applyAlignment="1">
      <alignment vertical="center" wrapText="1"/>
    </xf>
    <xf numFmtId="0" fontId="20" fillId="0" borderId="0" xfId="0" applyFont="1" applyBorder="1" applyAlignment="1">
      <alignment vertical="center" wrapText="1"/>
    </xf>
    <xf numFmtId="0" fontId="90" fillId="0" borderId="0" xfId="0" applyFont="1" applyBorder="1" applyAlignment="1">
      <alignment horizontal="center" vertical="center"/>
    </xf>
    <xf numFmtId="0" fontId="62" fillId="0" borderId="0" xfId="2" applyFont="1" applyAlignment="1">
      <alignment vertical="center"/>
    </xf>
    <xf numFmtId="0" fontId="94" fillId="0" borderId="0" xfId="0" applyFont="1" applyBorder="1" applyAlignment="1">
      <alignment vertical="center" wrapText="1"/>
    </xf>
    <xf numFmtId="2" fontId="45" fillId="0" borderId="0" xfId="0" applyNumberFormat="1" applyFont="1" applyBorder="1" applyAlignment="1">
      <alignment vertical="center" wrapText="1"/>
    </xf>
    <xf numFmtId="2" fontId="45" fillId="0" borderId="0" xfId="0" applyNumberFormat="1" applyFont="1" applyBorder="1" applyAlignment="1">
      <alignment horizontal="left" vertical="center" wrapText="1"/>
    </xf>
    <xf numFmtId="2" fontId="94" fillId="0" borderId="0" xfId="0" applyNumberFormat="1" applyFont="1" applyAlignment="1">
      <alignment horizontal="left" vertical="center" wrapText="1"/>
    </xf>
    <xf numFmtId="0" fontId="94" fillId="0" borderId="0" xfId="0" applyFont="1" applyAlignment="1">
      <alignment horizontal="left" vertical="center" wrapText="1"/>
    </xf>
    <xf numFmtId="3" fontId="94" fillId="0" borderId="0" xfId="0" applyNumberFormat="1" applyFont="1" applyAlignment="1">
      <alignment horizontal="left" vertical="center" wrapText="1"/>
    </xf>
    <xf numFmtId="0" fontId="70" fillId="0" borderId="0" xfId="16" applyFont="1" applyBorder="1" applyAlignment="1">
      <alignment horizontal="center"/>
    </xf>
    <xf numFmtId="0" fontId="70" fillId="4" borderId="0" xfId="16" applyFont="1" applyFill="1" applyBorder="1"/>
    <xf numFmtId="0" fontId="95" fillId="0" borderId="0" xfId="16" applyFont="1" applyBorder="1" applyAlignment="1">
      <alignment horizontal="center"/>
    </xf>
    <xf numFmtId="0" fontId="95" fillId="4" borderId="0" xfId="16" applyFont="1" applyFill="1" applyBorder="1"/>
    <xf numFmtId="0" fontId="70" fillId="4" borderId="0" xfId="16" applyFont="1" applyFill="1" applyBorder="1" applyAlignment="1">
      <alignment horizontal="center"/>
    </xf>
    <xf numFmtId="3" fontId="70" fillId="0" borderId="0" xfId="17" applyNumberFormat="1" applyFont="1"/>
    <xf numFmtId="9" fontId="70" fillId="0" borderId="0" xfId="15" applyFont="1" applyFill="1" applyBorder="1"/>
    <xf numFmtId="0" fontId="70" fillId="0" borderId="0" xfId="16" applyFont="1" applyBorder="1" applyAlignment="1">
      <alignment vertical="center"/>
    </xf>
    <xf numFmtId="0" fontId="74" fillId="0" borderId="2" xfId="0" applyFont="1" applyBorder="1" applyAlignment="1">
      <alignment horizontal="left" vertical="center" wrapText="1"/>
    </xf>
    <xf numFmtId="0" fontId="120" fillId="0" borderId="0" xfId="0" applyFont="1" applyAlignment="1">
      <alignment vertical="center"/>
    </xf>
    <xf numFmtId="0" fontId="121" fillId="0" borderId="0" xfId="0" applyFont="1"/>
    <xf numFmtId="0" fontId="121" fillId="0" borderId="0" xfId="0" applyFont="1" applyAlignment="1">
      <alignment horizontal="left"/>
    </xf>
    <xf numFmtId="0" fontId="121" fillId="0" borderId="0" xfId="0" applyFont="1" applyAlignment="1">
      <alignment vertical="center" wrapText="1"/>
    </xf>
    <xf numFmtId="0" fontId="122" fillId="0" borderId="0" xfId="0" applyFont="1" applyAlignment="1">
      <alignment horizontal="justify" vertical="center" wrapText="1"/>
    </xf>
    <xf numFmtId="0" fontId="124" fillId="0" borderId="0" xfId="18" applyFont="1" applyAlignment="1">
      <alignment horizontal="left" vertical="center" wrapText="1"/>
    </xf>
    <xf numFmtId="0" fontId="124" fillId="0" borderId="0" xfId="0" applyFont="1" applyAlignment="1">
      <alignment vertical="center"/>
    </xf>
    <xf numFmtId="0" fontId="91" fillId="0" borderId="0" xfId="0" applyFont="1" applyAlignment="1">
      <alignment vertical="center"/>
    </xf>
    <xf numFmtId="0" fontId="91" fillId="0" borderId="0" xfId="0" applyFont="1" applyAlignment="1">
      <alignment horizontal="left" vertical="center"/>
    </xf>
    <xf numFmtId="0" fontId="125" fillId="0" borderId="0" xfId="0" applyFont="1" applyAlignment="1">
      <alignment vertical="center"/>
    </xf>
    <xf numFmtId="0" fontId="11" fillId="4" borderId="0" xfId="19" applyFont="1" applyFill="1"/>
    <xf numFmtId="0" fontId="11" fillId="0" borderId="0" xfId="19" applyFont="1"/>
    <xf numFmtId="14" fontId="11" fillId="0" borderId="0" xfId="19" applyNumberFormat="1" applyFont="1"/>
    <xf numFmtId="0" fontId="11" fillId="4" borderId="88" xfId="19" applyFont="1" applyFill="1" applyBorder="1"/>
    <xf numFmtId="0" fontId="11" fillId="4" borderId="101" xfId="19" applyFont="1" applyFill="1" applyBorder="1"/>
    <xf numFmtId="3" fontId="11" fillId="0" borderId="0" xfId="19" applyNumberFormat="1" applyFont="1"/>
    <xf numFmtId="0" fontId="55" fillId="6" borderId="0" xfId="19" applyFont="1" applyFill="1" applyAlignment="1">
      <alignment horizontal="center" vertical="center"/>
    </xf>
    <xf numFmtId="14" fontId="55" fillId="38" borderId="98" xfId="19" applyNumberFormat="1" applyFont="1" applyFill="1" applyBorder="1" applyAlignment="1">
      <alignment horizontal="center" vertical="center"/>
    </xf>
    <xf numFmtId="14" fontId="55" fillId="38" borderId="0" xfId="19" applyNumberFormat="1" applyFont="1" applyFill="1" applyAlignment="1">
      <alignment horizontal="center" vertical="center"/>
    </xf>
    <xf numFmtId="14" fontId="55" fillId="38" borderId="100" xfId="19" applyNumberFormat="1" applyFont="1" applyFill="1" applyBorder="1" applyAlignment="1">
      <alignment horizontal="center" vertical="center"/>
    </xf>
    <xf numFmtId="14" fontId="55" fillId="38" borderId="99" xfId="19" applyNumberFormat="1" applyFont="1" applyFill="1" applyBorder="1" applyAlignment="1">
      <alignment horizontal="center" vertical="center"/>
    </xf>
    <xf numFmtId="14" fontId="55" fillId="38" borderId="39" xfId="19" applyNumberFormat="1" applyFont="1" applyFill="1" applyBorder="1" applyAlignment="1">
      <alignment horizontal="center" vertical="center"/>
    </xf>
    <xf numFmtId="14" fontId="55" fillId="38" borderId="109" xfId="19" applyNumberFormat="1" applyFont="1" applyFill="1" applyBorder="1" applyAlignment="1">
      <alignment horizontal="center" vertical="center"/>
    </xf>
    <xf numFmtId="14" fontId="55" fillId="38" borderId="110" xfId="19" applyNumberFormat="1" applyFont="1" applyFill="1" applyBorder="1" applyAlignment="1">
      <alignment horizontal="center" vertical="center"/>
    </xf>
    <xf numFmtId="14" fontId="55" fillId="38" borderId="111" xfId="19" applyNumberFormat="1" applyFont="1" applyFill="1" applyBorder="1" applyAlignment="1">
      <alignment horizontal="center" vertical="center"/>
    </xf>
    <xf numFmtId="14" fontId="130" fillId="6" borderId="37" xfId="19" applyNumberFormat="1" applyFont="1" applyFill="1" applyBorder="1" applyAlignment="1">
      <alignment horizontal="center" vertical="center"/>
    </xf>
    <xf numFmtId="0" fontId="111" fillId="5" borderId="80" xfId="19" applyFont="1" applyFill="1" applyBorder="1"/>
    <xf numFmtId="3" fontId="111" fillId="5" borderId="102" xfId="19" applyNumberFormat="1" applyFont="1" applyFill="1" applyBorder="1"/>
    <xf numFmtId="3" fontId="111" fillId="5" borderId="33" xfId="19" applyNumberFormat="1" applyFont="1" applyFill="1" applyBorder="1"/>
    <xf numFmtId="3" fontId="111" fillId="5" borderId="84" xfId="19" applyNumberFormat="1" applyFont="1" applyFill="1" applyBorder="1"/>
    <xf numFmtId="0" fontId="11" fillId="0" borderId="33" xfId="19" applyFont="1" applyBorder="1"/>
    <xf numFmtId="169" fontId="111" fillId="4" borderId="32" xfId="20" applyNumberFormat="1" applyFont="1" applyFill="1" applyBorder="1"/>
    <xf numFmtId="3" fontId="111" fillId="4" borderId="35" xfId="19" applyNumberFormat="1" applyFont="1" applyFill="1" applyBorder="1"/>
    <xf numFmtId="169" fontId="111" fillId="0" borderId="32" xfId="19" applyNumberFormat="1" applyFont="1" applyBorder="1"/>
    <xf numFmtId="3" fontId="111" fillId="5" borderId="35" xfId="19" applyNumberFormat="1" applyFont="1" applyFill="1" applyBorder="1"/>
    <xf numFmtId="0" fontId="111" fillId="4" borderId="81" xfId="19" applyFont="1" applyFill="1" applyBorder="1"/>
    <xf numFmtId="3" fontId="111" fillId="4" borderId="96" xfId="19" applyNumberFormat="1" applyFont="1" applyFill="1" applyBorder="1"/>
    <xf numFmtId="3" fontId="111" fillId="4" borderId="37" xfId="19" applyNumberFormat="1" applyFont="1" applyFill="1" applyBorder="1"/>
    <xf numFmtId="3" fontId="111" fillId="4" borderId="85" xfId="19" applyNumberFormat="1" applyFont="1" applyFill="1" applyBorder="1"/>
    <xf numFmtId="0" fontId="11" fillId="0" borderId="112" xfId="19" applyFont="1" applyBorder="1"/>
    <xf numFmtId="169" fontId="111" fillId="4" borderId="36" xfId="20" applyNumberFormat="1" applyFont="1" applyFill="1" applyBorder="1"/>
    <xf numFmtId="3" fontId="111" fillId="4" borderId="38" xfId="19" applyNumberFormat="1" applyFont="1" applyFill="1" applyBorder="1"/>
    <xf numFmtId="169" fontId="111" fillId="0" borderId="36" xfId="19" applyNumberFormat="1" applyFont="1" applyBorder="1"/>
    <xf numFmtId="0" fontId="11" fillId="4" borderId="82" xfId="19" applyFont="1" applyFill="1" applyBorder="1"/>
    <xf numFmtId="3" fontId="11" fillId="4" borderId="101" xfId="19" applyNumberFormat="1" applyFont="1" applyFill="1" applyBorder="1"/>
    <xf numFmtId="3" fontId="11" fillId="4" borderId="0" xfId="19" applyNumberFormat="1" applyFont="1" applyFill="1"/>
    <xf numFmtId="3" fontId="11" fillId="4" borderId="86" xfId="19" applyNumberFormat="1" applyFont="1" applyFill="1" applyBorder="1"/>
    <xf numFmtId="169" fontId="70" fillId="4" borderId="39" xfId="20" applyNumberFormat="1" applyFont="1" applyFill="1" applyBorder="1"/>
    <xf numFmtId="3" fontId="11" fillId="4" borderId="40" xfId="19" applyNumberFormat="1" applyFont="1" applyFill="1" applyBorder="1"/>
    <xf numFmtId="169" fontId="11" fillId="4" borderId="39" xfId="19" applyNumberFormat="1" applyFont="1" applyFill="1" applyBorder="1"/>
    <xf numFmtId="0" fontId="11" fillId="4" borderId="83" xfId="19" applyFont="1" applyFill="1" applyBorder="1"/>
    <xf numFmtId="3" fontId="11" fillId="4" borderId="103" xfId="19" applyNumberFormat="1" applyFont="1" applyFill="1" applyBorder="1"/>
    <xf numFmtId="3" fontId="11" fillId="4" borderId="42" xfId="19" applyNumberFormat="1" applyFont="1" applyFill="1" applyBorder="1"/>
    <xf numFmtId="3" fontId="11" fillId="4" borderId="87" xfId="19" applyNumberFormat="1" applyFont="1" applyFill="1" applyBorder="1"/>
    <xf numFmtId="0" fontId="11" fillId="0" borderId="42" xfId="19" applyFont="1" applyBorder="1"/>
    <xf numFmtId="169" fontId="70" fillId="4" borderId="41" xfId="20" applyNumberFormat="1" applyFont="1" applyFill="1" applyBorder="1"/>
    <xf numFmtId="3" fontId="11" fillId="4" borderId="43" xfId="19" applyNumberFormat="1" applyFont="1" applyFill="1" applyBorder="1"/>
    <xf numFmtId="169" fontId="11" fillId="4" borderId="41" xfId="19" applyNumberFormat="1" applyFont="1" applyFill="1" applyBorder="1"/>
    <xf numFmtId="0" fontId="11" fillId="0" borderId="37" xfId="19" applyFont="1" applyBorder="1"/>
    <xf numFmtId="169" fontId="111" fillId="4" borderId="36" xfId="19" applyNumberFormat="1" applyFont="1" applyFill="1" applyBorder="1"/>
    <xf numFmtId="0" fontId="11" fillId="0" borderId="113" xfId="19" applyFont="1" applyBorder="1"/>
    <xf numFmtId="0" fontId="11" fillId="0" borderId="114" xfId="19" applyFont="1" applyBorder="1"/>
    <xf numFmtId="169" fontId="111" fillId="4" borderId="102" xfId="20" applyNumberFormat="1" applyFont="1" applyFill="1" applyBorder="1"/>
    <xf numFmtId="3" fontId="111" fillId="4" borderId="33" xfId="19" applyNumberFormat="1" applyFont="1" applyFill="1" applyBorder="1"/>
    <xf numFmtId="169" fontId="111" fillId="0" borderId="102" xfId="19" applyNumberFormat="1" applyFont="1" applyBorder="1"/>
    <xf numFmtId="0" fontId="11" fillId="4" borderId="81" xfId="19" applyFont="1" applyFill="1" applyBorder="1" applyAlignment="1">
      <alignment wrapText="1"/>
    </xf>
    <xf numFmtId="3" fontId="11" fillId="4" borderId="96" xfId="19" applyNumberFormat="1" applyFont="1" applyFill="1" applyBorder="1"/>
    <xf numFmtId="3" fontId="11" fillId="4" borderId="37" xfId="19" applyNumberFormat="1" applyFont="1" applyFill="1" applyBorder="1"/>
    <xf numFmtId="3" fontId="11" fillId="4" borderId="85" xfId="19" applyNumberFormat="1" applyFont="1" applyFill="1" applyBorder="1"/>
    <xf numFmtId="169" fontId="70" fillId="4" borderId="36" xfId="20" applyNumberFormat="1" applyFont="1" applyFill="1" applyBorder="1"/>
    <xf numFmtId="3" fontId="11" fillId="4" borderId="38" xfId="19" applyNumberFormat="1" applyFont="1" applyFill="1" applyBorder="1"/>
    <xf numFmtId="169" fontId="11" fillId="4" borderId="36" xfId="19" applyNumberFormat="1" applyFont="1" applyFill="1" applyBorder="1"/>
    <xf numFmtId="169" fontId="11" fillId="4" borderId="37" xfId="19" applyNumberFormat="1" applyFont="1" applyFill="1" applyBorder="1"/>
    <xf numFmtId="169" fontId="11" fillId="4" borderId="0" xfId="19" applyNumberFormat="1" applyFont="1" applyFill="1"/>
    <xf numFmtId="169" fontId="11" fillId="4" borderId="39" xfId="19" applyNumberFormat="1" applyFont="1" applyFill="1" applyBorder="1" applyAlignment="1">
      <alignment horizontal="center"/>
    </xf>
    <xf numFmtId="169" fontId="11" fillId="4" borderId="0" xfId="19" applyNumberFormat="1" applyFont="1" applyFill="1" applyAlignment="1">
      <alignment horizontal="center"/>
    </xf>
    <xf numFmtId="169" fontId="11" fillId="4" borderId="42" xfId="19" applyNumberFormat="1" applyFont="1" applyFill="1" applyBorder="1"/>
    <xf numFmtId="169" fontId="70" fillId="0" borderId="0" xfId="20" applyNumberFormat="1" applyFont="1"/>
    <xf numFmtId="0" fontId="111" fillId="4" borderId="80" xfId="19" applyFont="1" applyFill="1" applyBorder="1"/>
    <xf numFmtId="4" fontId="111" fillId="4" borderId="115" xfId="19" applyNumberFormat="1" applyFont="1" applyFill="1" applyBorder="1"/>
    <xf numFmtId="4" fontId="111" fillId="4" borderId="116" xfId="19" applyNumberFormat="1" applyFont="1" applyFill="1" applyBorder="1"/>
    <xf numFmtId="169" fontId="111" fillId="4" borderId="102" xfId="19" applyNumberFormat="1" applyFont="1" applyFill="1" applyBorder="1" applyAlignment="1">
      <alignment horizontal="right"/>
    </xf>
    <xf numFmtId="4" fontId="111" fillId="4" borderId="33" xfId="19" applyNumberFormat="1" applyFont="1" applyFill="1" applyBorder="1" applyAlignment="1">
      <alignment horizontal="right"/>
    </xf>
    <xf numFmtId="4" fontId="111" fillId="4" borderId="84" xfId="19" applyNumberFormat="1" applyFont="1" applyFill="1" applyBorder="1" applyAlignment="1">
      <alignment horizontal="right"/>
    </xf>
    <xf numFmtId="169" fontId="111" fillId="4" borderId="33" xfId="19" applyNumberFormat="1" applyFont="1" applyFill="1" applyBorder="1" applyAlignment="1">
      <alignment horizontal="right"/>
    </xf>
    <xf numFmtId="169" fontId="111" fillId="4" borderId="34" xfId="19" applyNumberFormat="1" applyFont="1" applyFill="1" applyBorder="1" applyAlignment="1">
      <alignment horizontal="right"/>
    </xf>
    <xf numFmtId="4" fontId="111" fillId="4" borderId="35" xfId="19" applyNumberFormat="1" applyFont="1" applyFill="1" applyBorder="1" applyAlignment="1">
      <alignment horizontal="right"/>
    </xf>
    <xf numFmtId="0" fontId="11" fillId="0" borderId="117" xfId="19" applyFont="1" applyBorder="1"/>
    <xf numFmtId="14" fontId="130" fillId="6" borderId="119" xfId="19" applyNumberFormat="1" applyFont="1" applyFill="1" applyBorder="1" applyAlignment="1">
      <alignment horizontal="center" vertical="center"/>
    </xf>
    <xf numFmtId="0" fontId="111" fillId="4" borderId="81" xfId="19" applyFont="1" applyFill="1" applyBorder="1" applyAlignment="1">
      <alignment wrapText="1"/>
    </xf>
    <xf numFmtId="3" fontId="11" fillId="4" borderId="120" xfId="19" applyNumberFormat="1" applyFont="1" applyFill="1" applyBorder="1"/>
    <xf numFmtId="3" fontId="11" fillId="4" borderId="117" xfId="19" applyNumberFormat="1" applyFont="1" applyFill="1" applyBorder="1"/>
    <xf numFmtId="3" fontId="11" fillId="4" borderId="121" xfId="19" applyNumberFormat="1" applyFont="1" applyFill="1" applyBorder="1"/>
    <xf numFmtId="0" fontId="11" fillId="0" borderId="122" xfId="19" applyFont="1" applyBorder="1"/>
    <xf numFmtId="0" fontId="111" fillId="4" borderId="82" xfId="19" applyFont="1" applyFill="1" applyBorder="1"/>
    <xf numFmtId="0" fontId="11" fillId="0" borderId="82" xfId="19" applyFont="1" applyBorder="1"/>
    <xf numFmtId="0" fontId="111" fillId="4" borderId="83" xfId="19" applyFont="1" applyFill="1" applyBorder="1"/>
    <xf numFmtId="3" fontId="111" fillId="5" borderId="118" xfId="19" applyNumberFormat="1" applyFont="1" applyFill="1" applyBorder="1"/>
    <xf numFmtId="3" fontId="111" fillId="5" borderId="96" xfId="19" applyNumberFormat="1" applyFont="1" applyFill="1" applyBorder="1"/>
    <xf numFmtId="0" fontId="11" fillId="0" borderId="96" xfId="19" applyFont="1" applyBorder="1"/>
    <xf numFmtId="169" fontId="111" fillId="0" borderId="33" xfId="19" applyNumberFormat="1" applyFont="1" applyBorder="1"/>
    <xf numFmtId="0" fontId="132" fillId="0" borderId="0" xfId="2" applyFont="1" applyAlignment="1">
      <alignment vertical="center"/>
    </xf>
    <xf numFmtId="0" fontId="70" fillId="0" borderId="0" xfId="2" applyFont="1" applyAlignment="1">
      <alignment vertical="center"/>
    </xf>
    <xf numFmtId="0" fontId="133" fillId="0" borderId="0" xfId="2" applyFont="1" applyAlignment="1">
      <alignment horizontal="right" vertical="center"/>
    </xf>
    <xf numFmtId="0" fontId="128" fillId="0" borderId="0" xfId="2" applyFont="1" applyAlignment="1">
      <alignment vertical="center"/>
    </xf>
    <xf numFmtId="0" fontId="134" fillId="0" borderId="0" xfId="2" applyFont="1" applyAlignment="1">
      <alignment horizontal="left" vertical="center"/>
    </xf>
    <xf numFmtId="0" fontId="136" fillId="0" borderId="0" xfId="2" applyFont="1" applyAlignment="1">
      <alignment horizontal="left" vertical="center"/>
    </xf>
    <xf numFmtId="0" fontId="138" fillId="0" borderId="0" xfId="2" applyFont="1" applyAlignment="1">
      <alignment horizontal="center" vertical="center" wrapText="1"/>
    </xf>
    <xf numFmtId="0" fontId="130" fillId="0" borderId="0" xfId="2" applyFont="1" applyAlignment="1">
      <alignment vertical="center" wrapText="1"/>
    </xf>
    <xf numFmtId="0" fontId="130" fillId="0" borderId="37" xfId="2" applyFont="1" applyBorder="1" applyAlignment="1">
      <alignment vertical="center" wrapText="1"/>
    </xf>
    <xf numFmtId="0" fontId="95" fillId="0" borderId="0" xfId="2" applyFont="1" applyAlignment="1">
      <alignment horizontal="center" vertical="center" wrapText="1"/>
    </xf>
    <xf numFmtId="0" fontId="95" fillId="0" borderId="0" xfId="2" applyFont="1" applyAlignment="1">
      <alignment vertical="center" wrapText="1"/>
    </xf>
    <xf numFmtId="3" fontId="95" fillId="0" borderId="0" xfId="2" applyNumberFormat="1" applyFont="1" applyAlignment="1">
      <alignment vertical="center" wrapText="1"/>
    </xf>
    <xf numFmtId="0" fontId="138" fillId="0" borderId="0" xfId="2" applyFont="1" applyAlignment="1">
      <alignment vertical="center" wrapText="1"/>
    </xf>
    <xf numFmtId="0" fontId="130" fillId="0" borderId="88" xfId="2" applyFont="1" applyBorder="1" applyAlignment="1">
      <alignment vertical="center" wrapText="1"/>
    </xf>
    <xf numFmtId="0" fontId="139" fillId="0" borderId="0" xfId="2" applyFont="1" applyAlignment="1">
      <alignment horizontal="center" vertical="center" wrapText="1"/>
    </xf>
    <xf numFmtId="0" fontId="140" fillId="0" borderId="0" xfId="2" applyFont="1" applyAlignment="1">
      <alignment vertical="center" wrapText="1"/>
    </xf>
    <xf numFmtId="0" fontId="141" fillId="0" borderId="0" xfId="2" applyFont="1" applyAlignment="1">
      <alignment horizontal="center" vertical="center" wrapText="1"/>
    </xf>
    <xf numFmtId="0" fontId="142" fillId="0" borderId="0" xfId="2" applyFont="1" applyAlignment="1">
      <alignment horizontal="center" vertical="center" wrapText="1"/>
    </xf>
    <xf numFmtId="0" fontId="141" fillId="0" borderId="0" xfId="2" applyFont="1" applyAlignment="1">
      <alignment vertical="center" wrapText="1"/>
    </xf>
    <xf numFmtId="0" fontId="70" fillId="0" borderId="0" xfId="2" applyFont="1" applyAlignment="1">
      <alignment vertical="center" wrapText="1"/>
    </xf>
    <xf numFmtId="0" fontId="143" fillId="0" borderId="0" xfId="2" applyFont="1" applyAlignment="1">
      <alignment horizontal="center" vertical="center" wrapText="1"/>
    </xf>
    <xf numFmtId="0" fontId="143" fillId="0" borderId="0" xfId="2" applyFont="1" applyAlignment="1">
      <alignment vertical="center" wrapText="1"/>
    </xf>
    <xf numFmtId="0" fontId="144" fillId="0" borderId="0" xfId="2" applyFont="1" applyAlignment="1">
      <alignment horizontal="center" vertical="center" wrapText="1"/>
    </xf>
    <xf numFmtId="0" fontId="144" fillId="0" borderId="0" xfId="2" applyFont="1" applyAlignment="1">
      <alignment vertical="center" wrapText="1"/>
    </xf>
    <xf numFmtId="167" fontId="145" fillId="0" borderId="0" xfId="1" applyNumberFormat="1" applyFont="1" applyBorder="1" applyAlignment="1">
      <alignment horizontal="center" vertical="center" wrapText="1"/>
    </xf>
    <xf numFmtId="4" fontId="145" fillId="0" borderId="0" xfId="2" applyNumberFormat="1" applyFont="1" applyAlignment="1">
      <alignment horizontal="center" vertical="center" wrapText="1"/>
    </xf>
    <xf numFmtId="0" fontId="147" fillId="0" borderId="0" xfId="2" applyFont="1" applyAlignment="1">
      <alignment vertical="center" wrapText="1"/>
    </xf>
    <xf numFmtId="0" fontId="148" fillId="0" borderId="0" xfId="2" applyFont="1" applyAlignment="1">
      <alignment vertical="center" wrapText="1"/>
    </xf>
    <xf numFmtId="0" fontId="92" fillId="0" borderId="0" xfId="2" applyFont="1" applyAlignment="1">
      <alignment vertical="center" wrapText="1"/>
    </xf>
    <xf numFmtId="0" fontId="134" fillId="0" borderId="0" xfId="2" applyFont="1" applyAlignment="1">
      <alignment vertical="center" wrapText="1"/>
    </xf>
    <xf numFmtId="0" fontId="151" fillId="0" borderId="0" xfId="2" applyFont="1" applyAlignment="1">
      <alignment vertical="center"/>
    </xf>
    <xf numFmtId="0" fontId="142" fillId="0" borderId="0" xfId="2" applyFont="1" applyAlignment="1">
      <alignment horizontal="right" vertical="center"/>
    </xf>
    <xf numFmtId="0" fontId="54" fillId="0" borderId="0" xfId="2" applyFont="1" applyAlignment="1">
      <alignment vertical="center"/>
    </xf>
    <xf numFmtId="0" fontId="144" fillId="0" borderId="0" xfId="2" applyFont="1" applyAlignment="1">
      <alignment horizontal="left" vertical="center"/>
    </xf>
    <xf numFmtId="0" fontId="152" fillId="0" borderId="0" xfId="2" applyFont="1" applyAlignment="1">
      <alignment horizontal="center"/>
    </xf>
    <xf numFmtId="0" fontId="153" fillId="0" borderId="0" xfId="2" applyFont="1" applyAlignment="1">
      <alignment horizontal="left" vertical="center"/>
    </xf>
    <xf numFmtId="0" fontId="130" fillId="0" borderId="89" xfId="2" applyFont="1" applyBorder="1" applyAlignment="1">
      <alignment vertical="center" wrapText="1"/>
    </xf>
    <xf numFmtId="0" fontId="130" fillId="0" borderId="42" xfId="2" applyFont="1" applyBorder="1" applyAlignment="1">
      <alignment vertical="center" wrapText="1"/>
    </xf>
    <xf numFmtId="0" fontId="70" fillId="0" borderId="0" xfId="2" applyFont="1" applyAlignment="1">
      <alignment horizontal="center" vertical="center" wrapText="1"/>
    </xf>
    <xf numFmtId="0" fontId="154" fillId="0" borderId="31" xfId="2" applyFont="1" applyBorder="1" applyAlignment="1">
      <alignment horizontal="left" vertical="center" wrapText="1"/>
    </xf>
    <xf numFmtId="3" fontId="143" fillId="0" borderId="0" xfId="2" applyNumberFormat="1" applyFont="1" applyAlignment="1">
      <alignment vertical="center" wrapText="1"/>
    </xf>
    <xf numFmtId="3" fontId="143" fillId="3" borderId="49" xfId="2" applyNumberFormat="1" applyFont="1" applyFill="1" applyBorder="1" applyAlignment="1" applyProtection="1">
      <alignment horizontal="center" vertical="center"/>
      <protection locked="0"/>
    </xf>
    <xf numFmtId="3" fontId="143" fillId="3" borderId="37" xfId="2" applyNumberFormat="1" applyFont="1" applyFill="1" applyBorder="1" applyAlignment="1" applyProtection="1">
      <alignment horizontal="center" vertical="center"/>
      <protection locked="0"/>
    </xf>
    <xf numFmtId="4" fontId="155" fillId="0" borderId="37" xfId="2" applyNumberFormat="1" applyFont="1" applyBorder="1" applyAlignment="1" applyProtection="1">
      <alignment horizontal="center" vertical="center"/>
      <protection locked="0"/>
    </xf>
    <xf numFmtId="167" fontId="155" fillId="0" borderId="38" xfId="1" applyNumberFormat="1" applyFont="1" applyBorder="1" applyAlignment="1">
      <alignment horizontal="center" vertical="center"/>
    </xf>
    <xf numFmtId="3" fontId="143" fillId="0" borderId="36" xfId="2" applyNumberFormat="1" applyFont="1" applyBorder="1" applyAlignment="1" applyProtection="1">
      <alignment horizontal="center" vertical="center"/>
      <protection locked="0"/>
    </xf>
    <xf numFmtId="4" fontId="155" fillId="0" borderId="50" xfId="2" applyNumberFormat="1" applyFont="1" applyBorder="1" applyAlignment="1" applyProtection="1">
      <alignment horizontal="center" vertical="center"/>
      <protection locked="0"/>
    </xf>
    <xf numFmtId="3" fontId="143" fillId="0" borderId="37" xfId="2" applyNumberFormat="1" applyFont="1" applyBorder="1" applyAlignment="1" applyProtection="1">
      <alignment horizontal="center" vertical="center"/>
      <protection locked="0"/>
    </xf>
    <xf numFmtId="4" fontId="155" fillId="0" borderId="38" xfId="2" applyNumberFormat="1" applyFont="1" applyBorder="1" applyAlignment="1">
      <alignment horizontal="center" vertical="center"/>
    </xf>
    <xf numFmtId="9" fontId="70" fillId="0" borderId="0" xfId="8" applyFont="1" applyBorder="1" applyAlignment="1">
      <alignment horizontal="center" vertical="center"/>
    </xf>
    <xf numFmtId="0" fontId="70" fillId="0" borderId="0" xfId="2" applyFont="1"/>
    <xf numFmtId="0" fontId="70" fillId="0" borderId="0" xfId="2" applyFont="1" applyAlignment="1">
      <alignment horizontal="left" vertical="center" wrapText="1"/>
    </xf>
    <xf numFmtId="2" fontId="70" fillId="0" borderId="0" xfId="1" applyNumberFormat="1" applyFont="1" applyBorder="1" applyAlignment="1">
      <alignment horizontal="center" vertical="center"/>
    </xf>
    <xf numFmtId="0" fontId="154" fillId="0" borderId="44" xfId="2" applyFont="1" applyBorder="1" applyAlignment="1">
      <alignment horizontal="left" vertical="center" wrapText="1"/>
    </xf>
    <xf numFmtId="3" fontId="143" fillId="3" borderId="46" xfId="2" applyNumberFormat="1" applyFont="1" applyFill="1" applyBorder="1" applyAlignment="1" applyProtection="1">
      <alignment horizontal="center" vertical="center"/>
      <protection locked="0"/>
    </xf>
    <xf numFmtId="3" fontId="143" fillId="3" borderId="0" xfId="2" applyNumberFormat="1" applyFont="1" applyFill="1" applyAlignment="1" applyProtection="1">
      <alignment horizontal="center" vertical="center"/>
      <protection locked="0"/>
    </xf>
    <xf numFmtId="4" fontId="155" fillId="3" borderId="0" xfId="2" applyNumberFormat="1" applyFont="1" applyFill="1" applyAlignment="1" applyProtection="1">
      <alignment horizontal="center" vertical="center"/>
      <protection locked="0"/>
    </xf>
    <xf numFmtId="167" fontId="155" fillId="0" borderId="40" xfId="1" applyNumberFormat="1" applyFont="1" applyBorder="1" applyAlignment="1">
      <alignment horizontal="center" vertical="center"/>
    </xf>
    <xf numFmtId="3" fontId="143" fillId="0" borderId="39" xfId="2" applyNumberFormat="1" applyFont="1" applyBorder="1" applyAlignment="1" applyProtection="1">
      <alignment horizontal="center" vertical="center"/>
      <protection locked="0"/>
    </xf>
    <xf numFmtId="4" fontId="155" fillId="0" borderId="20" xfId="2" applyNumberFormat="1" applyFont="1" applyBorder="1" applyAlignment="1" applyProtection="1">
      <alignment horizontal="center" vertical="center"/>
      <protection locked="0"/>
    </xf>
    <xf numFmtId="3" fontId="143" fillId="0" borderId="0" xfId="2" applyNumberFormat="1" applyFont="1" applyAlignment="1" applyProtection="1">
      <alignment horizontal="center" vertical="center"/>
      <protection locked="0"/>
    </xf>
    <xf numFmtId="4" fontId="155" fillId="0" borderId="0" xfId="2" applyNumberFormat="1" applyFont="1" applyAlignment="1" applyProtection="1">
      <alignment horizontal="center" vertical="center"/>
      <protection locked="0"/>
    </xf>
    <xf numFmtId="4" fontId="155" fillId="0" borderId="40" xfId="2" applyNumberFormat="1" applyFont="1" applyBorder="1" applyAlignment="1">
      <alignment horizontal="center" vertical="center"/>
    </xf>
    <xf numFmtId="2" fontId="70" fillId="0" borderId="0" xfId="1" applyNumberFormat="1" applyFont="1" applyBorder="1" applyAlignment="1">
      <alignment horizontal="center" vertical="center" wrapText="1"/>
    </xf>
    <xf numFmtId="3" fontId="143" fillId="0" borderId="46" xfId="2" applyNumberFormat="1" applyFont="1" applyBorder="1" applyAlignment="1" applyProtection="1">
      <alignment horizontal="center" vertical="center" wrapText="1"/>
      <protection locked="0"/>
    </xf>
    <xf numFmtId="3" fontId="143" fillId="0" borderId="0" xfId="2" applyNumberFormat="1" applyFont="1" applyAlignment="1" applyProtection="1">
      <alignment horizontal="center" vertical="center" wrapText="1"/>
      <protection locked="0"/>
    </xf>
    <xf numFmtId="4" fontId="155" fillId="0" borderId="0" xfId="2" applyNumberFormat="1" applyFont="1" applyAlignment="1" applyProtection="1">
      <alignment horizontal="center" vertical="center" wrapText="1"/>
      <protection locked="0"/>
    </xf>
    <xf numFmtId="3" fontId="143" fillId="0" borderId="39" xfId="2" applyNumberFormat="1" applyFont="1" applyBorder="1" applyAlignment="1" applyProtection="1">
      <alignment horizontal="center" vertical="center" wrapText="1"/>
      <protection locked="0"/>
    </xf>
    <xf numFmtId="4" fontId="155" fillId="0" borderId="20" xfId="2" applyNumberFormat="1" applyFont="1" applyBorder="1" applyAlignment="1" applyProtection="1">
      <alignment horizontal="center" vertical="center" wrapText="1"/>
      <protection locked="0"/>
    </xf>
    <xf numFmtId="3" fontId="143" fillId="3" borderId="46" xfId="2" applyNumberFormat="1" applyFont="1" applyFill="1" applyBorder="1" applyAlignment="1" applyProtection="1">
      <alignment horizontal="center" vertical="center" wrapText="1"/>
      <protection locked="0"/>
    </xf>
    <xf numFmtId="3" fontId="143" fillId="3" borderId="0" xfId="2" applyNumberFormat="1" applyFont="1" applyFill="1" applyAlignment="1" applyProtection="1">
      <alignment horizontal="center" vertical="center" wrapText="1"/>
      <protection locked="0"/>
    </xf>
    <xf numFmtId="4" fontId="155" fillId="3" borderId="0" xfId="2" applyNumberFormat="1" applyFont="1" applyFill="1" applyAlignment="1" applyProtection="1">
      <alignment horizontal="center" vertical="center" wrapText="1"/>
      <protection locked="0"/>
    </xf>
    <xf numFmtId="167" fontId="155" fillId="0" borderId="40" xfId="1" applyNumberFormat="1" applyFont="1" applyBorder="1" applyAlignment="1">
      <alignment horizontal="center" vertical="center" wrapText="1"/>
    </xf>
    <xf numFmtId="4" fontId="155" fillId="0" borderId="40" xfId="2" applyNumberFormat="1" applyFont="1" applyBorder="1" applyAlignment="1">
      <alignment horizontal="center" vertical="center" wrapText="1"/>
    </xf>
    <xf numFmtId="0" fontId="154" fillId="0" borderId="45" xfId="2" applyFont="1" applyBorder="1" applyAlignment="1">
      <alignment horizontal="left" vertical="center" wrapText="1"/>
    </xf>
    <xf numFmtId="3" fontId="143" fillId="3" borderId="47" xfId="2" applyNumberFormat="1" applyFont="1" applyFill="1" applyBorder="1" applyAlignment="1" applyProtection="1">
      <alignment horizontal="center" vertical="center" wrapText="1"/>
      <protection locked="0"/>
    </xf>
    <xf numFmtId="3" fontId="143" fillId="3" borderId="42" xfId="2" applyNumberFormat="1" applyFont="1" applyFill="1" applyBorder="1" applyAlignment="1" applyProtection="1">
      <alignment horizontal="center" vertical="center" wrapText="1"/>
      <protection locked="0"/>
    </xf>
    <xf numFmtId="4" fontId="155" fillId="3" borderId="42" xfId="2" applyNumberFormat="1" applyFont="1" applyFill="1" applyBorder="1" applyAlignment="1" applyProtection="1">
      <alignment horizontal="center" vertical="center" wrapText="1"/>
      <protection locked="0"/>
    </xf>
    <xf numFmtId="167" fontId="155" fillId="0" borderId="43" xfId="1" applyNumberFormat="1" applyFont="1" applyBorder="1" applyAlignment="1">
      <alignment horizontal="center" vertical="center" wrapText="1"/>
    </xf>
    <xf numFmtId="3" fontId="143" fillId="0" borderId="41" xfId="2" applyNumberFormat="1" applyFont="1" applyBorder="1" applyAlignment="1" applyProtection="1">
      <alignment horizontal="center" vertical="center" wrapText="1"/>
      <protection locked="0"/>
    </xf>
    <xf numFmtId="4" fontId="155" fillId="0" borderId="48" xfId="2" applyNumberFormat="1" applyFont="1" applyBorder="1" applyAlignment="1" applyProtection="1">
      <alignment horizontal="center" vertical="center" wrapText="1"/>
      <protection locked="0"/>
    </xf>
    <xf numFmtId="3" fontId="143" fillId="0" borderId="42" xfId="2" applyNumberFormat="1" applyFont="1" applyBorder="1" applyAlignment="1" applyProtection="1">
      <alignment horizontal="center" vertical="center" wrapText="1"/>
      <protection locked="0"/>
    </xf>
    <xf numFmtId="4" fontId="155" fillId="0" borderId="42" xfId="2" applyNumberFormat="1" applyFont="1" applyBorder="1" applyAlignment="1" applyProtection="1">
      <alignment horizontal="center" vertical="center" wrapText="1"/>
      <protection locked="0"/>
    </xf>
    <xf numFmtId="4" fontId="155" fillId="0" borderId="43" xfId="2" applyNumberFormat="1" applyFont="1" applyBorder="1" applyAlignment="1">
      <alignment horizontal="center" vertical="center" wrapText="1"/>
    </xf>
    <xf numFmtId="0" fontId="153" fillId="0" borderId="0" xfId="2" applyFont="1" applyAlignment="1">
      <alignment vertical="center" wrapText="1"/>
    </xf>
    <xf numFmtId="2" fontId="70" fillId="0" borderId="0" xfId="2" applyNumberFormat="1" applyFont="1" applyAlignment="1">
      <alignment vertical="center" wrapText="1"/>
    </xf>
    <xf numFmtId="0" fontId="54" fillId="0" borderId="0" xfId="2" applyFont="1" applyAlignment="1">
      <alignment vertical="center" wrapText="1"/>
    </xf>
    <xf numFmtId="0" fontId="156" fillId="0" borderId="0" xfId="2" applyFont="1" applyAlignment="1">
      <alignment vertical="center" wrapText="1"/>
    </xf>
    <xf numFmtId="2" fontId="55" fillId="0" borderId="0" xfId="2" applyNumberFormat="1" applyFont="1" applyAlignment="1">
      <alignment vertical="center" wrapText="1"/>
    </xf>
    <xf numFmtId="2" fontId="95" fillId="0" borderId="0" xfId="2" applyNumberFormat="1" applyFont="1" applyAlignment="1">
      <alignment horizontal="left" vertical="center" wrapText="1"/>
    </xf>
    <xf numFmtId="0" fontId="55" fillId="39" borderId="41" xfId="2" applyFont="1" applyFill="1" applyBorder="1" applyAlignment="1">
      <alignment horizontal="center" vertical="center" wrapText="1"/>
    </xf>
    <xf numFmtId="0" fontId="55" fillId="39" borderId="43" xfId="2" applyFont="1" applyFill="1" applyBorder="1" applyAlignment="1">
      <alignment horizontal="center" vertical="center" wrapText="1"/>
    </xf>
    <xf numFmtId="0" fontId="127" fillId="39" borderId="43" xfId="2" applyFont="1" applyFill="1" applyBorder="1" applyAlignment="1">
      <alignment horizontal="center" vertical="center" wrapText="1"/>
    </xf>
    <xf numFmtId="0" fontId="127" fillId="39" borderId="42" xfId="2" applyFont="1" applyFill="1" applyBorder="1" applyAlignment="1">
      <alignment horizontal="center" vertical="center" wrapText="1"/>
    </xf>
    <xf numFmtId="0" fontId="55" fillId="39" borderId="123" xfId="2" applyFont="1" applyFill="1" applyBorder="1" applyAlignment="1">
      <alignment horizontal="center" vertical="center" wrapText="1"/>
    </xf>
    <xf numFmtId="0" fontId="55" fillId="39" borderId="124" xfId="2" applyFont="1" applyFill="1" applyBorder="1" applyAlignment="1">
      <alignment horizontal="center" vertical="center" wrapText="1"/>
    </xf>
    <xf numFmtId="0" fontId="55" fillId="39" borderId="100" xfId="2" applyFont="1" applyFill="1" applyBorder="1" applyAlignment="1">
      <alignment horizontal="center" vertical="center" wrapText="1"/>
    </xf>
    <xf numFmtId="0" fontId="55" fillId="39" borderId="109" xfId="2" applyFont="1" applyFill="1" applyBorder="1" applyAlignment="1">
      <alignment horizontal="center" vertical="center" wrapText="1"/>
    </xf>
    <xf numFmtId="0" fontId="131" fillId="0" borderId="0" xfId="0" applyFont="1" applyAlignment="1">
      <alignment vertical="center"/>
    </xf>
    <xf numFmtId="0" fontId="130" fillId="0" borderId="0" xfId="0" applyFont="1" applyBorder="1" applyAlignment="1">
      <alignment vertical="center" wrapText="1"/>
    </xf>
    <xf numFmtId="0" fontId="130" fillId="0" borderId="0" xfId="0" applyFont="1" applyAlignment="1">
      <alignment vertical="center" wrapText="1"/>
    </xf>
    <xf numFmtId="0" fontId="130" fillId="0" borderId="0" xfId="0" applyFont="1" applyBorder="1" applyAlignment="1">
      <alignment horizontal="center" vertical="center" wrapText="1"/>
    </xf>
    <xf numFmtId="0" fontId="131" fillId="0" borderId="0" xfId="0" applyFont="1" applyBorder="1" applyAlignment="1">
      <alignment vertical="center" wrapText="1"/>
    </xf>
    <xf numFmtId="0" fontId="131" fillId="0" borderId="0" xfId="0" applyFont="1" applyAlignment="1">
      <alignment vertical="center" wrapText="1"/>
    </xf>
    <xf numFmtId="3" fontId="131" fillId="0" borderId="0" xfId="0" applyNumberFormat="1" applyFont="1" applyAlignment="1">
      <alignment vertical="center" wrapText="1"/>
    </xf>
    <xf numFmtId="0" fontId="146" fillId="0" borderId="0" xfId="0" applyFont="1" applyBorder="1" applyAlignment="1">
      <alignment horizontal="center" vertical="center" wrapText="1"/>
    </xf>
    <xf numFmtId="0" fontId="156" fillId="4" borderId="0" xfId="0" applyFont="1" applyFill="1" applyAlignment="1">
      <alignment vertical="center" wrapText="1"/>
    </xf>
    <xf numFmtId="0" fontId="54" fillId="4" borderId="0" xfId="0" applyFont="1" applyFill="1" applyAlignment="1">
      <alignment vertical="center" wrapText="1"/>
    </xf>
    <xf numFmtId="0" fontId="130" fillId="0" borderId="0" xfId="0" applyFont="1" applyAlignment="1">
      <alignment horizontal="right" vertical="center"/>
    </xf>
    <xf numFmtId="0" fontId="131" fillId="0" borderId="0" xfId="0" applyFont="1" applyAlignment="1">
      <alignment horizontal="left" vertical="center"/>
    </xf>
    <xf numFmtId="0" fontId="130" fillId="0" borderId="0" xfId="0" applyFont="1" applyAlignment="1" applyProtection="1">
      <alignment vertical="center" wrapText="1"/>
      <protection locked="0"/>
    </xf>
    <xf numFmtId="0" fontId="131" fillId="0" borderId="0" xfId="0" applyFont="1"/>
    <xf numFmtId="0" fontId="55" fillId="39" borderId="98" xfId="0" applyFont="1" applyFill="1" applyBorder="1" applyAlignment="1">
      <alignment horizontal="center" vertical="center" wrapText="1"/>
    </xf>
    <xf numFmtId="0" fontId="55" fillId="39" borderId="99" xfId="0" applyFont="1" applyFill="1" applyBorder="1" applyAlignment="1">
      <alignment horizontal="center" vertical="center" wrapText="1"/>
    </xf>
    <xf numFmtId="3" fontId="130" fillId="0" borderId="0" xfId="0" applyNumberFormat="1" applyFont="1" applyAlignment="1">
      <alignment vertical="center" wrapText="1"/>
    </xf>
    <xf numFmtId="0" fontId="95" fillId="0" borderId="31" xfId="0" applyFont="1" applyBorder="1" applyAlignment="1">
      <alignment horizontal="left" vertical="center" wrapText="1"/>
    </xf>
    <xf numFmtId="3" fontId="70" fillId="3" borderId="36" xfId="0" applyNumberFormat="1" applyFont="1" applyFill="1" applyBorder="1" applyAlignment="1" applyProtection="1">
      <alignment horizontal="center" vertical="center"/>
      <protection locked="0"/>
    </xf>
    <xf numFmtId="4" fontId="161" fillId="0" borderId="38" xfId="0" applyNumberFormat="1" applyFont="1" applyBorder="1" applyAlignment="1">
      <alignment horizontal="center" vertical="center"/>
    </xf>
    <xf numFmtId="0" fontId="95" fillId="0" borderId="44" xfId="0" applyFont="1" applyBorder="1" applyAlignment="1">
      <alignment horizontal="left" vertical="center" wrapText="1"/>
    </xf>
    <xf numFmtId="3" fontId="70" fillId="3" borderId="39" xfId="0" applyNumberFormat="1" applyFont="1" applyFill="1" applyBorder="1" applyAlignment="1" applyProtection="1">
      <alignment horizontal="center" vertical="center"/>
      <protection locked="0"/>
    </xf>
    <xf numFmtId="4" fontId="161" fillId="0" borderId="40" xfId="0" applyNumberFormat="1" applyFont="1" applyBorder="1" applyAlignment="1">
      <alignment horizontal="center" vertical="center"/>
    </xf>
    <xf numFmtId="4" fontId="161" fillId="0" borderId="40" xfId="0" applyNumberFormat="1" applyFont="1" applyBorder="1" applyAlignment="1">
      <alignment horizontal="center" vertical="center" wrapText="1"/>
    </xf>
    <xf numFmtId="0" fontId="95" fillId="0" borderId="45" xfId="0" applyFont="1" applyBorder="1" applyAlignment="1">
      <alignment horizontal="left" vertical="center" wrapText="1"/>
    </xf>
    <xf numFmtId="3" fontId="70" fillId="3" borderId="41" xfId="0" applyNumberFormat="1" applyFont="1" applyFill="1" applyBorder="1" applyAlignment="1" applyProtection="1">
      <alignment horizontal="center" vertical="center"/>
      <protection locked="0"/>
    </xf>
    <xf numFmtId="4" fontId="161" fillId="0" borderId="43" xfId="0" applyNumberFormat="1" applyFont="1" applyBorder="1" applyAlignment="1">
      <alignment horizontal="center" vertical="center" wrapText="1"/>
    </xf>
    <xf numFmtId="0" fontId="162" fillId="0" borderId="0" xfId="2" applyFont="1" applyAlignment="1">
      <alignment vertical="center"/>
    </xf>
    <xf numFmtId="0" fontId="163" fillId="0" borderId="0" xfId="2" applyFont="1" applyAlignment="1">
      <alignment horizontal="left" vertical="center"/>
    </xf>
    <xf numFmtId="0" fontId="166" fillId="0" borderId="0" xfId="2" applyFont="1" applyAlignment="1">
      <alignment vertical="center" wrapText="1"/>
    </xf>
    <xf numFmtId="0" fontId="145" fillId="0" borderId="0" xfId="2" applyFont="1" applyAlignment="1">
      <alignment horizontal="center" vertical="center" wrapText="1"/>
    </xf>
    <xf numFmtId="0" fontId="166" fillId="0" borderId="30" xfId="2" applyFont="1" applyBorder="1" applyAlignment="1">
      <alignment horizontal="left" vertical="center" wrapText="1"/>
    </xf>
    <xf numFmtId="3" fontId="166" fillId="0" borderId="32" xfId="2" applyNumberFormat="1" applyFont="1" applyBorder="1" applyAlignment="1">
      <alignment horizontal="center" vertical="center" wrapText="1"/>
    </xf>
    <xf numFmtId="4" fontId="168" fillId="0" borderId="35" xfId="2" applyNumberFormat="1" applyFont="1" applyBorder="1" applyAlignment="1">
      <alignment horizontal="center" vertical="center" wrapText="1"/>
    </xf>
    <xf numFmtId="0" fontId="163" fillId="0" borderId="0" xfId="2" applyFont="1" applyAlignment="1">
      <alignment vertical="center" wrapText="1"/>
    </xf>
    <xf numFmtId="0" fontId="169" fillId="0" borderId="0" xfId="2" applyFont="1" applyAlignment="1">
      <alignment vertical="center"/>
    </xf>
    <xf numFmtId="0" fontId="169" fillId="0" borderId="0" xfId="2" applyFont="1" applyAlignment="1">
      <alignment horizontal="left" vertical="center"/>
    </xf>
    <xf numFmtId="0" fontId="166" fillId="0" borderId="37" xfId="2" applyFont="1" applyBorder="1" applyAlignment="1">
      <alignment horizontal="center" vertical="center" wrapText="1"/>
    </xf>
    <xf numFmtId="4" fontId="155" fillId="0" borderId="38" xfId="0" applyNumberFormat="1" applyFont="1" applyBorder="1" applyAlignment="1">
      <alignment horizontal="center" vertical="center"/>
    </xf>
    <xf numFmtId="1" fontId="70" fillId="0" borderId="0" xfId="1" applyNumberFormat="1" applyFont="1" applyBorder="1" applyAlignment="1">
      <alignment horizontal="center" vertical="center"/>
    </xf>
    <xf numFmtId="4" fontId="155" fillId="0" borderId="0" xfId="2" applyNumberFormat="1" applyFont="1" applyAlignment="1">
      <alignment horizontal="center" vertical="center" wrapText="1"/>
    </xf>
    <xf numFmtId="2" fontId="152" fillId="0" borderId="0" xfId="2" applyNumberFormat="1" applyFont="1" applyAlignment="1">
      <alignment vertical="center" wrapText="1"/>
    </xf>
    <xf numFmtId="0" fontId="169" fillId="0" borderId="0" xfId="2" applyFont="1" applyAlignment="1">
      <alignment vertical="center" wrapText="1"/>
    </xf>
    <xf numFmtId="2" fontId="138" fillId="0" borderId="0" xfId="2" applyNumberFormat="1" applyFont="1" applyAlignment="1">
      <alignment vertical="center" wrapText="1"/>
    </xf>
    <xf numFmtId="2" fontId="138" fillId="0" borderId="0" xfId="2" applyNumberFormat="1" applyFont="1" applyAlignment="1">
      <alignment horizontal="left" vertical="center" wrapText="1"/>
    </xf>
    <xf numFmtId="10" fontId="144" fillId="0" borderId="0" xfId="2" applyNumberFormat="1" applyFont="1" applyAlignment="1">
      <alignment vertical="center" wrapText="1"/>
    </xf>
    <xf numFmtId="0" fontId="55" fillId="39" borderId="139" xfId="2" applyFont="1" applyFill="1" applyBorder="1" applyAlignment="1">
      <alignment horizontal="center" vertical="center" wrapText="1"/>
    </xf>
    <xf numFmtId="0" fontId="55" fillId="39" borderId="98" xfId="2" applyFont="1" applyFill="1" applyBorder="1" applyAlignment="1">
      <alignment horizontal="center" vertical="center" wrapText="1"/>
    </xf>
    <xf numFmtId="3" fontId="143" fillId="0" borderId="36" xfId="0" applyNumberFormat="1" applyFont="1" applyBorder="1" applyAlignment="1" applyProtection="1">
      <alignment horizontal="right" vertical="center"/>
      <protection locked="0"/>
    </xf>
    <xf numFmtId="3" fontId="143" fillId="0" borderId="39" xfId="0" applyNumberFormat="1" applyFont="1" applyBorder="1" applyAlignment="1" applyProtection="1">
      <alignment horizontal="right" vertical="center"/>
      <protection locked="0"/>
    </xf>
    <xf numFmtId="3" fontId="143" fillId="0" borderId="39" xfId="0" applyNumberFormat="1" applyFont="1" applyBorder="1" applyAlignment="1" applyProtection="1">
      <alignment horizontal="right" vertical="center" wrapText="1"/>
      <protection locked="0"/>
    </xf>
    <xf numFmtId="3" fontId="143" fillId="0" borderId="41" xfId="0" applyNumberFormat="1" applyFont="1" applyBorder="1" applyAlignment="1" applyProtection="1">
      <alignment horizontal="right" vertical="center" wrapText="1"/>
      <protection locked="0"/>
    </xf>
    <xf numFmtId="0" fontId="142" fillId="0" borderId="0" xfId="2" applyFont="1" applyAlignment="1">
      <alignment horizontal="right" vertical="center" wrapText="1"/>
    </xf>
    <xf numFmtId="3" fontId="143" fillId="0" borderId="36" xfId="2" applyNumberFormat="1" applyFont="1" applyBorder="1" applyAlignment="1" applyProtection="1">
      <alignment horizontal="right" vertical="center"/>
      <protection locked="0"/>
    </xf>
    <xf numFmtId="3" fontId="143" fillId="0" borderId="39" xfId="2" applyNumberFormat="1" applyFont="1" applyBorder="1" applyAlignment="1" applyProtection="1">
      <alignment horizontal="right" vertical="center"/>
      <protection locked="0"/>
    </xf>
    <xf numFmtId="3" fontId="143" fillId="0" borderId="39" xfId="2" applyNumberFormat="1" applyFont="1" applyBorder="1" applyAlignment="1" applyProtection="1">
      <alignment horizontal="right" vertical="center" wrapText="1"/>
      <protection locked="0"/>
    </xf>
    <xf numFmtId="3" fontId="143" fillId="0" borderId="41" xfId="2" applyNumberFormat="1" applyFont="1" applyBorder="1" applyAlignment="1" applyProtection="1">
      <alignment horizontal="right" vertical="center" wrapText="1"/>
      <protection locked="0"/>
    </xf>
    <xf numFmtId="4" fontId="155" fillId="0" borderId="38" xfId="0" applyNumberFormat="1" applyFont="1" applyBorder="1" applyAlignment="1">
      <alignment horizontal="right" vertical="center"/>
    </xf>
    <xf numFmtId="4" fontId="155" fillId="0" borderId="40" xfId="0" applyNumberFormat="1" applyFont="1" applyBorder="1" applyAlignment="1">
      <alignment horizontal="right" vertical="center"/>
    </xf>
    <xf numFmtId="4" fontId="155" fillId="0" borderId="40" xfId="0" applyNumberFormat="1" applyFont="1" applyBorder="1" applyAlignment="1">
      <alignment horizontal="right" vertical="center" wrapText="1"/>
    </xf>
    <xf numFmtId="4" fontId="155" fillId="0" borderId="43" xfId="0" applyNumberFormat="1" applyFont="1" applyBorder="1" applyAlignment="1">
      <alignment horizontal="right" vertical="center" wrapText="1"/>
    </xf>
    <xf numFmtId="4" fontId="155" fillId="0" borderId="38" xfId="2" applyNumberFormat="1" applyFont="1" applyBorder="1" applyAlignment="1">
      <alignment horizontal="right" vertical="center"/>
    </xf>
    <xf numFmtId="4" fontId="155" fillId="0" borderId="40" xfId="2" applyNumberFormat="1" applyFont="1" applyBorder="1" applyAlignment="1">
      <alignment horizontal="right" vertical="center"/>
    </xf>
    <xf numFmtId="4" fontId="155" fillId="0" borderId="40" xfId="2" applyNumberFormat="1" applyFont="1" applyBorder="1" applyAlignment="1">
      <alignment horizontal="right" vertical="center" wrapText="1"/>
    </xf>
    <xf numFmtId="4" fontId="155" fillId="0" borderId="43" xfId="2" applyNumberFormat="1" applyFont="1" applyBorder="1" applyAlignment="1">
      <alignment horizontal="right" vertical="center" wrapText="1"/>
    </xf>
    <xf numFmtId="3" fontId="143" fillId="3" borderId="36" xfId="2" applyNumberFormat="1" applyFont="1" applyFill="1" applyBorder="1" applyAlignment="1">
      <alignment horizontal="right" vertical="center"/>
    </xf>
    <xf numFmtId="3" fontId="143" fillId="3" borderId="39" xfId="2" applyNumberFormat="1" applyFont="1" applyFill="1" applyBorder="1" applyAlignment="1">
      <alignment horizontal="right" vertical="center"/>
    </xf>
    <xf numFmtId="3" fontId="143" fillId="0" borderId="39" xfId="2" applyNumberFormat="1" applyFont="1" applyBorder="1" applyAlignment="1">
      <alignment horizontal="right" vertical="center" wrapText="1"/>
    </xf>
    <xf numFmtId="3" fontId="143" fillId="3" borderId="39" xfId="2" applyNumberFormat="1" applyFont="1" applyFill="1" applyBorder="1" applyAlignment="1">
      <alignment horizontal="right" vertical="center" wrapText="1"/>
    </xf>
    <xf numFmtId="3" fontId="143" fillId="3" borderId="41" xfId="2" applyNumberFormat="1" applyFont="1" applyFill="1" applyBorder="1" applyAlignment="1">
      <alignment horizontal="right" vertical="center" wrapText="1"/>
    </xf>
    <xf numFmtId="4" fontId="155" fillId="3" borderId="37" xfId="2" applyNumberFormat="1" applyFont="1" applyFill="1" applyBorder="1" applyAlignment="1">
      <alignment horizontal="right" vertical="center"/>
    </xf>
    <xf numFmtId="167" fontId="155" fillId="0" borderId="38" xfId="1" applyNumberFormat="1" applyFont="1" applyBorder="1" applyAlignment="1">
      <alignment horizontal="right" vertical="center"/>
    </xf>
    <xf numFmtId="4" fontId="155" fillId="3" borderId="0" xfId="2" applyNumberFormat="1" applyFont="1" applyFill="1" applyAlignment="1">
      <alignment horizontal="right" vertical="center"/>
    </xf>
    <xf numFmtId="167" fontId="155" fillId="0" borderId="40" xfId="1" applyNumberFormat="1" applyFont="1" applyBorder="1" applyAlignment="1">
      <alignment horizontal="right" vertical="center"/>
    </xf>
    <xf numFmtId="4" fontId="155" fillId="0" borderId="0" xfId="2" applyNumberFormat="1" applyFont="1" applyAlignment="1">
      <alignment horizontal="right" vertical="center" wrapText="1"/>
    </xf>
    <xf numFmtId="4" fontId="155" fillId="3" borderId="0" xfId="2" applyNumberFormat="1" applyFont="1" applyFill="1" applyAlignment="1">
      <alignment horizontal="right" vertical="center" wrapText="1"/>
    </xf>
    <xf numFmtId="167" fontId="155" fillId="0" borderId="40" xfId="1" applyNumberFormat="1" applyFont="1" applyBorder="1" applyAlignment="1">
      <alignment horizontal="right" vertical="center" wrapText="1"/>
    </xf>
    <xf numFmtId="4" fontId="155" fillId="3" borderId="42" xfId="2" applyNumberFormat="1" applyFont="1" applyFill="1" applyBorder="1" applyAlignment="1">
      <alignment horizontal="right" vertical="center" wrapText="1"/>
    </xf>
    <xf numFmtId="167" fontId="155" fillId="0" borderId="43" xfId="1" applyNumberFormat="1" applyFont="1" applyBorder="1" applyAlignment="1">
      <alignment horizontal="right" vertical="center" wrapText="1"/>
    </xf>
    <xf numFmtId="0" fontId="153" fillId="2" borderId="0" xfId="5" applyFont="1" applyFill="1" applyAlignment="1">
      <alignment horizontal="center" vertical="center"/>
    </xf>
    <xf numFmtId="0" fontId="166" fillId="0" borderId="0" xfId="2" applyFont="1" applyAlignment="1">
      <alignment horizontal="center" vertical="center" wrapText="1"/>
    </xf>
    <xf numFmtId="0" fontId="166" fillId="0" borderId="37" xfId="2" applyFont="1" applyBorder="1" applyAlignment="1">
      <alignment vertical="center" wrapText="1"/>
    </xf>
    <xf numFmtId="3" fontId="166" fillId="0" borderId="0" xfId="2" applyNumberFormat="1" applyFont="1" applyAlignment="1">
      <alignment vertical="center" wrapText="1"/>
    </xf>
    <xf numFmtId="0" fontId="166" fillId="0" borderId="88" xfId="2" applyFont="1" applyBorder="1" applyAlignment="1">
      <alignment vertical="center" wrapText="1"/>
    </xf>
    <xf numFmtId="0" fontId="170" fillId="0" borderId="0" xfId="2" applyFont="1" applyAlignment="1">
      <alignment horizontal="left" vertical="center"/>
    </xf>
    <xf numFmtId="0" fontId="166" fillId="0" borderId="89" xfId="2" applyFont="1" applyBorder="1" applyAlignment="1">
      <alignment vertical="center" wrapText="1"/>
    </xf>
    <xf numFmtId="0" fontId="166" fillId="0" borderId="42" xfId="2" applyFont="1" applyBorder="1" applyAlignment="1">
      <alignment vertical="center" wrapText="1"/>
    </xf>
    <xf numFmtId="0" fontId="170" fillId="0" borderId="0" xfId="2" applyFont="1" applyAlignment="1">
      <alignment horizontal="center" vertical="center" wrapText="1"/>
    </xf>
    <xf numFmtId="0" fontId="170" fillId="0" borderId="0" xfId="2" applyFont="1" applyAlignment="1">
      <alignment vertical="center" wrapText="1"/>
    </xf>
    <xf numFmtId="3" fontId="143" fillId="3" borderId="36" xfId="2" applyNumberFormat="1" applyFont="1" applyFill="1" applyBorder="1" applyAlignment="1" applyProtection="1">
      <alignment horizontal="center" vertical="center"/>
      <protection locked="0"/>
    </xf>
    <xf numFmtId="4" fontId="155" fillId="0" borderId="38" xfId="2" applyNumberFormat="1" applyFont="1" applyBorder="1" applyAlignment="1" applyProtection="1">
      <alignment horizontal="center" vertical="center"/>
      <protection locked="0"/>
    </xf>
    <xf numFmtId="3" fontId="143" fillId="3" borderId="39" xfId="2" applyNumberFormat="1" applyFont="1" applyFill="1" applyBorder="1" applyAlignment="1" applyProtection="1">
      <alignment horizontal="center" vertical="center"/>
      <protection locked="0"/>
    </xf>
    <xf numFmtId="4" fontId="155" fillId="3" borderId="40" xfId="2" applyNumberFormat="1" applyFont="1" applyFill="1" applyBorder="1" applyAlignment="1" applyProtection="1">
      <alignment horizontal="center" vertical="center"/>
      <protection locked="0"/>
    </xf>
    <xf numFmtId="4" fontId="155" fillId="0" borderId="40" xfId="2" applyNumberFormat="1" applyFont="1" applyBorder="1" applyAlignment="1" applyProtection="1">
      <alignment horizontal="center" vertical="center"/>
      <protection locked="0"/>
    </xf>
    <xf numFmtId="4" fontId="155" fillId="0" borderId="40" xfId="2" applyNumberFormat="1" applyFont="1" applyBorder="1" applyAlignment="1" applyProtection="1">
      <alignment horizontal="center" vertical="center" wrapText="1"/>
      <protection locked="0"/>
    </xf>
    <xf numFmtId="3" fontId="143" fillId="3" borderId="39" xfId="2" applyNumberFormat="1" applyFont="1" applyFill="1" applyBorder="1" applyAlignment="1" applyProtection="1">
      <alignment horizontal="center" vertical="center" wrapText="1"/>
      <protection locked="0"/>
    </xf>
    <xf numFmtId="4" fontId="155" fillId="3" borderId="40" xfId="2" applyNumberFormat="1" applyFont="1" applyFill="1" applyBorder="1" applyAlignment="1" applyProtection="1">
      <alignment horizontal="center" vertical="center" wrapText="1"/>
      <protection locked="0"/>
    </xf>
    <xf numFmtId="3" fontId="143" fillId="3" borderId="41" xfId="2" applyNumberFormat="1" applyFont="1" applyFill="1" applyBorder="1" applyAlignment="1" applyProtection="1">
      <alignment horizontal="center" vertical="center" wrapText="1"/>
      <protection locked="0"/>
    </xf>
    <xf numFmtId="4" fontId="155" fillId="3" borderId="43" xfId="2" applyNumberFormat="1" applyFont="1" applyFill="1" applyBorder="1" applyAlignment="1" applyProtection="1">
      <alignment horizontal="center" vertical="center" wrapText="1"/>
      <protection locked="0"/>
    </xf>
    <xf numFmtId="4" fontId="155" fillId="0" borderId="43" xfId="2" applyNumberFormat="1" applyFont="1" applyBorder="1" applyAlignment="1" applyProtection="1">
      <alignment horizontal="center" vertical="center" wrapText="1"/>
      <protection locked="0"/>
    </xf>
    <xf numFmtId="0" fontId="170" fillId="0" borderId="0" xfId="2" applyFont="1"/>
    <xf numFmtId="2" fontId="166" fillId="0" borderId="0" xfId="2" applyNumberFormat="1" applyFont="1" applyAlignment="1">
      <alignment vertical="center" wrapText="1"/>
    </xf>
    <xf numFmtId="49" fontId="153" fillId="0" borderId="0" xfId="2" applyNumberFormat="1" applyFont="1" applyAlignment="1">
      <alignment horizontal="left" vertical="center" wrapText="1"/>
    </xf>
    <xf numFmtId="0" fontId="148" fillId="0" borderId="0" xfId="2" applyFont="1" applyAlignment="1">
      <alignment horizontal="left" vertical="center"/>
    </xf>
    <xf numFmtId="0" fontId="55" fillId="0" borderId="0" xfId="2" applyFont="1" applyAlignment="1">
      <alignment horizontal="center" vertical="center" wrapText="1"/>
    </xf>
    <xf numFmtId="0" fontId="55" fillId="0" borderId="0" xfId="2" applyFont="1" applyAlignment="1">
      <alignment vertical="center" wrapText="1"/>
    </xf>
    <xf numFmtId="3" fontId="55" fillId="0" borderId="0" xfId="2" applyNumberFormat="1" applyFont="1" applyAlignment="1">
      <alignment vertical="center" wrapText="1"/>
    </xf>
    <xf numFmtId="0" fontId="149" fillId="0" borderId="0" xfId="2" applyFont="1" applyAlignment="1">
      <alignment vertical="center" wrapText="1"/>
    </xf>
    <xf numFmtId="0" fontId="150" fillId="0" borderId="0" xfId="2" applyFont="1" applyAlignment="1">
      <alignment horizontal="center" vertical="center" wrapText="1"/>
    </xf>
    <xf numFmtId="0" fontId="175" fillId="0" borderId="0" xfId="2" applyFont="1" applyAlignment="1">
      <alignment horizontal="center" vertical="center" wrapText="1"/>
    </xf>
    <xf numFmtId="0" fontId="175" fillId="0" borderId="0" xfId="2" applyFont="1" applyAlignment="1">
      <alignment vertical="center" wrapText="1"/>
    </xf>
    <xf numFmtId="0" fontId="54" fillId="0" borderId="0" xfId="2" applyFont="1" applyAlignment="1">
      <alignment horizontal="center" vertical="center" wrapText="1"/>
    </xf>
    <xf numFmtId="4" fontId="61" fillId="0" borderId="0" xfId="2" applyNumberFormat="1" applyFont="1" applyAlignment="1">
      <alignment horizontal="center" vertical="center"/>
    </xf>
    <xf numFmtId="9" fontId="128" fillId="0" borderId="0" xfId="8" applyFont="1" applyBorder="1" applyAlignment="1">
      <alignment horizontal="center" vertical="center"/>
    </xf>
    <xf numFmtId="0" fontId="175" fillId="0" borderId="0" xfId="2" applyFont="1"/>
    <xf numFmtId="0" fontId="175" fillId="0" borderId="0" xfId="2" applyFont="1" applyAlignment="1">
      <alignment horizontal="left" vertical="center" wrapText="1"/>
    </xf>
    <xf numFmtId="2" fontId="175" fillId="0" borderId="0" xfId="1" applyNumberFormat="1" applyFont="1" applyBorder="1" applyAlignment="1">
      <alignment horizontal="center" vertical="center"/>
    </xf>
    <xf numFmtId="2" fontId="175" fillId="0" borderId="0" xfId="1" applyNumberFormat="1" applyFont="1" applyBorder="1" applyAlignment="1">
      <alignment horizontal="center" vertical="center" wrapText="1"/>
    </xf>
    <xf numFmtId="0" fontId="159" fillId="0" borderId="0" xfId="2" applyFont="1" applyAlignment="1">
      <alignment horizontal="left" vertical="center" wrapText="1"/>
    </xf>
    <xf numFmtId="3" fontId="129" fillId="0" borderId="0" xfId="2" applyNumberFormat="1" applyFont="1" applyAlignment="1">
      <alignment vertical="center" wrapText="1"/>
    </xf>
    <xf numFmtId="3" fontId="129" fillId="0" borderId="0" xfId="0" applyNumberFormat="1" applyFont="1" applyBorder="1" applyAlignment="1" applyProtection="1">
      <alignment horizontal="center" vertical="center"/>
      <protection locked="0"/>
    </xf>
    <xf numFmtId="4" fontId="160" fillId="0" borderId="0" xfId="0" applyNumberFormat="1" applyFont="1" applyBorder="1" applyAlignment="1">
      <alignment horizontal="center" vertical="center"/>
    </xf>
    <xf numFmtId="3" fontId="129" fillId="0" borderId="0" xfId="2" applyNumberFormat="1" applyFont="1" applyAlignment="1" applyProtection="1">
      <alignment horizontal="center" vertical="center"/>
      <protection locked="0"/>
    </xf>
    <xf numFmtId="168" fontId="160" fillId="0" borderId="0" xfId="2" applyNumberFormat="1" applyFont="1" applyAlignment="1">
      <alignment horizontal="center" vertical="center"/>
    </xf>
    <xf numFmtId="3" fontId="129" fillId="3" borderId="0" xfId="2" applyNumberFormat="1" applyFont="1" applyFill="1" applyAlignment="1" applyProtection="1">
      <alignment horizontal="center" vertical="center"/>
      <protection locked="0"/>
    </xf>
    <xf numFmtId="167" fontId="160" fillId="0" borderId="0" xfId="1" applyNumberFormat="1" applyFont="1" applyBorder="1" applyAlignment="1">
      <alignment horizontal="center" vertical="center"/>
    </xf>
    <xf numFmtId="4" fontId="160" fillId="0" borderId="0" xfId="2" applyNumberFormat="1" applyFont="1" applyAlignment="1">
      <alignment horizontal="center" vertical="center"/>
    </xf>
    <xf numFmtId="3" fontId="129" fillId="0" borderId="0" xfId="0" applyNumberFormat="1" applyFont="1" applyBorder="1" applyAlignment="1" applyProtection="1">
      <alignment horizontal="center" vertical="center" wrapText="1"/>
      <protection locked="0"/>
    </xf>
    <xf numFmtId="3" fontId="129" fillId="0" borderId="0" xfId="2" applyNumberFormat="1" applyFont="1" applyAlignment="1" applyProtection="1">
      <alignment horizontal="center" vertical="center" wrapText="1"/>
      <protection locked="0"/>
    </xf>
    <xf numFmtId="3" fontId="129" fillId="3" borderId="0" xfId="2" applyNumberFormat="1" applyFont="1" applyFill="1" applyAlignment="1" applyProtection="1">
      <alignment horizontal="center" vertical="center" wrapText="1"/>
      <protection locked="0"/>
    </xf>
    <xf numFmtId="4" fontId="160" fillId="0" borderId="0" xfId="0" applyNumberFormat="1" applyFont="1" applyBorder="1" applyAlignment="1">
      <alignment horizontal="center" vertical="center" wrapText="1"/>
    </xf>
    <xf numFmtId="168" fontId="160" fillId="0" borderId="0" xfId="2" applyNumberFormat="1" applyFont="1" applyAlignment="1">
      <alignment horizontal="center" vertical="center" wrapText="1"/>
    </xf>
    <xf numFmtId="167" fontId="160" fillId="0" borderId="0" xfId="1" applyNumberFormat="1" applyFont="1" applyBorder="1" applyAlignment="1">
      <alignment horizontal="center" vertical="center" wrapText="1"/>
    </xf>
    <xf numFmtId="4" fontId="160" fillId="0" borderId="0" xfId="2" applyNumberFormat="1" applyFont="1" applyAlignment="1">
      <alignment horizontal="center" vertical="center" wrapText="1"/>
    </xf>
    <xf numFmtId="4" fontId="61" fillId="0" borderId="0" xfId="2" applyNumberFormat="1" applyFont="1" applyAlignment="1">
      <alignment horizontal="center" vertical="center" wrapText="1"/>
    </xf>
    <xf numFmtId="0" fontId="176" fillId="0" borderId="0" xfId="2" applyFont="1" applyAlignment="1">
      <alignment horizontal="center" vertical="center" wrapText="1"/>
    </xf>
    <xf numFmtId="168" fontId="176" fillId="0" borderId="0" xfId="2" applyNumberFormat="1" applyFont="1" applyAlignment="1">
      <alignment horizontal="center" vertical="center" wrapText="1"/>
    </xf>
    <xf numFmtId="167" fontId="176" fillId="0" borderId="0" xfId="1" applyNumberFormat="1" applyFont="1" applyBorder="1" applyAlignment="1">
      <alignment horizontal="center" vertical="center" wrapText="1"/>
    </xf>
    <xf numFmtId="4" fontId="176" fillId="0" borderId="0" xfId="2" applyNumberFormat="1" applyFont="1" applyAlignment="1">
      <alignment horizontal="center" vertical="center" wrapText="1"/>
    </xf>
    <xf numFmtId="168" fontId="177" fillId="0" borderId="0" xfId="2" applyNumberFormat="1" applyFont="1" applyAlignment="1">
      <alignment horizontal="center" vertical="center" wrapText="1"/>
    </xf>
    <xf numFmtId="0" fontId="95" fillId="0" borderId="0" xfId="2" applyFont="1" applyAlignment="1">
      <alignment horizontal="left" vertical="center" wrapText="1"/>
    </xf>
    <xf numFmtId="3" fontId="95" fillId="0" borderId="0" xfId="2" applyNumberFormat="1" applyFont="1" applyAlignment="1">
      <alignment horizontal="center" vertical="center" wrapText="1"/>
    </xf>
    <xf numFmtId="3" fontId="176" fillId="0" borderId="0" xfId="2" applyNumberFormat="1" applyFont="1" applyAlignment="1">
      <alignment horizontal="center" vertical="center" wrapText="1"/>
    </xf>
    <xf numFmtId="4" fontId="177" fillId="0" borderId="0" xfId="2" applyNumberFormat="1" applyFont="1" applyAlignment="1">
      <alignment horizontal="center" vertical="center" wrapText="1"/>
    </xf>
    <xf numFmtId="2" fontId="175" fillId="0" borderId="0" xfId="2" applyNumberFormat="1" applyFont="1" applyAlignment="1">
      <alignment vertical="center" wrapText="1"/>
    </xf>
    <xf numFmtId="0" fontId="178" fillId="0" borderId="0" xfId="2" applyFont="1" applyAlignment="1">
      <alignment vertical="center" wrapText="1"/>
    </xf>
    <xf numFmtId="2" fontId="140" fillId="0" borderId="0" xfId="2" applyNumberFormat="1" applyFont="1" applyAlignment="1">
      <alignment vertical="center" wrapText="1"/>
    </xf>
    <xf numFmtId="2" fontId="139" fillId="0" borderId="0" xfId="2" applyNumberFormat="1" applyFont="1" applyAlignment="1">
      <alignment vertical="center" wrapText="1"/>
    </xf>
    <xf numFmtId="0" fontId="54" fillId="0" borderId="0" xfId="2" applyFont="1" applyAlignment="1">
      <alignment horizontal="left" vertical="center"/>
    </xf>
    <xf numFmtId="0" fontId="55" fillId="0" borderId="0" xfId="2" applyFont="1" applyAlignment="1">
      <alignment horizontal="left" vertical="center" wrapText="1"/>
    </xf>
    <xf numFmtId="3" fontId="54" fillId="0" borderId="0" xfId="2" applyNumberFormat="1" applyFont="1" applyAlignment="1">
      <alignment vertical="center" wrapText="1"/>
    </xf>
    <xf numFmtId="3" fontId="54" fillId="0" borderId="0" xfId="0" applyNumberFormat="1" applyFont="1" applyBorder="1" applyAlignment="1" applyProtection="1">
      <alignment horizontal="center" vertical="center"/>
      <protection locked="0"/>
    </xf>
    <xf numFmtId="4" fontId="156" fillId="0" borderId="0" xfId="0" applyNumberFormat="1" applyFont="1" applyBorder="1" applyAlignment="1">
      <alignment horizontal="center" vertical="center"/>
    </xf>
    <xf numFmtId="3" fontId="54" fillId="0" borderId="0" xfId="2" applyNumberFormat="1" applyFont="1" applyAlignment="1" applyProtection="1">
      <alignment horizontal="center" vertical="center"/>
      <protection locked="0"/>
    </xf>
    <xf numFmtId="168" fontId="156" fillId="0" borderId="0" xfId="2" applyNumberFormat="1" applyFont="1" applyAlignment="1">
      <alignment horizontal="center" vertical="center"/>
    </xf>
    <xf numFmtId="3" fontId="54" fillId="3" borderId="0" xfId="2" applyNumberFormat="1" applyFont="1" applyFill="1" applyAlignment="1" applyProtection="1">
      <alignment horizontal="center" vertical="center"/>
      <protection locked="0"/>
    </xf>
    <xf numFmtId="167" fontId="156" fillId="0" borderId="0" xfId="1" applyNumberFormat="1" applyFont="1" applyBorder="1" applyAlignment="1">
      <alignment horizontal="center" vertical="center"/>
    </xf>
    <xf numFmtId="4" fontId="156" fillId="0" borderId="0" xfId="2" applyNumberFormat="1" applyFont="1" applyAlignment="1">
      <alignment horizontal="center" vertical="center"/>
    </xf>
    <xf numFmtId="9" fontId="54" fillId="0" borderId="0" xfId="8" applyFont="1" applyBorder="1" applyAlignment="1">
      <alignment horizontal="center" vertical="center"/>
    </xf>
    <xf numFmtId="0" fontId="54" fillId="0" borderId="0" xfId="2" applyFont="1"/>
    <xf numFmtId="0" fontId="54" fillId="0" borderId="0" xfId="2" applyFont="1" applyAlignment="1">
      <alignment horizontal="left" vertical="center" wrapText="1"/>
    </xf>
    <xf numFmtId="2" fontId="54" fillId="0" borderId="0" xfId="1" applyNumberFormat="1" applyFont="1" applyBorder="1" applyAlignment="1">
      <alignment horizontal="center" vertical="center"/>
    </xf>
    <xf numFmtId="2" fontId="54" fillId="0" borderId="0" xfId="1" applyNumberFormat="1" applyFont="1" applyBorder="1" applyAlignment="1">
      <alignment horizontal="center" vertical="center" wrapText="1"/>
    </xf>
    <xf numFmtId="3" fontId="54" fillId="0" borderId="0" xfId="0" applyNumberFormat="1" applyFont="1" applyBorder="1" applyAlignment="1" applyProtection="1">
      <alignment horizontal="center" vertical="center" wrapText="1"/>
      <protection locked="0"/>
    </xf>
    <xf numFmtId="3" fontId="54" fillId="0" borderId="0" xfId="2" applyNumberFormat="1" applyFont="1" applyAlignment="1" applyProtection="1">
      <alignment horizontal="center" vertical="center" wrapText="1"/>
      <protection locked="0"/>
    </xf>
    <xf numFmtId="3" fontId="70" fillId="0" borderId="0" xfId="2" applyNumberFormat="1" applyFont="1" applyAlignment="1">
      <alignment vertical="center" wrapText="1"/>
    </xf>
    <xf numFmtId="3" fontId="70" fillId="0" borderId="0" xfId="0" applyNumberFormat="1" applyFont="1" applyBorder="1" applyAlignment="1" applyProtection="1">
      <alignment horizontal="center" vertical="center"/>
      <protection locked="0"/>
    </xf>
    <xf numFmtId="4" fontId="161" fillId="0" borderId="0" xfId="0" applyNumberFormat="1" applyFont="1" applyBorder="1" applyAlignment="1">
      <alignment horizontal="center" vertical="center"/>
    </xf>
    <xf numFmtId="3" fontId="70" fillId="0" borderId="0" xfId="2" applyNumberFormat="1" applyFont="1" applyAlignment="1" applyProtection="1">
      <alignment horizontal="center" vertical="center"/>
      <protection locked="0"/>
    </xf>
    <xf numFmtId="168" fontId="161" fillId="0" borderId="0" xfId="2" applyNumberFormat="1" applyFont="1" applyAlignment="1">
      <alignment horizontal="center" vertical="center"/>
    </xf>
    <xf numFmtId="3" fontId="70" fillId="3" borderId="0" xfId="2" applyNumberFormat="1" applyFont="1" applyFill="1" applyAlignment="1" applyProtection="1">
      <alignment horizontal="center" vertical="center"/>
      <protection locked="0"/>
    </xf>
    <xf numFmtId="167" fontId="161" fillId="0" borderId="0" xfId="1" applyNumberFormat="1" applyFont="1" applyBorder="1" applyAlignment="1">
      <alignment horizontal="center" vertical="center"/>
    </xf>
    <xf numFmtId="4" fontId="161" fillId="0" borderId="0" xfId="2" applyNumberFormat="1" applyFont="1" applyAlignment="1">
      <alignment horizontal="center" vertical="center"/>
    </xf>
    <xf numFmtId="3" fontId="70" fillId="0" borderId="0" xfId="0" applyNumberFormat="1" applyFont="1" applyBorder="1" applyAlignment="1" applyProtection="1">
      <alignment horizontal="center" vertical="center" wrapText="1"/>
      <protection locked="0"/>
    </xf>
    <xf numFmtId="3" fontId="70" fillId="0" borderId="0" xfId="2" applyNumberFormat="1" applyFont="1" applyAlignment="1" applyProtection="1">
      <alignment horizontal="center" vertical="center" wrapText="1"/>
      <protection locked="0"/>
    </xf>
    <xf numFmtId="3" fontId="70" fillId="3" borderId="0" xfId="2" applyNumberFormat="1" applyFont="1" applyFill="1" applyAlignment="1" applyProtection="1">
      <alignment horizontal="center" vertical="center" wrapText="1"/>
      <protection locked="0"/>
    </xf>
    <xf numFmtId="4" fontId="161" fillId="0" borderId="0" xfId="0" applyNumberFormat="1" applyFont="1" applyBorder="1" applyAlignment="1">
      <alignment horizontal="center" vertical="center" wrapText="1"/>
    </xf>
    <xf numFmtId="168" fontId="161" fillId="0" borderId="0" xfId="2" applyNumberFormat="1" applyFont="1" applyAlignment="1">
      <alignment horizontal="center" vertical="center" wrapText="1"/>
    </xf>
    <xf numFmtId="167" fontId="161" fillId="0" borderId="0" xfId="1" applyNumberFormat="1" applyFont="1" applyBorder="1" applyAlignment="1">
      <alignment horizontal="center" vertical="center" wrapText="1"/>
    </xf>
    <xf numFmtId="4" fontId="161" fillId="0" borderId="0" xfId="2" applyNumberFormat="1" applyFont="1" applyAlignment="1">
      <alignment horizontal="center" vertical="center" wrapText="1"/>
    </xf>
    <xf numFmtId="4" fontId="156" fillId="0" borderId="0" xfId="2" applyNumberFormat="1" applyFont="1" applyAlignment="1">
      <alignment horizontal="center" vertical="center" wrapText="1"/>
    </xf>
    <xf numFmtId="2" fontId="54" fillId="0" borderId="0" xfId="2" applyNumberFormat="1" applyFont="1" applyAlignment="1">
      <alignment vertical="center" wrapText="1"/>
    </xf>
    <xf numFmtId="0" fontId="161" fillId="0" borderId="0" xfId="2" applyFont="1" applyAlignment="1">
      <alignment vertical="center" wrapText="1"/>
    </xf>
    <xf numFmtId="2" fontId="95" fillId="0" borderId="0" xfId="2" applyNumberFormat="1" applyFont="1" applyAlignment="1">
      <alignment vertical="center" wrapText="1"/>
    </xf>
    <xf numFmtId="10" fontId="70" fillId="0" borderId="0" xfId="2" applyNumberFormat="1" applyFont="1" applyAlignment="1">
      <alignment vertical="center" wrapText="1"/>
    </xf>
    <xf numFmtId="0" fontId="166" fillId="0" borderId="96" xfId="2" applyFont="1" applyBorder="1" applyAlignment="1">
      <alignment vertical="center" wrapText="1"/>
    </xf>
    <xf numFmtId="3" fontId="166" fillId="0" borderId="37" xfId="2" applyNumberFormat="1" applyFont="1" applyBorder="1" applyAlignment="1">
      <alignment vertical="center" wrapText="1"/>
    </xf>
    <xf numFmtId="0" fontId="166" fillId="0" borderId="38" xfId="2" applyFont="1" applyBorder="1" applyAlignment="1">
      <alignment vertical="center" wrapText="1"/>
    </xf>
    <xf numFmtId="0" fontId="109" fillId="0" borderId="0" xfId="2" applyFont="1" applyAlignment="1">
      <alignment vertical="center" wrapText="1"/>
    </xf>
    <xf numFmtId="3" fontId="166" fillId="0" borderId="30" xfId="2" applyNumberFormat="1" applyFont="1" applyBorder="1" applyAlignment="1">
      <alignment horizontal="center" vertical="center" wrapText="1"/>
    </xf>
    <xf numFmtId="0" fontId="109" fillId="0" borderId="0" xfId="2" applyFont="1" applyAlignment="1">
      <alignment vertical="center"/>
    </xf>
    <xf numFmtId="0" fontId="109" fillId="0" borderId="0" xfId="2" applyFont="1" applyAlignment="1">
      <alignment horizontal="left" vertical="center"/>
    </xf>
    <xf numFmtId="0" fontId="55" fillId="39" borderId="145" xfId="2" applyFont="1" applyFill="1" applyBorder="1" applyAlignment="1">
      <alignment horizontal="center" vertical="center" wrapText="1"/>
    </xf>
    <xf numFmtId="0" fontId="55" fillId="39" borderId="147" xfId="2" applyFont="1" applyFill="1" applyBorder="1" applyAlignment="1">
      <alignment horizontal="center" vertical="center" wrapText="1"/>
    </xf>
    <xf numFmtId="1" fontId="54" fillId="0" borderId="0" xfId="21" applyNumberFormat="1" applyFont="1" applyBorder="1" applyAlignment="1">
      <alignment horizontal="center" vertical="center"/>
    </xf>
    <xf numFmtId="2" fontId="54" fillId="0" borderId="0" xfId="21" applyNumberFormat="1" applyFont="1" applyBorder="1" applyAlignment="1">
      <alignment horizontal="center" vertical="center"/>
    </xf>
    <xf numFmtId="14" fontId="54" fillId="0" borderId="0" xfId="2" applyNumberFormat="1" applyFont="1" applyAlignment="1">
      <alignment horizontal="left" vertical="center" wrapText="1"/>
    </xf>
    <xf numFmtId="3" fontId="143" fillId="3" borderId="31" xfId="2" applyNumberFormat="1" applyFont="1" applyFill="1" applyBorder="1" applyAlignment="1" applyProtection="1">
      <alignment horizontal="center" vertical="center"/>
      <protection locked="0"/>
    </xf>
    <xf numFmtId="0" fontId="109" fillId="0" borderId="0" xfId="2" applyFont="1"/>
    <xf numFmtId="2" fontId="70" fillId="0" borderId="0" xfId="21" applyNumberFormat="1" applyFont="1" applyBorder="1" applyAlignment="1">
      <alignment horizontal="center" vertical="center"/>
    </xf>
    <xf numFmtId="3" fontId="143" fillId="3" borderId="44" xfId="2" applyNumberFormat="1" applyFont="1" applyFill="1" applyBorder="1" applyAlignment="1" applyProtection="1">
      <alignment horizontal="center" vertical="center"/>
      <protection locked="0"/>
    </xf>
    <xf numFmtId="3" fontId="143" fillId="0" borderId="44" xfId="2" applyNumberFormat="1" applyFont="1" applyBorder="1" applyAlignment="1" applyProtection="1">
      <alignment horizontal="center" vertical="center" wrapText="1"/>
      <protection locked="0"/>
    </xf>
    <xf numFmtId="3" fontId="143" fillId="3" borderId="44" xfId="2" applyNumberFormat="1" applyFont="1" applyFill="1" applyBorder="1" applyAlignment="1" applyProtection="1">
      <alignment horizontal="center" vertical="center" wrapText="1"/>
      <protection locked="0"/>
    </xf>
    <xf numFmtId="3" fontId="143" fillId="3" borderId="45" xfId="2" applyNumberFormat="1" applyFont="1" applyFill="1" applyBorder="1" applyAlignment="1" applyProtection="1">
      <alignment horizontal="center" vertical="center" wrapText="1"/>
      <protection locked="0"/>
    </xf>
    <xf numFmtId="0" fontId="179" fillId="0" borderId="0" xfId="2" applyFont="1" applyAlignment="1">
      <alignment vertical="center" wrapText="1"/>
    </xf>
    <xf numFmtId="0" fontId="70" fillId="0" borderId="0" xfId="0" applyFont="1" applyAlignment="1">
      <alignment vertical="center"/>
    </xf>
    <xf numFmtId="0" fontId="167" fillId="0" borderId="0" xfId="0" applyFont="1" applyAlignment="1">
      <alignment vertical="center" wrapText="1"/>
    </xf>
    <xf numFmtId="0" fontId="144" fillId="0" borderId="0" xfId="0" applyFont="1" applyAlignment="1">
      <alignment vertical="center" wrapText="1"/>
    </xf>
    <xf numFmtId="0" fontId="180" fillId="0" borderId="0" xfId="0" applyFont="1" applyAlignment="1">
      <alignment vertical="center"/>
    </xf>
    <xf numFmtId="0" fontId="142" fillId="0" borderId="0" xfId="0" applyFont="1" applyAlignment="1">
      <alignment horizontal="right" vertical="center"/>
    </xf>
    <xf numFmtId="0" fontId="152" fillId="0" borderId="0" xfId="0" applyFont="1" applyAlignment="1">
      <alignment horizontal="center"/>
    </xf>
    <xf numFmtId="0" fontId="144" fillId="0" borderId="0" xfId="0" applyFont="1" applyAlignment="1">
      <alignment horizontal="left" vertical="center"/>
    </xf>
    <xf numFmtId="3" fontId="144" fillId="0" borderId="0" xfId="0" applyNumberFormat="1" applyFont="1" applyAlignment="1">
      <alignment horizontal="left" vertical="center"/>
    </xf>
    <xf numFmtId="0" fontId="153" fillId="0" borderId="0" xfId="0" applyFont="1" applyAlignment="1">
      <alignment horizontal="left" vertical="center"/>
    </xf>
    <xf numFmtId="0" fontId="170" fillId="0" borderId="0" xfId="0" applyFont="1" applyAlignment="1">
      <alignment vertical="center"/>
    </xf>
    <xf numFmtId="0" fontId="170" fillId="0" borderId="0" xfId="0" applyFont="1" applyAlignment="1">
      <alignment horizontal="left" vertical="center"/>
    </xf>
    <xf numFmtId="3" fontId="170" fillId="0" borderId="0" xfId="0" applyNumberFormat="1" applyFont="1" applyAlignment="1">
      <alignment horizontal="left" vertical="center"/>
    </xf>
    <xf numFmtId="0" fontId="166" fillId="0" borderId="0" xfId="0" applyFont="1" applyBorder="1" applyAlignment="1">
      <alignment vertical="center" wrapText="1"/>
    </xf>
    <xf numFmtId="0" fontId="138" fillId="0" borderId="0" xfId="0" applyFont="1" applyAlignment="1">
      <alignment vertical="center" wrapText="1"/>
    </xf>
    <xf numFmtId="0" fontId="166" fillId="0" borderId="0" xfId="0" applyFont="1" applyBorder="1" applyAlignment="1">
      <alignment horizontal="center" vertical="center" wrapText="1"/>
    </xf>
    <xf numFmtId="0" fontId="166" fillId="0" borderId="0" xfId="0" applyFont="1" applyAlignment="1">
      <alignment vertical="center" wrapText="1"/>
    </xf>
    <xf numFmtId="0" fontId="166" fillId="0" borderId="14" xfId="0" applyFont="1" applyBorder="1" applyAlignment="1">
      <alignment horizontal="center" vertical="center" wrapText="1"/>
    </xf>
    <xf numFmtId="0" fontId="142" fillId="0" borderId="0" xfId="0" applyFont="1" applyBorder="1" applyAlignment="1">
      <alignment horizontal="center" vertical="center" wrapText="1"/>
    </xf>
    <xf numFmtId="0" fontId="141" fillId="0" borderId="0" xfId="0" applyFont="1" applyBorder="1" applyAlignment="1">
      <alignment vertical="center" wrapText="1"/>
    </xf>
    <xf numFmtId="0" fontId="154" fillId="0" borderId="31" xfId="0" applyFont="1" applyBorder="1" applyAlignment="1">
      <alignment horizontal="left" vertical="center" wrapText="1"/>
    </xf>
    <xf numFmtId="0" fontId="143" fillId="0" borderId="0" xfId="0" applyFont="1" applyAlignment="1">
      <alignment vertical="center" wrapText="1"/>
    </xf>
    <xf numFmtId="10" fontId="143" fillId="0" borderId="0" xfId="7" applyNumberFormat="1" applyFont="1" applyAlignment="1">
      <alignment vertical="center" wrapText="1"/>
    </xf>
    <xf numFmtId="3" fontId="143" fillId="0" borderId="36" xfId="7" applyNumberFormat="1" applyFont="1" applyBorder="1" applyAlignment="1" applyProtection="1">
      <alignment horizontal="center" vertical="center"/>
      <protection locked="0"/>
    </xf>
    <xf numFmtId="4" fontId="155" fillId="0" borderId="38" xfId="7" applyNumberFormat="1" applyFont="1" applyBorder="1" applyAlignment="1">
      <alignment horizontal="center" vertical="center"/>
    </xf>
    <xf numFmtId="10" fontId="143" fillId="0" borderId="0" xfId="6" applyNumberFormat="1" applyFont="1" applyAlignment="1">
      <alignment vertical="center" wrapText="1"/>
    </xf>
    <xf numFmtId="3" fontId="154" fillId="0" borderId="36" xfId="0" applyNumberFormat="1" applyFont="1" applyBorder="1" applyAlignment="1">
      <alignment horizontal="center" vertical="center"/>
    </xf>
    <xf numFmtId="0" fontId="154" fillId="0" borderId="45" xfId="0" applyFont="1" applyBorder="1" applyAlignment="1">
      <alignment horizontal="left" vertical="center" wrapText="1"/>
    </xf>
    <xf numFmtId="3" fontId="143" fillId="0" borderId="41" xfId="7" applyNumberFormat="1" applyFont="1" applyBorder="1" applyAlignment="1" applyProtection="1">
      <alignment horizontal="center" vertical="center"/>
      <protection locked="0"/>
    </xf>
    <xf numFmtId="4" fontId="155" fillId="0" borderId="43" xfId="7" applyNumberFormat="1" applyFont="1" applyBorder="1" applyAlignment="1">
      <alignment horizontal="center" vertical="center"/>
    </xf>
    <xf numFmtId="3" fontId="154" fillId="0" borderId="41" xfId="0" applyNumberFormat="1" applyFont="1" applyBorder="1" applyAlignment="1">
      <alignment horizontal="center" vertical="center"/>
    </xf>
    <xf numFmtId="4" fontId="155" fillId="0" borderId="43" xfId="0" applyNumberFormat="1" applyFont="1" applyBorder="1" applyAlignment="1">
      <alignment horizontal="center" vertical="center"/>
    </xf>
    <xf numFmtId="0" fontId="138" fillId="0" borderId="0" xfId="0" applyFont="1" applyBorder="1" applyAlignment="1">
      <alignment horizontal="left" vertical="center" wrapText="1"/>
    </xf>
    <xf numFmtId="0" fontId="138" fillId="0" borderId="0" xfId="0" applyFont="1" applyBorder="1" applyAlignment="1">
      <alignment vertical="center" wrapText="1"/>
    </xf>
    <xf numFmtId="3" fontId="138" fillId="0" borderId="0" xfId="0" applyNumberFormat="1" applyFont="1" applyBorder="1" applyAlignment="1">
      <alignment horizontal="center" vertical="center" wrapText="1"/>
    </xf>
    <xf numFmtId="4" fontId="181" fillId="0" borderId="0" xfId="0" applyNumberFormat="1" applyFont="1" applyBorder="1" applyAlignment="1">
      <alignment horizontal="center" vertical="center" wrapText="1"/>
    </xf>
    <xf numFmtId="4" fontId="182" fillId="0" borderId="11" xfId="0" applyNumberFormat="1" applyFont="1" applyBorder="1" applyAlignment="1">
      <alignment horizontal="center" vertical="center" wrapText="1"/>
    </xf>
    <xf numFmtId="0" fontId="183" fillId="0" borderId="0" xfId="0" applyFont="1" applyBorder="1" applyAlignment="1">
      <alignment vertical="center" wrapText="1"/>
    </xf>
    <xf numFmtId="0" fontId="153" fillId="0" borderId="0" xfId="0" applyFont="1" applyBorder="1" applyAlignment="1">
      <alignment vertical="center" wrapText="1"/>
    </xf>
    <xf numFmtId="2" fontId="152" fillId="0" borderId="0" xfId="0" applyNumberFormat="1" applyFont="1" applyAlignment="1">
      <alignment vertical="center" wrapText="1"/>
    </xf>
    <xf numFmtId="2" fontId="152" fillId="0" borderId="0" xfId="0" applyNumberFormat="1" applyFont="1" applyAlignment="1">
      <alignment horizontal="left" vertical="center" wrapText="1"/>
    </xf>
    <xf numFmtId="2" fontId="183" fillId="0" borderId="0" xfId="0" applyNumberFormat="1" applyFont="1" applyAlignment="1">
      <alignment horizontal="left" vertical="center" wrapText="1"/>
    </xf>
    <xf numFmtId="0" fontId="183" fillId="0" borderId="0" xfId="0" applyFont="1" applyAlignment="1">
      <alignment horizontal="left" vertical="center" wrapText="1"/>
    </xf>
    <xf numFmtId="3" fontId="183" fillId="0" borderId="0" xfId="0" applyNumberFormat="1" applyFont="1" applyAlignment="1">
      <alignment horizontal="left" vertical="center" wrapText="1"/>
    </xf>
    <xf numFmtId="0" fontId="153" fillId="0" borderId="0" xfId="0" applyFont="1" applyBorder="1" applyAlignment="1">
      <alignment horizontal="left" vertical="center" wrapText="1"/>
    </xf>
    <xf numFmtId="0" fontId="153" fillId="0" borderId="0" xfId="0" applyFont="1" applyAlignment="1">
      <alignment vertical="center" wrapText="1"/>
    </xf>
    <xf numFmtId="0" fontId="55" fillId="39" borderId="41" xfId="0" applyFont="1" applyFill="1" applyBorder="1" applyAlignment="1">
      <alignment horizontal="center" vertical="center" wrapText="1"/>
    </xf>
    <xf numFmtId="0" fontId="55" fillId="39" borderId="151" xfId="0" applyFont="1" applyFill="1" applyBorder="1" applyAlignment="1">
      <alignment horizontal="center" vertical="center" wrapText="1"/>
    </xf>
    <xf numFmtId="0" fontId="55" fillId="39" borderId="152" xfId="0" applyFont="1" applyFill="1" applyBorder="1" applyAlignment="1">
      <alignment horizontal="center" vertical="center" wrapText="1"/>
    </xf>
    <xf numFmtId="0" fontId="166" fillId="0" borderId="0" xfId="0" applyFont="1" applyAlignment="1">
      <alignment horizontal="center" vertical="center" wrapText="1"/>
    </xf>
    <xf numFmtId="0" fontId="141" fillId="0" borderId="0" xfId="0" applyFont="1" applyBorder="1" applyAlignment="1">
      <alignment horizontal="center" vertical="center" wrapText="1"/>
    </xf>
    <xf numFmtId="0" fontId="145" fillId="0" borderId="0" xfId="0" applyFont="1" applyBorder="1" applyAlignment="1">
      <alignment horizontal="center" vertical="center" wrapText="1"/>
    </xf>
    <xf numFmtId="3" fontId="166" fillId="0" borderId="61" xfId="0" applyNumberFormat="1" applyFont="1" applyBorder="1" applyAlignment="1">
      <alignment horizontal="center" vertical="center" wrapText="1"/>
    </xf>
    <xf numFmtId="4" fontId="168" fillId="0" borderId="62" xfId="0" applyNumberFormat="1" applyFont="1" applyBorder="1" applyAlignment="1">
      <alignment horizontal="center" vertical="center" wrapText="1"/>
    </xf>
    <xf numFmtId="0" fontId="70" fillId="0" borderId="0" xfId="0" applyFont="1"/>
    <xf numFmtId="0" fontId="144" fillId="0" borderId="0" xfId="0" applyFont="1" applyBorder="1" applyAlignment="1">
      <alignment horizontal="left" vertical="center"/>
    </xf>
    <xf numFmtId="0" fontId="170" fillId="0" borderId="0" xfId="0" applyFont="1" applyBorder="1" applyAlignment="1">
      <alignment horizontal="left" vertical="center"/>
    </xf>
    <xf numFmtId="0" fontId="170" fillId="0" borderId="0" xfId="0" applyFont="1"/>
    <xf numFmtId="0" fontId="170" fillId="0" borderId="0" xfId="0" applyFont="1" applyBorder="1"/>
    <xf numFmtId="9" fontId="166" fillId="0" borderId="0" xfId="0" applyNumberFormat="1" applyFont="1" applyBorder="1" applyAlignment="1">
      <alignment horizontal="center" vertical="center" wrapText="1"/>
    </xf>
    <xf numFmtId="0" fontId="70" fillId="0" borderId="0" xfId="0" applyFont="1" applyBorder="1"/>
    <xf numFmtId="0" fontId="143" fillId="0" borderId="0" xfId="0" applyFont="1" applyAlignment="1">
      <alignment horizontal="center" vertical="center" wrapText="1"/>
    </xf>
    <xf numFmtId="0" fontId="154" fillId="0" borderId="53" xfId="0" applyFont="1" applyBorder="1" applyAlignment="1">
      <alignment horizontal="left" vertical="center" wrapText="1"/>
    </xf>
    <xf numFmtId="3" fontId="143" fillId="0" borderId="55" xfId="0" applyNumberFormat="1" applyFont="1" applyBorder="1" applyAlignment="1">
      <alignment horizontal="center" vertical="center"/>
    </xf>
    <xf numFmtId="4" fontId="155" fillId="0" borderId="56" xfId="0" applyNumberFormat="1" applyFont="1" applyBorder="1" applyAlignment="1">
      <alignment horizontal="center" vertical="center"/>
    </xf>
    <xf numFmtId="0" fontId="143" fillId="0" borderId="0" xfId="0" applyFont="1" applyAlignment="1">
      <alignment horizontal="center" vertical="center"/>
    </xf>
    <xf numFmtId="4" fontId="143" fillId="0" borderId="0" xfId="0" applyNumberFormat="1" applyFont="1" applyBorder="1" applyAlignment="1">
      <alignment horizontal="center" vertical="center"/>
    </xf>
    <xf numFmtId="10" fontId="143" fillId="0" borderId="0" xfId="0" applyNumberFormat="1" applyFont="1" applyBorder="1" applyAlignment="1">
      <alignment horizontal="center" vertical="center"/>
    </xf>
    <xf numFmtId="2" fontId="143" fillId="0" borderId="0" xfId="0" applyNumberFormat="1" applyFont="1" applyBorder="1" applyAlignment="1" applyProtection="1">
      <alignment horizontal="center" vertical="center"/>
      <protection locked="0"/>
    </xf>
    <xf numFmtId="10" fontId="143" fillId="0" borderId="0" xfId="0" applyNumberFormat="1" applyFont="1" applyAlignment="1">
      <alignment vertical="center" wrapText="1"/>
    </xf>
    <xf numFmtId="0" fontId="154" fillId="0" borderId="63" xfId="0" applyFont="1" applyBorder="1" applyAlignment="1">
      <alignment horizontal="left" vertical="center" wrapText="1"/>
    </xf>
    <xf numFmtId="3" fontId="143" fillId="0" borderId="59" xfId="0" applyNumberFormat="1" applyFont="1" applyBorder="1" applyAlignment="1">
      <alignment horizontal="center" vertical="center"/>
    </xf>
    <xf numFmtId="4" fontId="155" fillId="0" borderId="60" xfId="0" applyNumberFormat="1" applyFont="1" applyBorder="1" applyAlignment="1">
      <alignment horizontal="center" vertical="center"/>
    </xf>
    <xf numFmtId="3" fontId="143" fillId="0" borderId="59" xfId="0" applyNumberFormat="1" applyFont="1" applyBorder="1" applyAlignment="1">
      <alignment horizontal="center" vertical="center" wrapText="1"/>
    </xf>
    <xf numFmtId="4" fontId="155" fillId="0" borderId="60" xfId="0" applyNumberFormat="1" applyFont="1" applyBorder="1" applyAlignment="1">
      <alignment horizontal="center" vertical="center" wrapText="1"/>
    </xf>
    <xf numFmtId="4" fontId="143" fillId="0" borderId="0" xfId="0" applyNumberFormat="1" applyFont="1" applyBorder="1" applyAlignment="1">
      <alignment horizontal="center" vertical="center" wrapText="1"/>
    </xf>
    <xf numFmtId="0" fontId="154" fillId="0" borderId="54" xfId="0" applyFont="1" applyBorder="1" applyAlignment="1">
      <alignment horizontal="left" vertical="center" wrapText="1"/>
    </xf>
    <xf numFmtId="3" fontId="143" fillId="0" borderId="57" xfId="0" applyNumberFormat="1" applyFont="1" applyBorder="1" applyAlignment="1">
      <alignment horizontal="center" vertical="center" wrapText="1"/>
    </xf>
    <xf numFmtId="4" fontId="155" fillId="0" borderId="58" xfId="0" applyNumberFormat="1" applyFont="1" applyBorder="1" applyAlignment="1">
      <alignment horizontal="center" vertical="center" wrapText="1"/>
    </xf>
    <xf numFmtId="3" fontId="143" fillId="0" borderId="57" xfId="0" applyNumberFormat="1" applyFont="1" applyBorder="1" applyAlignment="1">
      <alignment horizontal="center" vertical="center"/>
    </xf>
    <xf numFmtId="4" fontId="155" fillId="0" borderId="58" xfId="0" applyNumberFormat="1" applyFont="1" applyBorder="1" applyAlignment="1">
      <alignment horizontal="center" vertical="center"/>
    </xf>
    <xf numFmtId="3" fontId="70" fillId="0" borderId="0" xfId="0" applyNumberFormat="1" applyFont="1" applyBorder="1"/>
    <xf numFmtId="2" fontId="145" fillId="0" borderId="0" xfId="0" applyNumberFormat="1" applyFont="1" applyBorder="1" applyAlignment="1">
      <alignment horizontal="center" vertical="center" wrapText="1"/>
    </xf>
    <xf numFmtId="2" fontId="70" fillId="0" borderId="0" xfId="0" applyNumberFormat="1" applyFont="1" applyBorder="1"/>
    <xf numFmtId="2" fontId="142" fillId="0" borderId="0" xfId="0" applyNumberFormat="1" applyFont="1" applyBorder="1" applyAlignment="1">
      <alignment horizontal="center" vertical="center" wrapText="1"/>
    </xf>
    <xf numFmtId="0" fontId="54" fillId="0" borderId="0" xfId="0" applyFont="1" applyBorder="1" applyAlignment="1">
      <alignment vertical="center" wrapText="1"/>
    </xf>
    <xf numFmtId="0" fontId="156" fillId="0" borderId="0" xfId="0" applyFont="1"/>
    <xf numFmtId="2" fontId="55" fillId="0" borderId="0" xfId="0" applyNumberFormat="1" applyFont="1" applyAlignment="1">
      <alignment vertical="center" wrapText="1"/>
    </xf>
    <xf numFmtId="0" fontId="54" fillId="0" borderId="0" xfId="0" applyFont="1"/>
    <xf numFmtId="3" fontId="54" fillId="0" borderId="0" xfId="0" applyNumberFormat="1" applyFont="1"/>
    <xf numFmtId="0" fontId="54" fillId="0" borderId="0" xfId="0" applyFont="1" applyBorder="1"/>
    <xf numFmtId="3" fontId="54" fillId="0" borderId="0" xfId="0" applyNumberFormat="1" applyFont="1" applyBorder="1" applyAlignment="1">
      <alignment horizontal="center" vertical="center" wrapText="1"/>
    </xf>
    <xf numFmtId="4" fontId="156" fillId="0" borderId="0" xfId="0" applyNumberFormat="1" applyFont="1" applyBorder="1" applyAlignment="1">
      <alignment horizontal="center" vertical="center" wrapText="1"/>
    </xf>
    <xf numFmtId="4" fontId="54" fillId="0" borderId="0" xfId="0" applyNumberFormat="1" applyFont="1" applyBorder="1" applyAlignment="1">
      <alignment horizontal="center" vertical="center" wrapText="1"/>
    </xf>
    <xf numFmtId="3" fontId="54" fillId="0" borderId="0" xfId="0" applyNumberFormat="1" applyFont="1" applyBorder="1" applyAlignment="1">
      <alignment horizontal="center" vertical="center"/>
    </xf>
    <xf numFmtId="0" fontId="109" fillId="0" borderId="0" xfId="0" applyFont="1"/>
    <xf numFmtId="0" fontId="55" fillId="39" borderId="57" xfId="0" applyFont="1" applyFill="1" applyBorder="1" applyAlignment="1">
      <alignment horizontal="center" vertical="center" wrapText="1"/>
    </xf>
    <xf numFmtId="0" fontId="55" fillId="39" borderId="155" xfId="0" applyFont="1" applyFill="1" applyBorder="1" applyAlignment="1">
      <alignment horizontal="center" vertical="center" wrapText="1"/>
    </xf>
    <xf numFmtId="9" fontId="149" fillId="39" borderId="154" xfId="0" applyNumberFormat="1" applyFont="1" applyFill="1" applyBorder="1" applyAlignment="1">
      <alignment horizontal="center" vertical="center" wrapText="1"/>
    </xf>
    <xf numFmtId="9" fontId="149" fillId="39" borderId="58" xfId="0" applyNumberFormat="1" applyFont="1" applyFill="1" applyBorder="1" applyAlignment="1">
      <alignment horizontal="center" vertical="center" wrapText="1"/>
    </xf>
    <xf numFmtId="0" fontId="164" fillId="0" borderId="0" xfId="0" applyFont="1" applyAlignment="1">
      <alignment vertical="center"/>
    </xf>
    <xf numFmtId="0" fontId="55" fillId="0" borderId="0" xfId="0" applyFont="1" applyBorder="1" applyAlignment="1">
      <alignment horizontal="center" vertical="center" wrapText="1"/>
    </xf>
    <xf numFmtId="0" fontId="55" fillId="0" borderId="0" xfId="0" applyFont="1" applyBorder="1" applyAlignment="1">
      <alignment horizontal="left" vertical="center" wrapText="1"/>
    </xf>
    <xf numFmtId="0" fontId="55" fillId="0" borderId="0" xfId="0" applyFont="1" applyBorder="1" applyAlignment="1">
      <alignment vertical="center" wrapText="1"/>
    </xf>
    <xf numFmtId="0" fontId="156" fillId="0" borderId="0" xfId="0" applyFont="1" applyAlignment="1">
      <alignment vertical="center"/>
    </xf>
    <xf numFmtId="0" fontId="70" fillId="0" borderId="0" xfId="0" applyFont="1" applyBorder="1" applyAlignment="1">
      <alignment vertical="center"/>
    </xf>
    <xf numFmtId="0" fontId="152" fillId="0" borderId="0" xfId="0" applyFont="1"/>
    <xf numFmtId="0" fontId="166" fillId="0" borderId="0" xfId="0" applyFont="1" applyAlignment="1">
      <alignment vertical="center"/>
    </xf>
    <xf numFmtId="0" fontId="153" fillId="0" borderId="0" xfId="0" applyFont="1" applyAlignment="1">
      <alignment horizontal="center" vertical="center"/>
    </xf>
    <xf numFmtId="0" fontId="153" fillId="0" borderId="0" xfId="0" applyFont="1" applyBorder="1" applyAlignment="1">
      <alignment horizontal="center" vertical="center"/>
    </xf>
    <xf numFmtId="0" fontId="54" fillId="0" borderId="0" xfId="0" applyFont="1" applyBorder="1" applyAlignment="1">
      <alignment horizontal="left" vertical="center"/>
    </xf>
    <xf numFmtId="0" fontId="55" fillId="0" borderId="0" xfId="0" applyFont="1" applyBorder="1" applyAlignment="1">
      <alignment horizontal="center" vertical="center"/>
    </xf>
    <xf numFmtId="4" fontId="54" fillId="0" borderId="0" xfId="0" applyNumberFormat="1" applyFont="1" applyBorder="1" applyAlignment="1">
      <alignment horizontal="center" vertical="center"/>
    </xf>
    <xf numFmtId="0" fontId="54" fillId="0" borderId="0" xfId="0" applyFont="1" applyBorder="1" applyAlignment="1">
      <alignment horizontal="center" vertical="center" wrapText="1"/>
    </xf>
    <xf numFmtId="3" fontId="54" fillId="0" borderId="0" xfId="0" applyNumberFormat="1" applyFont="1" applyBorder="1" applyAlignment="1">
      <alignment vertical="center" wrapText="1"/>
    </xf>
    <xf numFmtId="3" fontId="55" fillId="0" borderId="0" xfId="0" applyNumberFormat="1" applyFont="1" applyBorder="1" applyAlignment="1">
      <alignment horizontal="center" vertical="center" wrapText="1"/>
    </xf>
    <xf numFmtId="4" fontId="177" fillId="0" borderId="0" xfId="0" applyNumberFormat="1" applyFont="1" applyBorder="1" applyAlignment="1">
      <alignment horizontal="center" vertical="center" wrapText="1"/>
    </xf>
    <xf numFmtId="4" fontId="55" fillId="0" borderId="0" xfId="0" applyNumberFormat="1" applyFont="1" applyBorder="1" applyAlignment="1">
      <alignment horizontal="center" vertical="center" wrapText="1"/>
    </xf>
    <xf numFmtId="2" fontId="156" fillId="0" borderId="0" xfId="0" applyNumberFormat="1" applyFont="1" applyBorder="1" applyAlignment="1">
      <alignment vertical="center" wrapText="1"/>
    </xf>
    <xf numFmtId="2" fontId="54" fillId="0" borderId="0" xfId="0" applyNumberFormat="1" applyFont="1" applyBorder="1" applyAlignment="1">
      <alignment vertical="center" wrapText="1"/>
    </xf>
    <xf numFmtId="0" fontId="144" fillId="0" borderId="0" xfId="0" applyFont="1" applyBorder="1" applyAlignment="1">
      <alignment vertical="center" wrapText="1"/>
    </xf>
    <xf numFmtId="0" fontId="156" fillId="0" borderId="0" xfId="0" applyFont="1" applyBorder="1"/>
    <xf numFmtId="3" fontId="144" fillId="0" borderId="0" xfId="0" applyNumberFormat="1" applyFont="1" applyAlignment="1">
      <alignment vertical="center" wrapText="1"/>
    </xf>
    <xf numFmtId="0" fontId="127" fillId="39" borderId="100" xfId="2" applyFont="1" applyFill="1" applyBorder="1" applyAlignment="1">
      <alignment horizontal="center" vertical="center" wrapText="1"/>
    </xf>
    <xf numFmtId="0" fontId="127" fillId="39" borderId="109" xfId="2" applyFont="1" applyFill="1" applyBorder="1" applyAlignment="1">
      <alignment horizontal="center" vertical="center" wrapText="1"/>
    </xf>
    <xf numFmtId="0" fontId="127" fillId="39" borderId="99" xfId="2" applyFont="1" applyFill="1" applyBorder="1" applyAlignment="1">
      <alignment horizontal="center" vertical="center" wrapText="1"/>
    </xf>
    <xf numFmtId="0" fontId="185" fillId="0" borderId="0" xfId="0" applyFont="1" applyAlignment="1">
      <alignment horizontal="left" vertical="center"/>
    </xf>
    <xf numFmtId="0" fontId="185" fillId="0" borderId="0" xfId="0" applyFont="1" applyAlignment="1">
      <alignment vertical="center"/>
    </xf>
    <xf numFmtId="0" fontId="186" fillId="3" borderId="0" xfId="2" applyFont="1" applyFill="1" applyAlignment="1">
      <alignment vertical="center" wrapText="1"/>
    </xf>
    <xf numFmtId="0" fontId="170" fillId="3" borderId="0" xfId="2" applyFont="1" applyFill="1" applyAlignment="1">
      <alignment vertical="center" wrapText="1"/>
    </xf>
    <xf numFmtId="0" fontId="169" fillId="0" borderId="0" xfId="0" applyFont="1" applyAlignment="1">
      <alignment vertical="center" wrapText="1"/>
    </xf>
    <xf numFmtId="0" fontId="143" fillId="0" borderId="54" xfId="2" applyFont="1" applyBorder="1" applyAlignment="1">
      <alignment vertical="center" wrapText="1"/>
    </xf>
    <xf numFmtId="0" fontId="167" fillId="0" borderId="0" xfId="2" applyFont="1" applyAlignment="1">
      <alignment vertical="center" wrapText="1"/>
    </xf>
    <xf numFmtId="0" fontId="170" fillId="0" borderId="0" xfId="0" applyFont="1" applyBorder="1" applyAlignment="1">
      <alignment vertical="center" wrapText="1"/>
    </xf>
    <xf numFmtId="3" fontId="138" fillId="0" borderId="0" xfId="2" applyNumberFormat="1" applyFont="1" applyAlignment="1">
      <alignment horizontal="center" vertical="center" wrapText="1"/>
    </xf>
    <xf numFmtId="4" fontId="138" fillId="0" borderId="0" xfId="2" applyNumberFormat="1" applyFont="1" applyAlignment="1">
      <alignment horizontal="center" vertical="center" wrapText="1"/>
    </xf>
    <xf numFmtId="0" fontId="151" fillId="0" borderId="0" xfId="2" applyFont="1"/>
    <xf numFmtId="0" fontId="152" fillId="0" borderId="0" xfId="2" applyFont="1"/>
    <xf numFmtId="0" fontId="170" fillId="2" borderId="0" xfId="5" applyFont="1" applyFill="1" applyAlignment="1">
      <alignment vertical="center"/>
    </xf>
    <xf numFmtId="0" fontId="183" fillId="3" borderId="0" xfId="2" applyFont="1" applyFill="1" applyAlignment="1">
      <alignment horizontal="left" vertical="center"/>
    </xf>
    <xf numFmtId="0" fontId="166" fillId="0" borderId="64" xfId="2" applyFont="1" applyBorder="1" applyAlignment="1">
      <alignment horizontal="center" vertical="center" wrapText="1"/>
    </xf>
    <xf numFmtId="0" fontId="166" fillId="3" borderId="0" xfId="2" applyFont="1" applyFill="1" applyAlignment="1">
      <alignment vertical="center" wrapText="1"/>
    </xf>
    <xf numFmtId="2" fontId="70" fillId="3" borderId="0" xfId="2" applyNumberFormat="1" applyFont="1" applyFill="1" applyAlignment="1">
      <alignment vertical="center" wrapText="1"/>
    </xf>
    <xf numFmtId="0" fontId="154" fillId="0" borderId="53" xfId="2" applyFont="1" applyBorder="1" applyAlignment="1">
      <alignment horizontal="left" vertical="center" wrapText="1"/>
    </xf>
    <xf numFmtId="3" fontId="183" fillId="0" borderId="0" xfId="2" applyNumberFormat="1" applyFont="1" applyAlignment="1">
      <alignment vertical="center" wrapText="1"/>
    </xf>
    <xf numFmtId="3" fontId="143" fillId="0" borderId="55" xfId="0" applyNumberFormat="1" applyFont="1" applyBorder="1" applyAlignment="1" applyProtection="1">
      <alignment horizontal="center" vertical="center"/>
      <protection locked="0"/>
    </xf>
    <xf numFmtId="3" fontId="143" fillId="0" borderId="55" xfId="2" applyNumberFormat="1" applyFont="1" applyBorder="1" applyAlignment="1" applyProtection="1">
      <alignment horizontal="center" vertical="center"/>
      <protection locked="0"/>
    </xf>
    <xf numFmtId="4" fontId="155" fillId="0" borderId="56" xfId="2" applyNumberFormat="1" applyFont="1" applyBorder="1" applyAlignment="1">
      <alignment horizontal="center" vertical="center"/>
    </xf>
    <xf numFmtId="3" fontId="143" fillId="0" borderId="55" xfId="2" applyNumberFormat="1" applyFont="1" applyBorder="1" applyAlignment="1">
      <alignment horizontal="center" vertical="center" wrapText="1"/>
    </xf>
    <xf numFmtId="4" fontId="155" fillId="0" borderId="64" xfId="2" applyNumberFormat="1" applyFont="1" applyBorder="1" applyAlignment="1">
      <alignment horizontal="center" vertical="center" wrapText="1"/>
    </xf>
    <xf numFmtId="4" fontId="54" fillId="0" borderId="0" xfId="2" applyNumberFormat="1" applyFont="1" applyAlignment="1">
      <alignment horizontal="center" vertical="center"/>
    </xf>
    <xf numFmtId="0" fontId="154" fillId="0" borderId="63" xfId="2" applyFont="1" applyBorder="1" applyAlignment="1">
      <alignment horizontal="left" vertical="center" wrapText="1"/>
    </xf>
    <xf numFmtId="3" fontId="143" fillId="0" borderId="59" xfId="0" applyNumberFormat="1" applyFont="1" applyBorder="1" applyAlignment="1" applyProtection="1">
      <alignment horizontal="center" vertical="center"/>
      <protection locked="0"/>
    </xf>
    <xf numFmtId="3" fontId="143" fillId="0" borderId="59" xfId="2" applyNumberFormat="1" applyFont="1" applyBorder="1" applyAlignment="1" applyProtection="1">
      <alignment horizontal="center" vertical="center"/>
      <protection locked="0"/>
    </xf>
    <xf numFmtId="4" fontId="155" fillId="0" borderId="60" xfId="2" applyNumberFormat="1" applyFont="1" applyBorder="1" applyAlignment="1">
      <alignment horizontal="center" vertical="center"/>
    </xf>
    <xf numFmtId="3" fontId="143" fillId="0" borderId="59" xfId="2" applyNumberFormat="1" applyFont="1" applyBorder="1" applyAlignment="1">
      <alignment horizontal="center" vertical="center" wrapText="1"/>
    </xf>
    <xf numFmtId="3" fontId="143" fillId="0" borderId="59" xfId="0" applyNumberFormat="1" applyFont="1" applyBorder="1" applyAlignment="1" applyProtection="1">
      <alignment horizontal="center" vertical="center" wrapText="1"/>
      <protection locked="0"/>
    </xf>
    <xf numFmtId="3" fontId="143" fillId="0" borderId="59" xfId="2" applyNumberFormat="1" applyFont="1" applyBorder="1" applyAlignment="1" applyProtection="1">
      <alignment horizontal="center" vertical="center" wrapText="1"/>
      <protection locked="0"/>
    </xf>
    <xf numFmtId="4" fontId="54" fillId="0" borderId="0" xfId="2" applyNumberFormat="1" applyFont="1" applyAlignment="1">
      <alignment horizontal="center" vertical="center" wrapText="1"/>
    </xf>
    <xf numFmtId="0" fontId="95" fillId="0" borderId="63" xfId="2" applyFont="1" applyBorder="1" applyAlignment="1">
      <alignment horizontal="left" vertical="center" wrapText="1"/>
    </xf>
    <xf numFmtId="3" fontId="70" fillId="0" borderId="59" xfId="2" applyNumberFormat="1" applyFont="1" applyBorder="1" applyAlignment="1" applyProtection="1">
      <alignment horizontal="center" vertical="center"/>
      <protection locked="0"/>
    </xf>
    <xf numFmtId="4" fontId="161" fillId="0" borderId="60" xfId="2" applyNumberFormat="1" applyFont="1" applyBorder="1" applyAlignment="1">
      <alignment horizontal="center" vertical="center"/>
    </xf>
    <xf numFmtId="3" fontId="70" fillId="0" borderId="59" xfId="2" applyNumberFormat="1" applyFont="1" applyBorder="1" applyAlignment="1">
      <alignment horizontal="center" vertical="center" wrapText="1"/>
    </xf>
    <xf numFmtId="4" fontId="155" fillId="0" borderId="60" xfId="2" applyNumberFormat="1" applyFont="1" applyBorder="1" applyAlignment="1">
      <alignment horizontal="center" vertical="center" wrapText="1"/>
    </xf>
    <xf numFmtId="0" fontId="143" fillId="0" borderId="57" xfId="2" applyFont="1" applyBorder="1" applyAlignment="1">
      <alignment vertical="center" wrapText="1"/>
    </xf>
    <xf numFmtId="0" fontId="155" fillId="0" borderId="58" xfId="2" applyFont="1" applyBorder="1" applyAlignment="1">
      <alignment vertical="center" wrapText="1"/>
    </xf>
    <xf numFmtId="0" fontId="143" fillId="0" borderId="65" xfId="2" applyFont="1" applyBorder="1" applyAlignment="1">
      <alignment vertical="center" wrapText="1"/>
    </xf>
    <xf numFmtId="2" fontId="152" fillId="0" borderId="0" xfId="2" applyNumberFormat="1" applyFont="1" applyAlignment="1">
      <alignment horizontal="left" vertical="center" wrapText="1"/>
    </xf>
    <xf numFmtId="2" fontId="187" fillId="0" borderId="0" xfId="2" applyNumberFormat="1" applyFont="1" applyAlignment="1">
      <alignment horizontal="left" vertical="center" wrapText="1"/>
    </xf>
    <xf numFmtId="0" fontId="188" fillId="0" borderId="0" xfId="2" applyFont="1" applyAlignment="1">
      <alignment vertical="center" wrapText="1"/>
    </xf>
    <xf numFmtId="0" fontId="54" fillId="3" borderId="0" xfId="2" applyFont="1" applyFill="1" applyAlignment="1">
      <alignment vertical="center" wrapText="1"/>
    </xf>
    <xf numFmtId="0" fontId="138" fillId="0" borderId="0" xfId="2" applyFont="1" applyAlignment="1">
      <alignment horizontal="left" vertical="center" wrapText="1"/>
    </xf>
    <xf numFmtId="0" fontId="183" fillId="0" borderId="0" xfId="2" applyFont="1" applyAlignment="1">
      <alignment vertical="center" wrapText="1"/>
    </xf>
    <xf numFmtId="49" fontId="170" fillId="0" borderId="0" xfId="2" applyNumberFormat="1" applyFont="1" applyAlignment="1">
      <alignment vertical="center" wrapText="1"/>
    </xf>
    <xf numFmtId="167" fontId="70" fillId="0" borderId="0" xfId="1" applyNumberFormat="1" applyFont="1" applyBorder="1" applyAlignment="1">
      <alignment horizontal="center" vertical="center"/>
    </xf>
    <xf numFmtId="167" fontId="70" fillId="0" borderId="0" xfId="1" applyNumberFormat="1" applyFont="1" applyBorder="1" applyAlignment="1">
      <alignment horizontal="center" vertical="center" wrapText="1"/>
    </xf>
    <xf numFmtId="0" fontId="55" fillId="39" borderId="57" xfId="2" applyFont="1" applyFill="1" applyBorder="1" applyAlignment="1">
      <alignment horizontal="center" vertical="center" wrapText="1"/>
    </xf>
    <xf numFmtId="0" fontId="55" fillId="39" borderId="71" xfId="2" applyFont="1" applyFill="1" applyBorder="1" applyAlignment="1">
      <alignment horizontal="center" vertical="center" wrapText="1"/>
    </xf>
    <xf numFmtId="0" fontId="127" fillId="39" borderId="154" xfId="2" applyFont="1" applyFill="1" applyBorder="1" applyAlignment="1">
      <alignment horizontal="center" vertical="center" wrapText="1"/>
    </xf>
    <xf numFmtId="0" fontId="127" fillId="39" borderId="71" xfId="2" applyFont="1" applyFill="1" applyBorder="1" applyAlignment="1">
      <alignment horizontal="center" vertical="center" wrapText="1"/>
    </xf>
    <xf numFmtId="3" fontId="153" fillId="0" borderId="0" xfId="0" applyNumberFormat="1" applyFont="1" applyAlignment="1">
      <alignment horizontal="left" vertical="center"/>
    </xf>
    <xf numFmtId="10" fontId="143" fillId="0" borderId="53" xfId="7" applyNumberFormat="1" applyFont="1" applyBorder="1" applyAlignment="1">
      <alignment vertical="center" wrapText="1"/>
    </xf>
    <xf numFmtId="3" fontId="143" fillId="0" borderId="64" xfId="7" applyNumberFormat="1" applyFont="1" applyBorder="1" applyAlignment="1" applyProtection="1">
      <alignment horizontal="center" vertical="center"/>
      <protection locked="0"/>
    </xf>
    <xf numFmtId="4" fontId="155" fillId="0" borderId="56" xfId="7" applyNumberFormat="1" applyFont="1" applyBorder="1" applyAlignment="1">
      <alignment horizontal="center" vertical="center"/>
    </xf>
    <xf numFmtId="3" fontId="143" fillId="0" borderId="55" xfId="7" applyNumberFormat="1" applyFont="1" applyBorder="1" applyAlignment="1" applyProtection="1">
      <alignment horizontal="center" vertical="center"/>
      <protection locked="0"/>
    </xf>
    <xf numFmtId="9" fontId="143" fillId="0" borderId="0" xfId="8" applyFont="1" applyAlignment="1">
      <alignment vertical="center" wrapText="1"/>
    </xf>
    <xf numFmtId="10" fontId="143" fillId="0" borderId="63" xfId="7" applyNumberFormat="1" applyFont="1" applyBorder="1" applyAlignment="1">
      <alignment vertical="center" wrapText="1"/>
    </xf>
    <xf numFmtId="3" fontId="143" fillId="0" borderId="0" xfId="7" applyNumberFormat="1" applyFont="1" applyBorder="1" applyAlignment="1" applyProtection="1">
      <alignment horizontal="center" vertical="center"/>
      <protection locked="0"/>
    </xf>
    <xf numFmtId="4" fontId="155" fillId="0" borderId="60" xfId="7" applyNumberFormat="1" applyFont="1" applyBorder="1" applyAlignment="1">
      <alignment horizontal="center" vertical="center"/>
    </xf>
    <xf numFmtId="3" fontId="143" fillId="0" borderId="59" xfId="7" applyNumberFormat="1" applyFont="1" applyBorder="1" applyAlignment="1" applyProtection="1">
      <alignment horizontal="center" vertical="center"/>
      <protection locked="0"/>
    </xf>
    <xf numFmtId="10" fontId="143" fillId="0" borderId="54" xfId="7" applyNumberFormat="1" applyFont="1" applyBorder="1" applyAlignment="1">
      <alignment vertical="center" wrapText="1"/>
    </xf>
    <xf numFmtId="3" fontId="143" fillId="0" borderId="65" xfId="7" applyNumberFormat="1" applyFont="1" applyBorder="1" applyAlignment="1" applyProtection="1">
      <alignment horizontal="center" vertical="center"/>
      <protection locked="0"/>
    </xf>
    <xf numFmtId="4" fontId="155" fillId="0" borderId="58" xfId="7" applyNumberFormat="1" applyFont="1" applyBorder="1" applyAlignment="1">
      <alignment horizontal="center" vertical="center"/>
    </xf>
    <xf numFmtId="3" fontId="143" fillId="0" borderId="57" xfId="7" applyNumberFormat="1" applyFont="1" applyBorder="1" applyAlignment="1" applyProtection="1">
      <alignment horizontal="center" vertical="center"/>
      <protection locked="0"/>
    </xf>
    <xf numFmtId="10" fontId="154" fillId="0" borderId="4" xfId="7" applyNumberFormat="1" applyFont="1" applyBorder="1" applyAlignment="1">
      <alignment vertical="center" wrapText="1"/>
    </xf>
    <xf numFmtId="3" fontId="143" fillId="0" borderId="12" xfId="7" applyNumberFormat="1" applyFont="1" applyBorder="1" applyAlignment="1" applyProtection="1">
      <alignment horizontal="center" vertical="center"/>
      <protection locked="0"/>
    </xf>
    <xf numFmtId="4" fontId="155" fillId="0" borderId="11" xfId="7" applyNumberFormat="1" applyFont="1" applyBorder="1" applyAlignment="1">
      <alignment horizontal="center" vertical="center"/>
    </xf>
    <xf numFmtId="3" fontId="143" fillId="0" borderId="61" xfId="7" applyNumberFormat="1" applyFont="1" applyBorder="1" applyAlignment="1" applyProtection="1">
      <alignment horizontal="center" vertical="center"/>
      <protection locked="0"/>
    </xf>
    <xf numFmtId="4" fontId="155" fillId="0" borderId="62" xfId="7" applyNumberFormat="1" applyFont="1" applyBorder="1" applyAlignment="1">
      <alignment horizontal="center" vertical="center"/>
    </xf>
    <xf numFmtId="3" fontId="154" fillId="0" borderId="61" xfId="7" applyNumberFormat="1" applyFont="1" applyBorder="1" applyAlignment="1" applyProtection="1">
      <alignment horizontal="center" vertical="center"/>
      <protection locked="0"/>
    </xf>
    <xf numFmtId="4" fontId="189" fillId="0" borderId="62" xfId="0" applyNumberFormat="1" applyFont="1" applyBorder="1" applyAlignment="1">
      <alignment horizontal="center" vertical="center"/>
    </xf>
    <xf numFmtId="10" fontId="154" fillId="0" borderId="70" xfId="7" applyNumberFormat="1" applyFont="1" applyBorder="1" applyAlignment="1">
      <alignment vertical="center" wrapText="1"/>
    </xf>
    <xf numFmtId="3" fontId="138" fillId="0" borderId="66" xfId="0" applyNumberFormat="1" applyFont="1" applyBorder="1" applyAlignment="1">
      <alignment horizontal="center" vertical="center" wrapText="1"/>
    </xf>
    <xf numFmtId="4" fontId="181" fillId="0" borderId="66" xfId="0" applyNumberFormat="1" applyFont="1" applyBorder="1" applyAlignment="1">
      <alignment horizontal="center" vertical="center" wrapText="1"/>
    </xf>
    <xf numFmtId="3" fontId="166" fillId="0" borderId="14" xfId="0" applyNumberFormat="1" applyFont="1" applyBorder="1" applyAlignment="1">
      <alignment horizontal="center" vertical="center" wrapText="1"/>
    </xf>
    <xf numFmtId="4" fontId="168" fillId="0" borderId="6" xfId="0" applyNumberFormat="1" applyFont="1" applyBorder="1" applyAlignment="1">
      <alignment horizontal="center" vertical="center" wrapText="1"/>
    </xf>
    <xf numFmtId="0" fontId="55" fillId="39" borderId="163" xfId="0" applyFont="1" applyFill="1" applyBorder="1" applyAlignment="1">
      <alignment horizontal="center" vertical="center" wrapText="1"/>
    </xf>
    <xf numFmtId="0" fontId="55" fillId="39" borderId="154" xfId="0" applyFont="1" applyFill="1" applyBorder="1" applyAlignment="1">
      <alignment horizontal="center" vertical="center" wrapText="1"/>
    </xf>
    <xf numFmtId="0" fontId="70" fillId="0" borderId="0" xfId="0" applyFont="1" applyAlignment="1">
      <alignment vertical="center" wrapText="1"/>
    </xf>
    <xf numFmtId="0" fontId="138" fillId="0" borderId="0" xfId="0" applyFont="1" applyAlignment="1">
      <alignment vertical="center"/>
    </xf>
    <xf numFmtId="0" fontId="153" fillId="0" borderId="0" xfId="0" applyFont="1" applyAlignment="1">
      <alignment vertical="center"/>
    </xf>
    <xf numFmtId="0" fontId="170" fillId="0" borderId="0" xfId="0" applyFont="1" applyAlignment="1">
      <alignment horizontal="center" vertical="center"/>
    </xf>
    <xf numFmtId="0" fontId="170" fillId="0" borderId="0" xfId="0" applyFont="1" applyBorder="1" applyAlignment="1">
      <alignment horizontal="center" vertical="center"/>
    </xf>
    <xf numFmtId="0" fontId="166" fillId="0" borderId="0" xfId="0" applyFont="1" applyBorder="1" applyAlignment="1">
      <alignment horizontal="center" vertical="center"/>
    </xf>
    <xf numFmtId="0" fontId="138" fillId="0" borderId="0" xfId="0" applyFont="1" applyBorder="1" applyAlignment="1">
      <alignment horizontal="center" vertical="center"/>
    </xf>
    <xf numFmtId="0" fontId="153" fillId="0" borderId="72" xfId="0" applyFont="1" applyBorder="1" applyAlignment="1">
      <alignment horizontal="left" vertical="center"/>
    </xf>
    <xf numFmtId="0" fontId="142" fillId="0" borderId="57" xfId="0" applyFont="1" applyBorder="1" applyAlignment="1">
      <alignment horizontal="center" vertical="center" wrapText="1"/>
    </xf>
    <xf numFmtId="0" fontId="142" fillId="0" borderId="58" xfId="0" applyFont="1" applyBorder="1" applyAlignment="1">
      <alignment horizontal="center" vertical="center" wrapText="1"/>
    </xf>
    <xf numFmtId="3" fontId="143" fillId="0" borderId="53" xfId="0" applyNumberFormat="1" applyFont="1" applyBorder="1" applyAlignment="1">
      <alignment horizontal="center" vertical="center" wrapText="1"/>
    </xf>
    <xf numFmtId="3" fontId="143" fillId="0" borderId="64" xfId="0" applyNumberFormat="1" applyFont="1" applyBorder="1" applyAlignment="1">
      <alignment horizontal="center" vertical="center"/>
    </xf>
    <xf numFmtId="4" fontId="143" fillId="0" borderId="53" xfId="0" applyNumberFormat="1" applyFont="1" applyBorder="1" applyAlignment="1">
      <alignment horizontal="center" vertical="center"/>
    </xf>
    <xf numFmtId="3" fontId="143" fillId="0" borderId="63" xfId="0" applyNumberFormat="1" applyFont="1" applyBorder="1" applyAlignment="1">
      <alignment horizontal="center" vertical="center" wrapText="1"/>
    </xf>
    <xf numFmtId="3" fontId="143" fillId="0" borderId="0" xfId="0" applyNumberFormat="1" applyFont="1" applyBorder="1" applyAlignment="1">
      <alignment horizontal="center" vertical="center"/>
    </xf>
    <xf numFmtId="4" fontId="143" fillId="0" borderId="63" xfId="0" applyNumberFormat="1" applyFont="1" applyBorder="1" applyAlignment="1">
      <alignment horizontal="center" vertical="center"/>
    </xf>
    <xf numFmtId="0" fontId="95" fillId="0" borderId="63" xfId="0" applyFont="1" applyBorder="1" applyAlignment="1">
      <alignment horizontal="left" vertical="center" wrapText="1"/>
    </xf>
    <xf numFmtId="3" fontId="70" fillId="0" borderId="63" xfId="0" applyNumberFormat="1" applyFont="1" applyBorder="1" applyAlignment="1">
      <alignment horizontal="center" vertical="center" wrapText="1"/>
    </xf>
    <xf numFmtId="3" fontId="70" fillId="0" borderId="59" xfId="0" applyNumberFormat="1" applyFont="1" applyBorder="1" applyAlignment="1">
      <alignment horizontal="center" vertical="center"/>
    </xf>
    <xf numFmtId="4" fontId="161" fillId="0" borderId="60" xfId="0" applyNumberFormat="1" applyFont="1" applyBorder="1" applyAlignment="1">
      <alignment horizontal="center" vertical="center"/>
    </xf>
    <xf numFmtId="3" fontId="70" fillId="0" borderId="0" xfId="0" applyNumberFormat="1" applyFont="1" applyBorder="1" applyAlignment="1">
      <alignment horizontal="center" vertical="center"/>
    </xf>
    <xf numFmtId="4" fontId="70" fillId="0" borderId="0" xfId="0" applyNumberFormat="1" applyFont="1" applyBorder="1" applyAlignment="1">
      <alignment horizontal="center" vertical="center"/>
    </xf>
    <xf numFmtId="3" fontId="143" fillId="0" borderId="0" xfId="0" applyNumberFormat="1" applyFont="1" applyBorder="1" applyAlignment="1">
      <alignment horizontal="center" vertical="center" wrapText="1"/>
    </xf>
    <xf numFmtId="0" fontId="143" fillId="0" borderId="54" xfId="0" applyFont="1" applyBorder="1" applyAlignment="1">
      <alignment horizontal="center" vertical="center" wrapText="1"/>
    </xf>
    <xf numFmtId="4" fontId="143" fillId="0" borderId="58" xfId="0" applyNumberFormat="1" applyFont="1" applyBorder="1" applyAlignment="1">
      <alignment horizontal="center" vertical="center" wrapText="1"/>
    </xf>
    <xf numFmtId="4" fontId="143" fillId="0" borderId="58" xfId="0" applyNumberFormat="1" applyFont="1" applyBorder="1" applyAlignment="1">
      <alignment horizontal="center" vertical="center"/>
    </xf>
    <xf numFmtId="4" fontId="143" fillId="0" borderId="54" xfId="0" applyNumberFormat="1" applyFont="1" applyBorder="1" applyAlignment="1">
      <alignment horizontal="center" vertical="center" wrapText="1"/>
    </xf>
    <xf numFmtId="3" fontId="141" fillId="0" borderId="0" xfId="0" applyNumberFormat="1" applyFont="1" applyBorder="1" applyAlignment="1">
      <alignment vertical="center" wrapText="1"/>
    </xf>
    <xf numFmtId="3" fontId="142" fillId="0" borderId="0" xfId="0" applyNumberFormat="1" applyFont="1" applyBorder="1" applyAlignment="1">
      <alignment horizontal="center" vertical="center" wrapText="1"/>
    </xf>
    <xf numFmtId="4" fontId="138" fillId="0" borderId="0" xfId="0" applyNumberFormat="1" applyFont="1" applyBorder="1" applyAlignment="1">
      <alignment horizontal="center" vertical="center" wrapText="1"/>
    </xf>
    <xf numFmtId="2" fontId="156" fillId="0" borderId="0" xfId="0" applyNumberFormat="1" applyFont="1" applyAlignment="1">
      <alignment vertical="center" wrapText="1"/>
    </xf>
    <xf numFmtId="2" fontId="54" fillId="0" borderId="0" xfId="0" applyNumberFormat="1" applyFont="1" applyAlignment="1">
      <alignment vertical="center" wrapText="1"/>
    </xf>
    <xf numFmtId="0" fontId="54" fillId="0" borderId="0" xfId="0" applyFont="1" applyAlignment="1">
      <alignment vertical="center" wrapText="1"/>
    </xf>
    <xf numFmtId="3" fontId="54" fillId="0" borderId="0" xfId="0" applyNumberFormat="1" applyFont="1" applyAlignment="1">
      <alignment vertical="center" wrapText="1"/>
    </xf>
    <xf numFmtId="0" fontId="55" fillId="39" borderId="58" xfId="0" applyFont="1" applyFill="1" applyBorder="1" applyAlignment="1">
      <alignment horizontal="center" vertical="center" wrapText="1"/>
    </xf>
    <xf numFmtId="0" fontId="149" fillId="39" borderId="53" xfId="0" applyFont="1" applyFill="1" applyBorder="1" applyAlignment="1">
      <alignment horizontal="center" vertical="center" wrapText="1"/>
    </xf>
    <xf numFmtId="0" fontId="55" fillId="39" borderId="71" xfId="0" applyFont="1" applyFill="1" applyBorder="1" applyAlignment="1">
      <alignment horizontal="center" vertical="center" wrapText="1"/>
    </xf>
    <xf numFmtId="0" fontId="55" fillId="39" borderId="156" xfId="0" applyFont="1" applyFill="1" applyBorder="1" applyAlignment="1">
      <alignment horizontal="center" vertical="center" wrapText="1"/>
    </xf>
    <xf numFmtId="0" fontId="55" fillId="39" borderId="77" xfId="0" applyFont="1" applyFill="1" applyBorder="1" applyAlignment="1">
      <alignment horizontal="center" vertical="center" wrapText="1"/>
    </xf>
    <xf numFmtId="0" fontId="127" fillId="39" borderId="137" xfId="0" applyFont="1" applyFill="1" applyBorder="1" applyAlignment="1">
      <alignment horizontal="center" vertical="center" wrapText="1"/>
    </xf>
    <xf numFmtId="0" fontId="55" fillId="39" borderId="166" xfId="0" applyFont="1" applyFill="1" applyBorder="1" applyAlignment="1">
      <alignment horizontal="center" vertical="center" wrapText="1"/>
    </xf>
    <xf numFmtId="0" fontId="142" fillId="0" borderId="170" xfId="0" applyFont="1" applyBorder="1" applyAlignment="1">
      <alignment horizontal="center" vertical="center" wrapText="1"/>
    </xf>
    <xf numFmtId="0" fontId="127" fillId="39" borderId="54" xfId="0" applyFont="1" applyFill="1" applyBorder="1" applyAlignment="1">
      <alignment horizontal="center" vertical="center" wrapText="1"/>
    </xf>
    <xf numFmtId="0" fontId="127" fillId="39" borderId="71" xfId="0" applyFont="1" applyFill="1" applyBorder="1" applyAlignment="1">
      <alignment horizontal="center" vertical="center" wrapText="1"/>
    </xf>
    <xf numFmtId="0" fontId="127" fillId="39" borderId="163" xfId="0" applyFont="1" applyFill="1" applyBorder="1" applyAlignment="1">
      <alignment horizontal="center" vertical="center" wrapText="1"/>
    </xf>
    <xf numFmtId="0" fontId="127" fillId="39" borderId="166" xfId="0" applyFont="1" applyFill="1" applyBorder="1" applyAlignment="1">
      <alignment horizontal="center" vertical="center" wrapText="1"/>
    </xf>
    <xf numFmtId="0" fontId="127" fillId="39" borderId="65" xfId="0" applyFont="1" applyFill="1" applyBorder="1" applyAlignment="1">
      <alignment horizontal="center" vertical="center" wrapText="1"/>
    </xf>
    <xf numFmtId="0" fontId="127" fillId="39" borderId="170" xfId="0" applyFont="1" applyFill="1" applyBorder="1" applyAlignment="1">
      <alignment horizontal="center" vertical="center" wrapText="1"/>
    </xf>
    <xf numFmtId="0" fontId="127" fillId="39" borderId="154" xfId="0" applyFont="1" applyFill="1" applyBorder="1" applyAlignment="1">
      <alignment horizontal="center" vertical="center" wrapText="1"/>
    </xf>
    <xf numFmtId="0" fontId="167" fillId="0" borderId="0" xfId="0" applyFont="1" applyBorder="1" applyAlignment="1">
      <alignment horizontal="center" vertical="center" wrapText="1"/>
    </xf>
    <xf numFmtId="0" fontId="127" fillId="39" borderId="74" xfId="0" applyFont="1" applyFill="1" applyBorder="1" applyAlignment="1">
      <alignment horizontal="center" vertical="center" wrapText="1"/>
    </xf>
    <xf numFmtId="0" fontId="184" fillId="39" borderId="73" xfId="0" applyFont="1" applyFill="1" applyBorder="1" applyAlignment="1">
      <alignment horizontal="center" vertical="center" wrapText="1"/>
    </xf>
    <xf numFmtId="0" fontId="183" fillId="3" borderId="0" xfId="2" applyFont="1" applyFill="1" applyAlignment="1">
      <alignment vertical="center" wrapText="1"/>
    </xf>
    <xf numFmtId="0" fontId="11" fillId="0" borderId="0" xfId="2" applyFont="1" applyAlignment="1">
      <alignment vertical="center" wrapText="1"/>
    </xf>
    <xf numFmtId="0" fontId="111" fillId="0" borderId="0" xfId="2" applyFont="1" applyAlignment="1">
      <alignment horizontal="center" vertical="center" wrapText="1"/>
    </xf>
    <xf numFmtId="0" fontId="153" fillId="2" borderId="0" xfId="5" applyFont="1" applyFill="1" applyAlignment="1">
      <alignment vertical="center"/>
    </xf>
    <xf numFmtId="0" fontId="127" fillId="39" borderId="58" xfId="2" applyFont="1" applyFill="1" applyBorder="1" applyAlignment="1">
      <alignment horizontal="center" vertical="center" wrapText="1"/>
    </xf>
    <xf numFmtId="0" fontId="184" fillId="39" borderId="58" xfId="2" applyFont="1" applyFill="1" applyBorder="1" applyAlignment="1">
      <alignment horizontal="center" vertical="center" wrapText="1"/>
    </xf>
    <xf numFmtId="0" fontId="127" fillId="39" borderId="79" xfId="2" applyFont="1" applyFill="1" applyBorder="1" applyAlignment="1">
      <alignment horizontal="center" vertical="center" wrapText="1"/>
    </xf>
    <xf numFmtId="0" fontId="55" fillId="39" borderId="155" xfId="2" applyFont="1" applyFill="1" applyBorder="1" applyAlignment="1">
      <alignment horizontal="center" vertical="center" wrapText="1"/>
    </xf>
    <xf numFmtId="0" fontId="127" fillId="39" borderId="78" xfId="2" applyFont="1" applyFill="1" applyBorder="1" applyAlignment="1">
      <alignment horizontal="center" vertical="center" wrapText="1"/>
    </xf>
    <xf numFmtId="0" fontId="184" fillId="39" borderId="79" xfId="2" applyFont="1" applyFill="1" applyBorder="1" applyAlignment="1">
      <alignment horizontal="center" vertical="center" wrapText="1"/>
    </xf>
    <xf numFmtId="0" fontId="166" fillId="0" borderId="64" xfId="2" applyFont="1" applyBorder="1" applyAlignment="1">
      <alignment vertical="center" wrapText="1"/>
    </xf>
    <xf numFmtId="0" fontId="166" fillId="0" borderId="65" xfId="2" applyFont="1" applyBorder="1" applyAlignment="1">
      <alignment vertical="center" wrapText="1"/>
    </xf>
    <xf numFmtId="0" fontId="154" fillId="0" borderId="54" xfId="2" applyFont="1" applyBorder="1" applyAlignment="1">
      <alignment horizontal="left" vertical="center" wrapText="1"/>
    </xf>
    <xf numFmtId="3" fontId="143" fillId="0" borderId="57" xfId="2" applyNumberFormat="1" applyFont="1" applyBorder="1" applyAlignment="1" applyProtection="1">
      <alignment horizontal="center" vertical="center" wrapText="1"/>
      <protection locked="0"/>
    </xf>
    <xf numFmtId="0" fontId="127" fillId="39" borderId="125" xfId="2" applyFont="1" applyFill="1" applyBorder="1" applyAlignment="1">
      <alignment horizontal="center" vertical="center" wrapText="1"/>
    </xf>
    <xf numFmtId="0" fontId="140" fillId="0" borderId="0" xfId="2" applyFont="1" applyAlignment="1">
      <alignment horizontal="center" vertical="center" wrapText="1"/>
    </xf>
    <xf numFmtId="10" fontId="148" fillId="0" borderId="0" xfId="2" applyNumberFormat="1" applyFont="1" applyAlignment="1">
      <alignment vertical="center" wrapText="1"/>
    </xf>
    <xf numFmtId="3" fontId="166" fillId="0" borderId="64" xfId="2" applyNumberFormat="1" applyFont="1" applyBorder="1" applyAlignment="1">
      <alignment vertical="center" wrapText="1"/>
    </xf>
    <xf numFmtId="0" fontId="166" fillId="0" borderId="56" xfId="2" applyFont="1" applyBorder="1" applyAlignment="1">
      <alignment vertical="center" wrapText="1"/>
    </xf>
    <xf numFmtId="0" fontId="70" fillId="0" borderId="0" xfId="2" applyFont="1" applyAlignment="1">
      <alignment horizontal="left" vertical="center"/>
    </xf>
    <xf numFmtId="3" fontId="143" fillId="3" borderId="53" xfId="2" applyNumberFormat="1" applyFont="1" applyFill="1" applyBorder="1" applyAlignment="1" applyProtection="1">
      <alignment horizontal="center" vertical="center"/>
      <protection locked="0"/>
    </xf>
    <xf numFmtId="3" fontId="143" fillId="3" borderId="63" xfId="2" applyNumberFormat="1" applyFont="1" applyFill="1" applyBorder="1" applyAlignment="1" applyProtection="1">
      <alignment horizontal="center" vertical="center"/>
      <protection locked="0"/>
    </xf>
    <xf numFmtId="3" fontId="143" fillId="0" borderId="63" xfId="2" applyNumberFormat="1" applyFont="1" applyBorder="1" applyAlignment="1" applyProtection="1">
      <alignment horizontal="center" vertical="center" wrapText="1"/>
      <protection locked="0"/>
    </xf>
    <xf numFmtId="3" fontId="143" fillId="3" borderId="63" xfId="2" applyNumberFormat="1" applyFont="1" applyFill="1" applyBorder="1" applyAlignment="1" applyProtection="1">
      <alignment horizontal="center" vertical="center" wrapText="1"/>
      <protection locked="0"/>
    </xf>
    <xf numFmtId="3" fontId="143" fillId="3" borderId="54" xfId="2" applyNumberFormat="1" applyFont="1" applyFill="1" applyBorder="1" applyAlignment="1" applyProtection="1">
      <alignment horizontal="center" vertical="center" wrapText="1"/>
      <protection locked="0"/>
    </xf>
    <xf numFmtId="4" fontId="155" fillId="0" borderId="58" xfId="2" applyNumberFormat="1" applyFont="1" applyBorder="1" applyAlignment="1">
      <alignment horizontal="center" vertical="center" wrapText="1"/>
    </xf>
    <xf numFmtId="0" fontId="167" fillId="0" borderId="65" xfId="2" applyFont="1" applyBorder="1" applyAlignment="1">
      <alignment vertical="center" wrapText="1"/>
    </xf>
    <xf numFmtId="0" fontId="55" fillId="39" borderId="69" xfId="2" applyFont="1" applyFill="1" applyBorder="1" applyAlignment="1">
      <alignment horizontal="center" vertical="center" wrapText="1"/>
    </xf>
    <xf numFmtId="0" fontId="127" fillId="39" borderId="57" xfId="2" applyFont="1" applyFill="1" applyBorder="1" applyAlignment="1">
      <alignment horizontal="center" vertical="center" wrapText="1"/>
    </xf>
    <xf numFmtId="0" fontId="127" fillId="39" borderId="155" xfId="2" applyFont="1" applyFill="1" applyBorder="1" applyAlignment="1">
      <alignment horizontal="center" vertical="center" wrapText="1"/>
    </xf>
    <xf numFmtId="0" fontId="127" fillId="39" borderId="166" xfId="2" applyFont="1" applyFill="1" applyBorder="1" applyAlignment="1">
      <alignment horizontal="center" vertical="center" wrapText="1"/>
    </xf>
    <xf numFmtId="0" fontId="127" fillId="39" borderId="163" xfId="2" applyFont="1" applyFill="1" applyBorder="1" applyAlignment="1">
      <alignment horizontal="center" vertical="center" wrapText="1"/>
    </xf>
    <xf numFmtId="10" fontId="154" fillId="0" borderId="12" xfId="7" applyNumberFormat="1" applyFont="1" applyBorder="1" applyAlignment="1">
      <alignment vertical="center" wrapText="1"/>
    </xf>
    <xf numFmtId="10" fontId="154" fillId="0" borderId="61" xfId="7" applyNumberFormat="1" applyFont="1" applyBorder="1" applyAlignment="1">
      <alignment vertical="center" wrapText="1"/>
    </xf>
    <xf numFmtId="0" fontId="70" fillId="0" borderId="0" xfId="0" applyFont="1" applyBorder="1" applyAlignment="1">
      <alignment horizontal="left" vertical="center"/>
    </xf>
    <xf numFmtId="10" fontId="54" fillId="0" borderId="0" xfId="7" applyNumberFormat="1" applyFont="1" applyBorder="1" applyAlignment="1">
      <alignment vertical="center" wrapText="1"/>
    </xf>
    <xf numFmtId="3" fontId="54" fillId="0" borderId="0" xfId="7" applyNumberFormat="1" applyFont="1" applyBorder="1" applyAlignment="1" applyProtection="1">
      <alignment horizontal="center" vertical="center"/>
      <protection locked="0"/>
    </xf>
    <xf numFmtId="10" fontId="54" fillId="0" borderId="0" xfId="6" applyNumberFormat="1" applyFont="1" applyBorder="1" applyAlignment="1">
      <alignment vertical="center" wrapText="1"/>
    </xf>
    <xf numFmtId="9" fontId="54" fillId="0" borderId="0" xfId="8" applyFont="1" applyBorder="1" applyAlignment="1">
      <alignment vertical="center" wrapText="1"/>
    </xf>
    <xf numFmtId="10" fontId="55" fillId="0" borderId="0" xfId="7" applyNumberFormat="1" applyFont="1" applyBorder="1" applyAlignment="1">
      <alignment vertical="center" wrapText="1"/>
    </xf>
    <xf numFmtId="2" fontId="55" fillId="0" borderId="0" xfId="0" applyNumberFormat="1" applyFont="1" applyBorder="1" applyAlignment="1">
      <alignment vertical="center" wrapText="1"/>
    </xf>
    <xf numFmtId="2" fontId="55" fillId="0" borderId="0" xfId="0" applyNumberFormat="1" applyFont="1" applyBorder="1" applyAlignment="1">
      <alignment horizontal="left" vertical="center" wrapText="1"/>
    </xf>
    <xf numFmtId="2" fontId="55" fillId="0" borderId="0" xfId="0" applyNumberFormat="1" applyFont="1" applyAlignment="1">
      <alignment horizontal="left" vertical="center" wrapText="1"/>
    </xf>
    <xf numFmtId="2" fontId="54" fillId="0" borderId="0" xfId="0" applyNumberFormat="1" applyFont="1" applyAlignment="1">
      <alignment horizontal="left" vertical="center" wrapText="1"/>
    </xf>
    <xf numFmtId="0" fontId="70" fillId="0" borderId="0" xfId="0" applyFont="1" applyAlignment="1">
      <alignment horizontal="left" vertical="center" wrapText="1"/>
    </xf>
    <xf numFmtId="3" fontId="70" fillId="0" borderId="0" xfId="0" applyNumberFormat="1" applyFont="1" applyAlignment="1">
      <alignment horizontal="left" vertical="center" wrapText="1"/>
    </xf>
    <xf numFmtId="0" fontId="70" fillId="0" borderId="0" xfId="0" applyFont="1" applyBorder="1" applyAlignment="1">
      <alignment vertical="center" wrapText="1"/>
    </xf>
    <xf numFmtId="2" fontId="95" fillId="0" borderId="0" xfId="0" applyNumberFormat="1" applyFont="1" applyAlignment="1">
      <alignment horizontal="left" vertical="center" wrapText="1"/>
    </xf>
    <xf numFmtId="3" fontId="166" fillId="4" borderId="0" xfId="3" applyNumberFormat="1" applyFont="1" applyFill="1" applyAlignment="1">
      <alignment horizontal="center" vertical="center" wrapText="1"/>
    </xf>
    <xf numFmtId="0" fontId="166" fillId="4" borderId="0" xfId="2" applyFont="1" applyFill="1" applyAlignment="1">
      <alignment vertical="center" wrapText="1"/>
    </xf>
    <xf numFmtId="0" fontId="166" fillId="4" borderId="0" xfId="2" applyFont="1" applyFill="1" applyAlignment="1">
      <alignment horizontal="center" vertical="center" wrapText="1"/>
    </xf>
    <xf numFmtId="3" fontId="190" fillId="4" borderId="0" xfId="3" applyNumberFormat="1" applyFont="1" applyFill="1" applyAlignment="1">
      <alignment horizontal="center" vertical="center" wrapText="1"/>
    </xf>
    <xf numFmtId="0" fontId="191" fillId="0" borderId="0" xfId="2" applyFont="1" applyAlignment="1">
      <alignment vertical="center"/>
    </xf>
    <xf numFmtId="0" fontId="192" fillId="2" borderId="0" xfId="5" applyFont="1" applyFill="1" applyAlignment="1">
      <alignment vertical="center"/>
    </xf>
    <xf numFmtId="0" fontId="95" fillId="4" borderId="53" xfId="3" applyFont="1" applyFill="1" applyBorder="1" applyAlignment="1">
      <alignment horizontal="left" vertical="center" indent="1"/>
    </xf>
    <xf numFmtId="3" fontId="70" fillId="4" borderId="55" xfId="2" applyNumberFormat="1" applyFont="1" applyFill="1" applyBorder="1" applyAlignment="1" applyProtection="1">
      <alignment horizontal="center" vertical="center"/>
      <protection locked="0"/>
    </xf>
    <xf numFmtId="4" fontId="161" fillId="4" borderId="56" xfId="2" applyNumberFormat="1" applyFont="1" applyFill="1" applyBorder="1" applyAlignment="1">
      <alignment horizontal="center" vertical="center"/>
    </xf>
    <xf numFmtId="3" fontId="70" fillId="4" borderId="53" xfId="2" applyNumberFormat="1" applyFont="1" applyFill="1" applyBorder="1" applyAlignment="1" applyProtection="1">
      <alignment horizontal="center" vertical="center"/>
      <protection locked="0"/>
    </xf>
    <xf numFmtId="3" fontId="70" fillId="4" borderId="0" xfId="2" applyNumberFormat="1" applyFont="1" applyFill="1" applyAlignment="1" applyProtection="1">
      <alignment horizontal="center" vertical="center"/>
      <protection locked="0"/>
    </xf>
    <xf numFmtId="0" fontId="95" fillId="4" borderId="63" xfId="3" applyFont="1" applyFill="1" applyBorder="1" applyAlignment="1">
      <alignment horizontal="left" vertical="center" indent="1"/>
    </xf>
    <xf numFmtId="3" fontId="70" fillId="4" borderId="59" xfId="2" applyNumberFormat="1" applyFont="1" applyFill="1" applyBorder="1" applyAlignment="1" applyProtection="1">
      <alignment horizontal="center" vertical="center"/>
      <protection locked="0"/>
    </xf>
    <xf numFmtId="4" fontId="161" fillId="4" borderId="60" xfId="2" applyNumberFormat="1" applyFont="1" applyFill="1" applyBorder="1" applyAlignment="1">
      <alignment horizontal="center" vertical="center"/>
    </xf>
    <xf numFmtId="3" fontId="70" fillId="4" borderId="63" xfId="2" applyNumberFormat="1" applyFont="1" applyFill="1" applyBorder="1" applyAlignment="1" applyProtection="1">
      <alignment horizontal="center" vertical="center"/>
      <protection locked="0"/>
    </xf>
    <xf numFmtId="3" fontId="151" fillId="0" borderId="0" xfId="2" applyNumberFormat="1" applyFont="1"/>
    <xf numFmtId="3" fontId="127" fillId="39" borderId="79" xfId="3" applyNumberFormat="1" applyFont="1" applyFill="1" applyBorder="1" applyAlignment="1">
      <alignment horizontal="center" vertical="center" wrapText="1"/>
    </xf>
    <xf numFmtId="3" fontId="127" fillId="39" borderId="77" xfId="3" applyNumberFormat="1" applyFont="1" applyFill="1" applyBorder="1" applyAlignment="1">
      <alignment horizontal="center" vertical="center" wrapText="1"/>
    </xf>
    <xf numFmtId="3" fontId="127" fillId="39" borderId="78" xfId="3" applyNumberFormat="1" applyFont="1" applyFill="1" applyBorder="1" applyAlignment="1">
      <alignment horizontal="center" vertical="center" wrapText="1"/>
    </xf>
    <xf numFmtId="3" fontId="167" fillId="4" borderId="0" xfId="3" applyNumberFormat="1" applyFont="1" applyFill="1" applyAlignment="1">
      <alignment horizontal="center" vertical="center" wrapText="1"/>
    </xf>
    <xf numFmtId="3" fontId="127" fillId="39" borderId="58" xfId="3" applyNumberFormat="1" applyFont="1" applyFill="1" applyBorder="1" applyAlignment="1">
      <alignment horizontal="center" vertical="center" wrapText="1"/>
    </xf>
    <xf numFmtId="3" fontId="127" fillId="39" borderId="167" xfId="3" applyNumberFormat="1" applyFont="1" applyFill="1" applyBorder="1" applyAlignment="1">
      <alignment horizontal="center" vertical="center" wrapText="1"/>
    </xf>
    <xf numFmtId="3" fontId="127" fillId="39" borderId="179" xfId="3" applyNumberFormat="1" applyFont="1" applyFill="1" applyBorder="1" applyAlignment="1">
      <alignment horizontal="center" vertical="center" wrapText="1"/>
    </xf>
    <xf numFmtId="3" fontId="127" fillId="39" borderId="154" xfId="3" applyNumberFormat="1" applyFont="1" applyFill="1" applyBorder="1" applyAlignment="1">
      <alignment horizontal="center" vertical="center" wrapText="1"/>
    </xf>
    <xf numFmtId="3" fontId="127" fillId="39" borderId="155" xfId="3" applyNumberFormat="1" applyFont="1" applyFill="1" applyBorder="1" applyAlignment="1">
      <alignment horizontal="center" vertical="center" wrapText="1"/>
    </xf>
    <xf numFmtId="3" fontId="127" fillId="39" borderId="163" xfId="3" applyNumberFormat="1" applyFont="1" applyFill="1" applyBorder="1" applyAlignment="1">
      <alignment horizontal="center" vertical="center" wrapText="1"/>
    </xf>
    <xf numFmtId="3" fontId="70" fillId="4" borderId="181" xfId="2" applyNumberFormat="1" applyFont="1" applyFill="1" applyBorder="1" applyAlignment="1" applyProtection="1">
      <alignment horizontal="center" vertical="center"/>
      <protection locked="0"/>
    </xf>
    <xf numFmtId="2" fontId="152" fillId="0" borderId="117" xfId="2" applyNumberFormat="1" applyFont="1" applyBorder="1" applyAlignment="1">
      <alignment horizontal="left" vertical="center" wrapText="1"/>
    </xf>
    <xf numFmtId="3" fontId="70" fillId="4" borderId="183" xfId="2" applyNumberFormat="1" applyFont="1" applyFill="1" applyBorder="1" applyAlignment="1" applyProtection="1">
      <alignment horizontal="center" vertical="center"/>
      <protection locked="0"/>
    </xf>
    <xf numFmtId="4" fontId="161" fillId="4" borderId="184" xfId="2" applyNumberFormat="1" applyFont="1" applyFill="1" applyBorder="1" applyAlignment="1">
      <alignment horizontal="center" vertical="center"/>
    </xf>
    <xf numFmtId="0" fontId="141" fillId="0" borderId="117" xfId="2" applyFont="1" applyBorder="1" applyAlignment="1">
      <alignment vertical="center" wrapText="1"/>
    </xf>
    <xf numFmtId="0" fontId="141" fillId="0" borderId="86" xfId="2" applyFont="1" applyBorder="1" applyAlignment="1">
      <alignment vertical="center" wrapText="1"/>
    </xf>
    <xf numFmtId="0" fontId="95" fillId="4" borderId="183" xfId="3" applyFont="1" applyFill="1" applyBorder="1" applyAlignment="1">
      <alignment horizontal="left" vertical="center" indent="1"/>
    </xf>
    <xf numFmtId="0" fontId="95" fillId="4" borderId="54" xfId="3" applyFont="1" applyFill="1" applyBorder="1" applyAlignment="1">
      <alignment horizontal="left" vertical="center" indent="1"/>
    </xf>
    <xf numFmtId="3" fontId="70" fillId="4" borderId="57" xfId="2" applyNumberFormat="1" applyFont="1" applyFill="1" applyBorder="1" applyAlignment="1" applyProtection="1">
      <alignment horizontal="center" vertical="center"/>
      <protection locked="0"/>
    </xf>
    <xf numFmtId="4" fontId="161" fillId="4" borderId="58" xfId="2" applyNumberFormat="1" applyFont="1" applyFill="1" applyBorder="1" applyAlignment="1">
      <alignment horizontal="center" vertical="center"/>
    </xf>
    <xf numFmtId="3" fontId="127" fillId="39" borderId="166" xfId="3" applyNumberFormat="1" applyFont="1" applyFill="1" applyBorder="1" applyAlignment="1">
      <alignment horizontal="center" vertical="center" wrapText="1"/>
    </xf>
    <xf numFmtId="0" fontId="167" fillId="4" borderId="0" xfId="2" applyFont="1" applyFill="1" applyAlignment="1">
      <alignment horizontal="center" vertical="center" wrapText="1"/>
    </xf>
    <xf numFmtId="3" fontId="184" fillId="39" borderId="154" xfId="3" applyNumberFormat="1" applyFont="1" applyFill="1" applyBorder="1" applyAlignment="1">
      <alignment horizontal="center" vertical="center" wrapText="1"/>
    </xf>
    <xf numFmtId="3" fontId="127" fillId="39" borderId="160" xfId="3" applyNumberFormat="1" applyFont="1" applyFill="1" applyBorder="1" applyAlignment="1">
      <alignment horizontal="center" vertical="center" wrapText="1"/>
    </xf>
    <xf numFmtId="0" fontId="70" fillId="0" borderId="0" xfId="16" applyFont="1" applyAlignment="1">
      <alignment vertical="center"/>
    </xf>
    <xf numFmtId="0" fontId="141" fillId="0" borderId="0" xfId="16" applyFont="1" applyBorder="1" applyAlignment="1">
      <alignment vertical="center" wrapText="1"/>
    </xf>
    <xf numFmtId="0" fontId="143" fillId="0" borderId="0" xfId="16" applyFont="1" applyAlignment="1">
      <alignment vertical="center" wrapText="1"/>
    </xf>
    <xf numFmtId="0" fontId="169" fillId="0" borderId="0" xfId="16" applyFont="1" applyAlignment="1">
      <alignment vertical="center" wrapText="1"/>
    </xf>
    <xf numFmtId="0" fontId="54" fillId="0" borderId="0" xfId="16" applyFont="1" applyAlignment="1">
      <alignment vertical="center"/>
    </xf>
    <xf numFmtId="0" fontId="144" fillId="0" borderId="0" xfId="16" applyFont="1" applyAlignment="1">
      <alignment horizontal="left" vertical="center"/>
    </xf>
    <xf numFmtId="0" fontId="152" fillId="0" borderId="0" xfId="16" applyFont="1"/>
    <xf numFmtId="0" fontId="153" fillId="0" borderId="0" xfId="16" applyFont="1" applyAlignment="1">
      <alignment horizontal="left" vertical="center"/>
    </xf>
    <xf numFmtId="0" fontId="170" fillId="0" borderId="0" xfId="16" applyFont="1" applyAlignment="1">
      <alignment horizontal="left" vertical="center"/>
    </xf>
    <xf numFmtId="0" fontId="54" fillId="0" borderId="0" xfId="16" applyFont="1" applyAlignment="1">
      <alignment horizontal="left" vertical="center"/>
    </xf>
    <xf numFmtId="0" fontId="54" fillId="0" borderId="0" xfId="16" applyFont="1" applyAlignment="1">
      <alignment horizontal="center" vertical="center"/>
    </xf>
    <xf numFmtId="0" fontId="170" fillId="4" borderId="0" xfId="16" applyFont="1" applyFill="1" applyBorder="1" applyAlignment="1">
      <alignment horizontal="left" vertical="center"/>
    </xf>
    <xf numFmtId="0" fontId="138" fillId="0" borderId="0" xfId="16" applyFont="1" applyAlignment="1">
      <alignment vertical="center" wrapText="1"/>
    </xf>
    <xf numFmtId="0" fontId="138" fillId="0" borderId="0" xfId="16" applyFont="1" applyAlignment="1">
      <alignment vertical="center"/>
    </xf>
    <xf numFmtId="0" fontId="95" fillId="4" borderId="53" xfId="16" applyFont="1" applyFill="1" applyBorder="1" applyAlignment="1">
      <alignment horizontal="left" vertical="center" indent="1"/>
    </xf>
    <xf numFmtId="3" fontId="70" fillId="4" borderId="55" xfId="0" applyNumberFormat="1" applyFont="1" applyFill="1" applyBorder="1" applyAlignment="1" applyProtection="1">
      <alignment horizontal="center" vertical="center"/>
      <protection locked="0"/>
    </xf>
    <xf numFmtId="4" fontId="161" fillId="4" borderId="56" xfId="0" applyNumberFormat="1" applyFont="1" applyFill="1" applyBorder="1" applyAlignment="1">
      <alignment horizontal="center" vertical="center"/>
    </xf>
    <xf numFmtId="3" fontId="141" fillId="0" borderId="0" xfId="16" applyNumberFormat="1" applyFont="1" applyBorder="1" applyAlignment="1">
      <alignment vertical="center"/>
    </xf>
    <xf numFmtId="0" fontId="95" fillId="4" borderId="63" xfId="16" applyFont="1" applyFill="1" applyBorder="1" applyAlignment="1">
      <alignment horizontal="left" vertical="center" indent="1"/>
    </xf>
    <xf numFmtId="3" fontId="70" fillId="4" borderId="59" xfId="0" applyNumberFormat="1" applyFont="1" applyFill="1" applyBorder="1" applyAlignment="1" applyProtection="1">
      <alignment horizontal="center" vertical="center"/>
      <protection locked="0"/>
    </xf>
    <xf numFmtId="4" fontId="161" fillId="4" borderId="60" xfId="0" applyNumberFormat="1" applyFont="1" applyFill="1" applyBorder="1" applyAlignment="1">
      <alignment horizontal="center" vertical="center"/>
    </xf>
    <xf numFmtId="0" fontId="95" fillId="4" borderId="54" xfId="16" applyFont="1" applyFill="1" applyBorder="1" applyAlignment="1">
      <alignment horizontal="left" vertical="center" indent="1"/>
    </xf>
    <xf numFmtId="3" fontId="70" fillId="4" borderId="57" xfId="0" applyNumberFormat="1" applyFont="1" applyFill="1" applyBorder="1" applyAlignment="1" applyProtection="1">
      <alignment horizontal="center" vertical="center"/>
      <protection locked="0"/>
    </xf>
    <xf numFmtId="4" fontId="161" fillId="4" borderId="58" xfId="0" applyNumberFormat="1" applyFont="1" applyFill="1" applyBorder="1" applyAlignment="1">
      <alignment horizontal="center" vertical="center"/>
    </xf>
    <xf numFmtId="3" fontId="138" fillId="0" borderId="0" xfId="16" applyNumberFormat="1" applyFont="1" applyBorder="1" applyAlignment="1">
      <alignment horizontal="center" vertical="center" wrapText="1"/>
    </xf>
    <xf numFmtId="4" fontId="138" fillId="0" borderId="0" xfId="16" applyNumberFormat="1" applyFont="1" applyBorder="1" applyAlignment="1">
      <alignment horizontal="center" vertical="center" wrapText="1"/>
    </xf>
    <xf numFmtId="2" fontId="153" fillId="0" borderId="0" xfId="16" applyNumberFormat="1" applyFont="1" applyAlignment="1">
      <alignment vertical="center" wrapText="1"/>
    </xf>
    <xf numFmtId="0" fontId="153" fillId="0" borderId="0" xfId="16" applyFont="1" applyBorder="1" applyAlignment="1">
      <alignment vertical="center" wrapText="1"/>
    </xf>
    <xf numFmtId="0" fontId="144" fillId="0" borderId="0" xfId="16" applyFont="1" applyAlignment="1">
      <alignment vertical="center" wrapText="1"/>
    </xf>
    <xf numFmtId="3" fontId="55" fillId="39" borderId="154" xfId="16" applyNumberFormat="1" applyFont="1" applyFill="1" applyBorder="1" applyAlignment="1">
      <alignment horizontal="center" vertical="center" wrapText="1"/>
    </xf>
    <xf numFmtId="3" fontId="55" fillId="39" borderId="166" xfId="16" applyNumberFormat="1" applyFont="1" applyFill="1" applyBorder="1" applyAlignment="1">
      <alignment horizontal="center" vertical="center" wrapText="1"/>
    </xf>
    <xf numFmtId="3" fontId="55" fillId="39" borderId="155" xfId="16" applyNumberFormat="1" applyFont="1" applyFill="1" applyBorder="1" applyAlignment="1">
      <alignment horizontal="center" vertical="center" wrapText="1"/>
    </xf>
    <xf numFmtId="3" fontId="55" fillId="39" borderId="71" xfId="16" applyNumberFormat="1" applyFont="1" applyFill="1" applyBorder="1" applyAlignment="1">
      <alignment horizontal="center" vertical="center" wrapText="1"/>
    </xf>
    <xf numFmtId="0" fontId="70" fillId="4" borderId="0" xfId="16" applyFont="1" applyFill="1" applyAlignment="1">
      <alignment vertical="center"/>
    </xf>
    <xf numFmtId="0" fontId="10" fillId="0" borderId="0" xfId="16" applyFont="1" applyBorder="1"/>
    <xf numFmtId="0" fontId="10" fillId="4" borderId="0" xfId="16" applyFont="1" applyFill="1" applyBorder="1"/>
    <xf numFmtId="0" fontId="142" fillId="4" borderId="0" xfId="16" applyFont="1" applyFill="1" applyAlignment="1">
      <alignment horizontal="right" vertical="center"/>
    </xf>
    <xf numFmtId="0" fontId="144" fillId="4" borderId="0" xfId="16" applyFont="1" applyFill="1" applyAlignment="1">
      <alignment horizontal="left" vertical="center"/>
    </xf>
    <xf numFmtId="0" fontId="152" fillId="4" borderId="0" xfId="16" applyFont="1" applyFill="1" applyAlignment="1">
      <alignment horizontal="center"/>
    </xf>
    <xf numFmtId="3" fontId="144" fillId="4" borderId="0" xfId="16" applyNumberFormat="1" applyFont="1" applyFill="1" applyAlignment="1">
      <alignment horizontal="left" vertical="center"/>
    </xf>
    <xf numFmtId="0" fontId="10" fillId="4" borderId="0" xfId="16" applyFont="1" applyFill="1" applyAlignment="1">
      <alignment horizontal="left" vertical="center"/>
    </xf>
    <xf numFmtId="0" fontId="153" fillId="4" borderId="0" xfId="16" applyFont="1" applyFill="1" applyAlignment="1">
      <alignment horizontal="left" vertical="center"/>
    </xf>
    <xf numFmtId="0" fontId="138" fillId="4" borderId="0" xfId="16" applyFont="1" applyFill="1" applyAlignment="1">
      <alignment vertical="center"/>
    </xf>
    <xf numFmtId="0" fontId="111" fillId="4" borderId="0" xfId="16" applyFont="1" applyFill="1" applyAlignment="1">
      <alignment vertical="center"/>
    </xf>
    <xf numFmtId="0" fontId="54" fillId="4" borderId="0" xfId="16" applyFont="1" applyFill="1" applyAlignment="1">
      <alignment horizontal="left" vertical="center"/>
    </xf>
    <xf numFmtId="0" fontId="138" fillId="4" borderId="0" xfId="16" applyFont="1" applyFill="1" applyAlignment="1">
      <alignment vertical="center" wrapText="1"/>
    </xf>
    <xf numFmtId="0" fontId="54" fillId="0" borderId="0" xfId="5" applyFont="1" applyAlignment="1">
      <alignment vertical="center"/>
    </xf>
    <xf numFmtId="3" fontId="70" fillId="0" borderId="0" xfId="16" applyNumberFormat="1" applyFont="1" applyBorder="1" applyAlignment="1">
      <alignment horizontal="center" vertical="center"/>
    </xf>
    <xf numFmtId="169" fontId="70" fillId="0" borderId="0" xfId="16" applyNumberFormat="1" applyFont="1" applyBorder="1" applyAlignment="1">
      <alignment horizontal="center" vertical="center"/>
    </xf>
    <xf numFmtId="4" fontId="70" fillId="0" borderId="0" xfId="16" applyNumberFormat="1" applyFont="1" applyBorder="1" applyAlignment="1">
      <alignment horizontal="center" vertical="center"/>
    </xf>
    <xf numFmtId="0" fontId="70" fillId="0" borderId="0" xfId="16" applyFont="1" applyBorder="1" applyAlignment="1">
      <alignment horizontal="center" vertical="center" wrapText="1"/>
    </xf>
    <xf numFmtId="0" fontId="70" fillId="4" borderId="0" xfId="16" applyFont="1" applyFill="1" applyBorder="1" applyAlignment="1">
      <alignment horizontal="center" vertical="center" wrapText="1"/>
    </xf>
    <xf numFmtId="3" fontId="70" fillId="4" borderId="0" xfId="16" applyNumberFormat="1" applyFont="1" applyFill="1" applyBorder="1" applyAlignment="1">
      <alignment horizontal="center" vertical="center"/>
    </xf>
    <xf numFmtId="4" fontId="70" fillId="4" borderId="0" xfId="16" applyNumberFormat="1" applyFont="1" applyFill="1" applyBorder="1" applyAlignment="1">
      <alignment horizontal="center" vertical="center"/>
    </xf>
    <xf numFmtId="0" fontId="70" fillId="0" borderId="0" xfId="16" applyFont="1"/>
    <xf numFmtId="0" fontId="193" fillId="0" borderId="0" xfId="0" applyFont="1" applyAlignment="1">
      <alignment horizontal="left" vertical="center"/>
    </xf>
    <xf numFmtId="0" fontId="190" fillId="0" borderId="0" xfId="0" applyFont="1" applyAlignment="1">
      <alignment vertical="center"/>
    </xf>
    <xf numFmtId="0" fontId="70" fillId="0" borderId="0" xfId="0" applyFont="1" applyAlignment="1">
      <alignment horizontal="left" vertical="center"/>
    </xf>
    <xf numFmtId="0" fontId="193" fillId="0" borderId="0" xfId="0" applyFont="1"/>
    <xf numFmtId="3" fontId="54" fillId="4" borderId="0" xfId="0" applyNumberFormat="1" applyFont="1" applyFill="1" applyBorder="1"/>
    <xf numFmtId="10" fontId="54" fillId="4" borderId="0" xfId="0" applyNumberFormat="1" applyFont="1" applyFill="1" applyBorder="1"/>
    <xf numFmtId="169" fontId="55" fillId="4" borderId="0" xfId="0" applyNumberFormat="1" applyFont="1" applyFill="1" applyBorder="1"/>
    <xf numFmtId="0" fontId="194" fillId="0" borderId="0" xfId="2" applyFont="1" applyAlignment="1">
      <alignment vertical="center" wrapText="1"/>
    </xf>
    <xf numFmtId="0" fontId="195" fillId="0" borderId="0" xfId="2" applyFont="1"/>
    <xf numFmtId="0" fontId="196" fillId="0" borderId="0" xfId="2" applyFont="1" applyAlignment="1">
      <alignment horizontal="center"/>
    </xf>
    <xf numFmtId="0" fontId="198" fillId="0" borderId="0" xfId="2" applyFont="1" applyAlignment="1">
      <alignment horizontal="center" vertical="center" wrapText="1"/>
    </xf>
    <xf numFmtId="3" fontId="197" fillId="4" borderId="0" xfId="3" applyNumberFormat="1" applyFont="1" applyFill="1" applyAlignment="1">
      <alignment horizontal="center" vertical="center" wrapText="1"/>
    </xf>
    <xf numFmtId="0" fontId="197" fillId="4" borderId="0" xfId="2" applyFont="1" applyFill="1" applyAlignment="1">
      <alignment vertical="center" wrapText="1"/>
    </xf>
    <xf numFmtId="0" fontId="198" fillId="0" borderId="0" xfId="2" applyFont="1" applyAlignment="1">
      <alignment vertical="center" wrapText="1"/>
    </xf>
    <xf numFmtId="3" fontId="199" fillId="4" borderId="0" xfId="3" applyNumberFormat="1" applyFont="1" applyFill="1" applyAlignment="1">
      <alignment horizontal="center" vertical="center" wrapText="1"/>
    </xf>
    <xf numFmtId="0" fontId="200" fillId="0" borderId="0" xfId="2" applyFont="1" applyAlignment="1">
      <alignment horizontal="center" vertical="center" wrapText="1"/>
    </xf>
    <xf numFmtId="0" fontId="201" fillId="4" borderId="53" xfId="3" applyFont="1" applyFill="1" applyBorder="1" applyAlignment="1">
      <alignment horizontal="left" vertical="center" indent="1"/>
    </xf>
    <xf numFmtId="168" fontId="202" fillId="4" borderId="56" xfId="2" applyNumberFormat="1" applyFont="1" applyFill="1" applyBorder="1" applyAlignment="1" applyProtection="1">
      <alignment horizontal="center" vertical="center"/>
      <protection locked="0"/>
    </xf>
    <xf numFmtId="3" fontId="147" fillId="4" borderId="0" xfId="2" applyNumberFormat="1" applyFont="1" applyFill="1" applyAlignment="1" applyProtection="1">
      <alignment horizontal="center" vertical="center"/>
      <protection locked="0"/>
    </xf>
    <xf numFmtId="168" fontId="202" fillId="4" borderId="53" xfId="2" applyNumberFormat="1" applyFont="1" applyFill="1" applyBorder="1" applyAlignment="1" applyProtection="1">
      <alignment horizontal="center" vertical="center"/>
      <protection locked="0"/>
    </xf>
    <xf numFmtId="0" fontId="200" fillId="0" borderId="0" xfId="2" applyFont="1" applyAlignment="1">
      <alignment vertical="center" wrapText="1"/>
    </xf>
    <xf numFmtId="0" fontId="201" fillId="4" borderId="63" xfId="3" applyFont="1" applyFill="1" applyBorder="1" applyAlignment="1">
      <alignment horizontal="left" vertical="center" indent="1"/>
    </xf>
    <xf numFmtId="168" fontId="202" fillId="4" borderId="60" xfId="2" applyNumberFormat="1" applyFont="1" applyFill="1" applyBorder="1" applyAlignment="1" applyProtection="1">
      <alignment horizontal="center" vertical="center"/>
      <protection locked="0"/>
    </xf>
    <xf numFmtId="168" fontId="202" fillId="4" borderId="63" xfId="2" applyNumberFormat="1" applyFont="1" applyFill="1" applyBorder="1" applyAlignment="1" applyProtection="1">
      <alignment horizontal="center" vertical="center"/>
      <protection locked="0"/>
    </xf>
    <xf numFmtId="0" fontId="201" fillId="4" borderId="54" xfId="3" applyFont="1" applyFill="1" applyBorder="1" applyAlignment="1">
      <alignment horizontal="left" vertical="center" indent="1"/>
    </xf>
    <xf numFmtId="168" fontId="202" fillId="4" borderId="58" xfId="2" applyNumberFormat="1" applyFont="1" applyFill="1" applyBorder="1" applyAlignment="1" applyProtection="1">
      <alignment horizontal="center" vertical="center"/>
      <protection locked="0"/>
    </xf>
    <xf numFmtId="168" fontId="202" fillId="4" borderId="54" xfId="2" applyNumberFormat="1" applyFont="1" applyFill="1" applyBorder="1" applyAlignment="1" applyProtection="1">
      <alignment horizontal="center" vertical="center"/>
      <protection locked="0"/>
    </xf>
    <xf numFmtId="2" fontId="196" fillId="0" borderId="0" xfId="2" applyNumberFormat="1" applyFont="1" applyAlignment="1">
      <alignment horizontal="left" vertical="center" wrapText="1"/>
    </xf>
    <xf numFmtId="3" fontId="195" fillId="0" borderId="0" xfId="2" applyNumberFormat="1" applyFont="1"/>
    <xf numFmtId="168" fontId="161" fillId="4" borderId="53" xfId="2" applyNumberFormat="1" applyFont="1" applyFill="1" applyBorder="1" applyAlignment="1" applyProtection="1">
      <alignment horizontal="center" vertical="center"/>
      <protection locked="0"/>
    </xf>
    <xf numFmtId="168" fontId="161" fillId="4" borderId="63" xfId="2" applyNumberFormat="1" applyFont="1" applyFill="1" applyBorder="1" applyAlignment="1" applyProtection="1">
      <alignment horizontal="center" vertical="center"/>
      <protection locked="0"/>
    </xf>
    <xf numFmtId="168" fontId="161" fillId="4" borderId="54" xfId="2" applyNumberFormat="1" applyFont="1" applyFill="1" applyBorder="1" applyAlignment="1" applyProtection="1">
      <alignment horizontal="center" vertical="center"/>
      <protection locked="0"/>
    </xf>
    <xf numFmtId="0" fontId="54" fillId="4" borderId="0" xfId="0" applyFont="1" applyFill="1"/>
    <xf numFmtId="0" fontId="170" fillId="4" borderId="0" xfId="0" applyFont="1" applyFill="1" applyBorder="1"/>
    <xf numFmtId="0" fontId="95" fillId="5" borderId="55" xfId="0" applyFont="1" applyFill="1" applyBorder="1"/>
    <xf numFmtId="169" fontId="70" fillId="5" borderId="64" xfId="0" applyNumberFormat="1" applyFont="1" applyFill="1" applyBorder="1" applyAlignment="1">
      <alignment horizontal="center"/>
    </xf>
    <xf numFmtId="169" fontId="70" fillId="5" borderId="56" xfId="0" applyNumberFormat="1" applyFont="1" applyFill="1" applyBorder="1" applyAlignment="1">
      <alignment horizontal="center"/>
    </xf>
    <xf numFmtId="0" fontId="193" fillId="4" borderId="0" xfId="0" applyFont="1" applyFill="1" applyBorder="1"/>
    <xf numFmtId="0" fontId="95" fillId="4" borderId="59" xfId="0" applyFont="1" applyFill="1" applyBorder="1"/>
    <xf numFmtId="169" fontId="70" fillId="4" borderId="0" xfId="0" applyNumberFormat="1" applyFont="1" applyFill="1" applyBorder="1" applyAlignment="1">
      <alignment horizontal="center"/>
    </xf>
    <xf numFmtId="169" fontId="70" fillId="4" borderId="60" xfId="0" applyNumberFormat="1" applyFont="1" applyFill="1" applyBorder="1" applyAlignment="1">
      <alignment horizontal="center"/>
    </xf>
    <xf numFmtId="0" fontId="95" fillId="5" borderId="59" xfId="0" applyFont="1" applyFill="1" applyBorder="1"/>
    <xf numFmtId="169" fontId="70" fillId="5" borderId="0" xfId="0" applyNumberFormat="1" applyFont="1" applyFill="1" applyBorder="1" applyAlignment="1">
      <alignment horizontal="center"/>
    </xf>
    <xf numFmtId="169" fontId="70" fillId="5" borderId="60" xfId="0" applyNumberFormat="1" applyFont="1" applyFill="1" applyBorder="1" applyAlignment="1">
      <alignment horizontal="center"/>
    </xf>
    <xf numFmtId="0" fontId="95" fillId="4" borderId="57" xfId="0" applyFont="1" applyFill="1" applyBorder="1"/>
    <xf numFmtId="169" fontId="70" fillId="4" borderId="65" xfId="0" applyNumberFormat="1" applyFont="1" applyFill="1" applyBorder="1" applyAlignment="1">
      <alignment horizontal="center"/>
    </xf>
    <xf numFmtId="169" fontId="70" fillId="4" borderId="58" xfId="0" applyNumberFormat="1" applyFont="1" applyFill="1" applyBorder="1" applyAlignment="1">
      <alignment horizontal="center"/>
    </xf>
    <xf numFmtId="0" fontId="55" fillId="38" borderId="0" xfId="0" applyFont="1" applyFill="1" applyBorder="1" applyAlignment="1">
      <alignment horizontal="center" vertical="center" wrapText="1"/>
    </xf>
    <xf numFmtId="0" fontId="55" fillId="38" borderId="155" xfId="0" applyFont="1" applyFill="1" applyBorder="1" applyAlignment="1">
      <alignment horizontal="center" vertical="center"/>
    </xf>
    <xf numFmtId="0" fontId="55" fillId="38" borderId="166" xfId="0" applyFont="1" applyFill="1" applyBorder="1" applyAlignment="1">
      <alignment horizontal="center" vertical="center" wrapText="1"/>
    </xf>
    <xf numFmtId="0" fontId="55" fillId="38" borderId="154" xfId="0" applyFont="1" applyFill="1" applyBorder="1" applyAlignment="1">
      <alignment horizontal="center" vertical="center"/>
    </xf>
    <xf numFmtId="0" fontId="55" fillId="39" borderId="65" xfId="0" applyFont="1" applyFill="1" applyBorder="1" applyAlignment="1">
      <alignment horizontal="center" vertical="center" wrapText="1"/>
    </xf>
    <xf numFmtId="0" fontId="191" fillId="0" borderId="0" xfId="0" applyFont="1" applyAlignment="1">
      <alignment vertical="center"/>
    </xf>
    <xf numFmtId="0" fontId="193" fillId="0" borderId="0" xfId="0" applyFont="1" applyAlignment="1" applyProtection="1">
      <alignment vertical="center" wrapText="1"/>
      <protection locked="0"/>
    </xf>
    <xf numFmtId="0" fontId="192" fillId="0" borderId="0" xfId="0" applyFont="1" applyAlignment="1" applyProtection="1">
      <alignment vertical="center" wrapText="1"/>
      <protection locked="0"/>
    </xf>
    <xf numFmtId="0" fontId="193" fillId="0" borderId="0" xfId="0" applyFont="1" applyBorder="1"/>
    <xf numFmtId="0" fontId="111" fillId="0" borderId="53" xfId="0" applyFont="1" applyBorder="1"/>
    <xf numFmtId="170" fontId="10" fillId="0" borderId="55" xfId="0" applyNumberFormat="1" applyFont="1" applyBorder="1" applyAlignment="1">
      <alignment horizontal="center"/>
    </xf>
    <xf numFmtId="2" fontId="203" fillId="0" borderId="56" xfId="0" applyNumberFormat="1" applyFont="1" applyBorder="1" applyAlignment="1">
      <alignment horizontal="center"/>
    </xf>
    <xf numFmtId="0" fontId="111" fillId="0" borderId="63" xfId="0" applyFont="1" applyBorder="1"/>
    <xf numFmtId="170" fontId="10" fillId="0" borderId="59" xfId="0" applyNumberFormat="1" applyFont="1" applyBorder="1" applyAlignment="1">
      <alignment horizontal="center"/>
    </xf>
    <xf numFmtId="2" fontId="203" fillId="0" borderId="60" xfId="0" applyNumberFormat="1" applyFont="1" applyBorder="1" applyAlignment="1">
      <alignment horizontal="center"/>
    </xf>
    <xf numFmtId="0" fontId="111" fillId="0" borderId="54" xfId="0" applyFont="1" applyBorder="1"/>
    <xf numFmtId="170" fontId="10" fillId="0" borderId="57" xfId="0" applyNumberFormat="1" applyFont="1" applyBorder="1" applyAlignment="1">
      <alignment horizontal="center"/>
    </xf>
    <xf numFmtId="2" fontId="203" fillId="0" borderId="58" xfId="0" applyNumberFormat="1" applyFont="1" applyBorder="1" applyAlignment="1">
      <alignment horizontal="center"/>
    </xf>
    <xf numFmtId="0" fontId="179" fillId="0" borderId="0" xfId="0" applyFont="1"/>
    <xf numFmtId="49" fontId="153" fillId="0" borderId="0" xfId="0" applyNumberFormat="1" applyFont="1" applyAlignment="1">
      <alignment vertical="center" wrapText="1"/>
    </xf>
    <xf numFmtId="0" fontId="95" fillId="5" borderId="16" xfId="0" applyFont="1" applyFill="1" applyBorder="1"/>
    <xf numFmtId="169" fontId="70" fillId="5" borderId="17" xfId="0" applyNumberFormat="1" applyFont="1" applyFill="1" applyBorder="1" applyAlignment="1">
      <alignment horizontal="center"/>
    </xf>
    <xf numFmtId="0" fontId="95" fillId="4" borderId="16" xfId="0" applyFont="1" applyFill="1" applyBorder="1"/>
    <xf numFmtId="169" fontId="70" fillId="4" borderId="17" xfId="0" applyNumberFormat="1" applyFont="1" applyFill="1" applyBorder="1" applyAlignment="1">
      <alignment horizontal="center"/>
    </xf>
    <xf numFmtId="0" fontId="55" fillId="38" borderId="65" xfId="0" applyFont="1" applyFill="1" applyBorder="1" applyAlignment="1">
      <alignment horizontal="center" vertical="center" wrapText="1"/>
    </xf>
    <xf numFmtId="0" fontId="55" fillId="38" borderId="163" xfId="0" applyFont="1" applyFill="1" applyBorder="1" applyAlignment="1">
      <alignment horizontal="center" vertical="center" wrapText="1"/>
    </xf>
    <xf numFmtId="0" fontId="55" fillId="38" borderId="134" xfId="0" applyFont="1" applyFill="1" applyBorder="1" applyAlignment="1">
      <alignment horizontal="center" vertical="center" wrapText="1"/>
    </xf>
    <xf numFmtId="0" fontId="70" fillId="0" borderId="86" xfId="0" applyFont="1" applyBorder="1"/>
    <xf numFmtId="0" fontId="95" fillId="5" borderId="175" xfId="0" applyFont="1" applyFill="1" applyBorder="1"/>
    <xf numFmtId="169" fontId="70" fillId="5" borderId="117" xfId="0" applyNumberFormat="1" applyFont="1" applyFill="1" applyBorder="1" applyAlignment="1">
      <alignment horizontal="center"/>
    </xf>
    <xf numFmtId="0" fontId="70" fillId="0" borderId="195" xfId="0" applyFont="1" applyBorder="1"/>
    <xf numFmtId="169" fontId="70" fillId="5" borderId="196" xfId="0" applyNumberFormat="1" applyFont="1" applyFill="1" applyBorder="1" applyAlignment="1">
      <alignment horizontal="center"/>
    </xf>
    <xf numFmtId="0" fontId="193" fillId="4" borderId="101" xfId="0" applyFont="1" applyFill="1" applyBorder="1"/>
    <xf numFmtId="169" fontId="70" fillId="5" borderId="197" xfId="0" applyNumberFormat="1" applyFont="1" applyFill="1" applyBorder="1" applyAlignment="1">
      <alignment horizontal="center"/>
    </xf>
    <xf numFmtId="0" fontId="95" fillId="4" borderId="101" xfId="0" applyFont="1" applyFill="1" applyBorder="1"/>
    <xf numFmtId="169" fontId="70" fillId="4" borderId="86" xfId="0" applyNumberFormat="1" applyFont="1" applyFill="1" applyBorder="1" applyAlignment="1">
      <alignment horizontal="center"/>
    </xf>
    <xf numFmtId="0" fontId="95" fillId="5" borderId="101" xfId="0" applyFont="1" applyFill="1" applyBorder="1"/>
    <xf numFmtId="169" fontId="70" fillId="5" borderId="86" xfId="0" applyNumberFormat="1" applyFont="1" applyFill="1" applyBorder="1" applyAlignment="1">
      <alignment horizontal="center"/>
    </xf>
    <xf numFmtId="0" fontId="95" fillId="5" borderId="185" xfId="0" applyFont="1" applyFill="1" applyBorder="1"/>
    <xf numFmtId="169" fontId="70" fillId="5" borderId="142" xfId="0" applyNumberFormat="1" applyFont="1" applyFill="1" applyBorder="1" applyAlignment="1">
      <alignment horizontal="center"/>
    </xf>
    <xf numFmtId="169" fontId="70" fillId="5" borderId="198" xfId="0" applyNumberFormat="1" applyFont="1" applyFill="1" applyBorder="1" applyAlignment="1">
      <alignment horizontal="center"/>
    </xf>
    <xf numFmtId="170" fontId="10" fillId="41" borderId="59" xfId="0" applyNumberFormat="1" applyFont="1" applyFill="1" applyBorder="1" applyAlignment="1">
      <alignment horizontal="center"/>
    </xf>
    <xf numFmtId="0" fontId="70" fillId="3" borderId="0" xfId="2" applyFont="1" applyFill="1" applyAlignment="1">
      <alignment vertical="center" wrapText="1"/>
    </xf>
    <xf numFmtId="14" fontId="54" fillId="0" borderId="0" xfId="2" applyNumberFormat="1" applyFont="1" applyAlignment="1">
      <alignment vertical="center"/>
    </xf>
    <xf numFmtId="0" fontId="170" fillId="3" borderId="0" xfId="2" applyFont="1" applyFill="1" applyAlignment="1">
      <alignment horizontal="left" vertical="center"/>
    </xf>
    <xf numFmtId="0" fontId="166" fillId="0" borderId="11" xfId="2" applyFont="1" applyBorder="1" applyAlignment="1">
      <alignment vertical="center" wrapText="1"/>
    </xf>
    <xf numFmtId="0" fontId="95" fillId="3" borderId="0" xfId="2" applyFont="1" applyFill="1" applyAlignment="1">
      <alignment vertical="center" wrapText="1"/>
    </xf>
    <xf numFmtId="3" fontId="155" fillId="0" borderId="56" xfId="0" applyNumberFormat="1" applyFont="1" applyBorder="1" applyAlignment="1">
      <alignment horizontal="center" vertical="center"/>
    </xf>
    <xf numFmtId="3" fontId="70" fillId="0" borderId="0" xfId="2" applyNumberFormat="1" applyFont="1" applyAlignment="1">
      <alignment horizontal="center" vertical="center"/>
    </xf>
    <xf numFmtId="3" fontId="70" fillId="0" borderId="0" xfId="2" applyNumberFormat="1" applyFont="1" applyAlignment="1">
      <alignment horizontal="center" vertical="center" wrapText="1"/>
    </xf>
    <xf numFmtId="0" fontId="154" fillId="0" borderId="54" xfId="2" applyFont="1" applyBorder="1" applyAlignment="1">
      <alignment vertical="center" wrapText="1"/>
    </xf>
    <xf numFmtId="0" fontId="143" fillId="0" borderId="57" xfId="2" applyFont="1" applyBorder="1" applyAlignment="1">
      <alignment horizontal="center" vertical="center" wrapText="1"/>
    </xf>
    <xf numFmtId="3" fontId="155" fillId="0" borderId="11" xfId="0" applyNumberFormat="1" applyFont="1" applyBorder="1" applyAlignment="1">
      <alignment horizontal="center" vertical="center"/>
    </xf>
    <xf numFmtId="0" fontId="95" fillId="0" borderId="101" xfId="2" applyFont="1" applyBorder="1" applyAlignment="1">
      <alignment horizontal="center" vertical="center" wrapText="1"/>
    </xf>
    <xf numFmtId="0" fontId="54" fillId="0" borderId="0" xfId="3" applyFont="1"/>
    <xf numFmtId="0" fontId="193" fillId="0" borderId="0" xfId="3" applyFont="1" applyAlignment="1">
      <alignment horizontal="left" vertical="center"/>
    </xf>
    <xf numFmtId="0" fontId="190" fillId="0" borderId="0" xfId="3" applyFont="1" applyAlignment="1">
      <alignment vertical="center"/>
    </xf>
    <xf numFmtId="0" fontId="191" fillId="0" borderId="0" xfId="3" applyFont="1" applyAlignment="1">
      <alignment vertical="center"/>
    </xf>
    <xf numFmtId="0" fontId="153" fillId="0" borderId="0" xfId="3" applyFont="1" applyAlignment="1">
      <alignment horizontal="left" vertical="center"/>
    </xf>
    <xf numFmtId="0" fontId="193" fillId="0" borderId="0" xfId="3" applyFont="1" applyAlignment="1" applyProtection="1">
      <alignment vertical="center" wrapText="1"/>
      <protection locked="0"/>
    </xf>
    <xf numFmtId="0" fontId="192" fillId="0" borderId="0" xfId="3" applyFont="1" applyAlignment="1" applyProtection="1">
      <alignment vertical="center" wrapText="1"/>
      <protection locked="0"/>
    </xf>
    <xf numFmtId="0" fontId="70" fillId="0" borderId="0" xfId="3" applyFont="1"/>
    <xf numFmtId="0" fontId="190" fillId="0" borderId="0" xfId="3" applyFont="1" applyAlignment="1">
      <alignment vertical="center" wrapText="1"/>
    </xf>
    <xf numFmtId="0" fontId="111" fillId="4" borderId="16" xfId="3" applyFont="1" applyFill="1" applyBorder="1"/>
    <xf numFmtId="170" fontId="161" fillId="4" borderId="56" xfId="15" applyNumberFormat="1" applyFont="1" applyFill="1" applyBorder="1" applyAlignment="1" applyProtection="1">
      <alignment horizontal="center" vertical="center"/>
      <protection locked="0"/>
    </xf>
    <xf numFmtId="170" fontId="161" fillId="4" borderId="60" xfId="15" applyNumberFormat="1" applyFont="1" applyFill="1" applyBorder="1" applyAlignment="1" applyProtection="1">
      <alignment horizontal="center" vertical="center"/>
      <protection locked="0"/>
    </xf>
    <xf numFmtId="3" fontId="70" fillId="4" borderId="54" xfId="2" applyNumberFormat="1" applyFont="1" applyFill="1" applyBorder="1" applyAlignment="1" applyProtection="1">
      <alignment horizontal="center" vertical="center"/>
      <protection locked="0"/>
    </xf>
    <xf numFmtId="170" fontId="161" fillId="4" borderId="58" xfId="15" applyNumberFormat="1" applyFont="1" applyFill="1" applyBorder="1" applyAlignment="1" applyProtection="1">
      <alignment horizontal="center" vertical="center"/>
      <protection locked="0"/>
    </xf>
    <xf numFmtId="0" fontId="170" fillId="0" borderId="0" xfId="3" applyFont="1"/>
    <xf numFmtId="0" fontId="179" fillId="0" borderId="0" xfId="3" applyFont="1"/>
    <xf numFmtId="0" fontId="55" fillId="39" borderId="59" xfId="3" applyFont="1" applyFill="1" applyBorder="1" applyAlignment="1">
      <alignment horizontal="center" vertical="center" wrapText="1"/>
    </xf>
    <xf numFmtId="0" fontId="170" fillId="39" borderId="64" xfId="3" applyFont="1" applyFill="1" applyBorder="1"/>
    <xf numFmtId="0" fontId="170" fillId="39" borderId="56" xfId="3" applyFont="1" applyFill="1" applyBorder="1"/>
    <xf numFmtId="0" fontId="127" fillId="40" borderId="163" xfId="3" applyFont="1" applyFill="1" applyBorder="1" applyAlignment="1">
      <alignment horizontal="center" vertical="center" wrapText="1"/>
    </xf>
    <xf numFmtId="0" fontId="127" fillId="40" borderId="78" xfId="3" applyFont="1" applyFill="1" applyBorder="1" applyAlignment="1">
      <alignment horizontal="center" vertical="center" wrapText="1"/>
    </xf>
    <xf numFmtId="0" fontId="127" fillId="40" borderId="154" xfId="3" applyFont="1" applyFill="1" applyBorder="1" applyAlignment="1">
      <alignment horizontal="center" vertical="center" wrapText="1"/>
    </xf>
    <xf numFmtId="0" fontId="127" fillId="40" borderId="166" xfId="3" applyFont="1" applyFill="1" applyBorder="1" applyAlignment="1">
      <alignment horizontal="center" vertical="center" wrapText="1"/>
    </xf>
    <xf numFmtId="0" fontId="166" fillId="0" borderId="0" xfId="3" applyFont="1" applyAlignment="1">
      <alignment horizontal="center" vertical="center" wrapText="1"/>
    </xf>
    <xf numFmtId="0" fontId="111" fillId="4" borderId="53" xfId="3" applyFont="1" applyFill="1" applyBorder="1"/>
    <xf numFmtId="0" fontId="111" fillId="4" borderId="63" xfId="3" applyFont="1" applyFill="1" applyBorder="1"/>
    <xf numFmtId="0" fontId="111" fillId="4" borderId="54" xfId="3" applyFont="1" applyFill="1" applyBorder="1"/>
    <xf numFmtId="0" fontId="55" fillId="39" borderId="155" xfId="3" applyFont="1" applyFill="1" applyBorder="1" applyAlignment="1">
      <alignment horizontal="center" vertical="center" wrapText="1"/>
    </xf>
    <xf numFmtId="0" fontId="55" fillId="39" borderId="154" xfId="3" applyFont="1" applyFill="1" applyBorder="1" applyAlignment="1">
      <alignment horizontal="center" vertical="center" wrapText="1"/>
    </xf>
    <xf numFmtId="0" fontId="55" fillId="39" borderId="163" xfId="3" applyFont="1" applyFill="1" applyBorder="1" applyAlignment="1">
      <alignment horizontal="center" vertical="center" wrapText="1"/>
    </xf>
    <xf numFmtId="3" fontId="70" fillId="4" borderId="0" xfId="0" applyNumberFormat="1" applyFont="1" applyFill="1" applyBorder="1"/>
    <xf numFmtId="10" fontId="70" fillId="4" borderId="0" xfId="0" applyNumberFormat="1" applyFont="1" applyFill="1" applyBorder="1"/>
    <xf numFmtId="0" fontId="138" fillId="0" borderId="0" xfId="16" applyFont="1" applyAlignment="1">
      <alignment horizontal="center" vertical="center" wrapText="1"/>
    </xf>
    <xf numFmtId="0" fontId="166" fillId="0" borderId="0" xfId="16" applyFont="1" applyBorder="1" applyAlignment="1">
      <alignment vertical="center" wrapText="1"/>
    </xf>
    <xf numFmtId="0" fontId="166" fillId="0" borderId="0" xfId="16" applyFont="1" applyBorder="1" applyAlignment="1">
      <alignment horizontal="center" vertical="center" wrapText="1"/>
    </xf>
    <xf numFmtId="0" fontId="166" fillId="0" borderId="0" xfId="16" applyFont="1" applyAlignment="1">
      <alignment vertical="center" wrapText="1"/>
    </xf>
    <xf numFmtId="0" fontId="166" fillId="0" borderId="63" xfId="16" applyFont="1" applyBorder="1" applyAlignment="1">
      <alignment vertical="center" wrapText="1"/>
    </xf>
    <xf numFmtId="0" fontId="141" fillId="0" borderId="0" xfId="16" applyFont="1" applyBorder="1" applyAlignment="1">
      <alignment horizontal="center" vertical="center" wrapText="1"/>
    </xf>
    <xf numFmtId="0" fontId="142" fillId="0" borderId="0" xfId="16" applyFont="1" applyBorder="1" applyAlignment="1">
      <alignment horizontal="center" vertical="center" wrapText="1"/>
    </xf>
    <xf numFmtId="0" fontId="152" fillId="0" borderId="0" xfId="16" applyFont="1" applyAlignment="1">
      <alignment horizontal="center"/>
    </xf>
    <xf numFmtId="0" fontId="144" fillId="0" borderId="0" xfId="16" applyFont="1" applyBorder="1" applyAlignment="1">
      <alignment horizontal="center" vertical="center"/>
    </xf>
    <xf numFmtId="0" fontId="144" fillId="0" borderId="0" xfId="16" applyFont="1" applyBorder="1" applyAlignment="1">
      <alignment horizontal="left" vertical="center"/>
    </xf>
    <xf numFmtId="0" fontId="170" fillId="0" borderId="0" xfId="16" applyFont="1" applyBorder="1" applyAlignment="1">
      <alignment horizontal="left" vertical="center"/>
    </xf>
    <xf numFmtId="0" fontId="166" fillId="0" borderId="64" xfId="16" applyFont="1" applyBorder="1" applyAlignment="1">
      <alignment vertical="center" wrapText="1"/>
    </xf>
    <xf numFmtId="0" fontId="166" fillId="0" borderId="56" xfId="16" applyFont="1" applyBorder="1" applyAlignment="1">
      <alignment vertical="center" wrapText="1"/>
    </xf>
    <xf numFmtId="9" fontId="166" fillId="0" borderId="0" xfId="16" applyNumberFormat="1" applyFont="1" applyBorder="1" applyAlignment="1">
      <alignment horizontal="center" vertical="center" wrapText="1"/>
    </xf>
    <xf numFmtId="0" fontId="166" fillId="0" borderId="57" xfId="16" applyFont="1" applyBorder="1" applyAlignment="1">
      <alignment vertical="center" wrapText="1"/>
    </xf>
    <xf numFmtId="0" fontId="143" fillId="0" borderId="0" xfId="16" applyFont="1" applyAlignment="1">
      <alignment horizontal="center" vertical="center" wrapText="1"/>
    </xf>
    <xf numFmtId="0" fontId="154" fillId="0" borderId="53" xfId="16" applyFont="1" applyBorder="1" applyAlignment="1">
      <alignment horizontal="left" vertical="center" wrapText="1"/>
    </xf>
    <xf numFmtId="3" fontId="143" fillId="4" borderId="53" xfId="16" applyNumberFormat="1" applyFont="1" applyFill="1" applyBorder="1" applyAlignment="1">
      <alignment horizontal="center" vertical="center"/>
    </xf>
    <xf numFmtId="4" fontId="143" fillId="0" borderId="0" xfId="16" applyNumberFormat="1" applyFont="1" applyBorder="1" applyAlignment="1">
      <alignment horizontal="center" vertical="center"/>
    </xf>
    <xf numFmtId="3" fontId="143" fillId="4" borderId="55" xfId="16" applyNumberFormat="1" applyFont="1" applyFill="1" applyBorder="1" applyAlignment="1">
      <alignment horizontal="center" vertical="center"/>
    </xf>
    <xf numFmtId="4" fontId="155" fillId="4" borderId="56" xfId="16" applyNumberFormat="1" applyFont="1" applyFill="1" applyBorder="1" applyAlignment="1">
      <alignment horizontal="center" vertical="center"/>
    </xf>
    <xf numFmtId="2" fontId="161" fillId="4" borderId="56" xfId="15" applyNumberFormat="1" applyFont="1" applyFill="1" applyBorder="1" applyAlignment="1" applyProtection="1">
      <alignment horizontal="center" vertical="center"/>
      <protection locked="0"/>
    </xf>
    <xf numFmtId="3" fontId="143" fillId="0" borderId="0" xfId="16" applyNumberFormat="1" applyFont="1" applyAlignment="1">
      <alignment vertical="center" wrapText="1"/>
    </xf>
    <xf numFmtId="0" fontId="154" fillId="0" borderId="63" xfId="16" applyFont="1" applyBorder="1" applyAlignment="1">
      <alignment horizontal="left" vertical="center" wrapText="1"/>
    </xf>
    <xf numFmtId="3" fontId="143" fillId="4" borderId="63" xfId="16" applyNumberFormat="1" applyFont="1" applyFill="1" applyBorder="1" applyAlignment="1">
      <alignment horizontal="center" vertical="center"/>
    </xf>
    <xf numFmtId="3" fontId="143" fillId="4" borderId="59" xfId="16" applyNumberFormat="1" applyFont="1" applyFill="1" applyBorder="1" applyAlignment="1">
      <alignment horizontal="center" vertical="center"/>
    </xf>
    <xf numFmtId="4" fontId="155" fillId="4" borderId="60" xfId="16" applyNumberFormat="1" applyFont="1" applyFill="1" applyBorder="1" applyAlignment="1">
      <alignment horizontal="center" vertical="center"/>
    </xf>
    <xf numFmtId="4" fontId="161" fillId="4" borderId="60" xfId="15" applyNumberFormat="1" applyFont="1" applyFill="1" applyBorder="1" applyAlignment="1" applyProtection="1">
      <alignment horizontal="center" vertical="center"/>
      <protection locked="0"/>
    </xf>
    <xf numFmtId="3" fontId="143" fillId="4" borderId="59" xfId="16" applyNumberFormat="1" applyFont="1" applyFill="1" applyBorder="1" applyAlignment="1">
      <alignment horizontal="center" vertical="center" wrapText="1"/>
    </xf>
    <xf numFmtId="3" fontId="143" fillId="4" borderId="63" xfId="16" applyNumberFormat="1" applyFont="1" applyFill="1" applyBorder="1" applyAlignment="1">
      <alignment horizontal="center" vertical="center" wrapText="1"/>
    </xf>
    <xf numFmtId="4" fontId="143" fillId="0" borderId="0" xfId="16" applyNumberFormat="1" applyFont="1" applyBorder="1" applyAlignment="1">
      <alignment horizontal="center" vertical="center" wrapText="1"/>
    </xf>
    <xf numFmtId="4" fontId="155" fillId="4" borderId="60" xfId="16" applyNumberFormat="1" applyFont="1" applyFill="1" applyBorder="1" applyAlignment="1">
      <alignment horizontal="center" vertical="center" wrapText="1"/>
    </xf>
    <xf numFmtId="0" fontId="154" fillId="0" borderId="54" xfId="16" applyFont="1" applyBorder="1" applyAlignment="1">
      <alignment horizontal="left" vertical="center" wrapText="1"/>
    </xf>
    <xf numFmtId="3" fontId="143" fillId="4" borderId="54" xfId="16" applyNumberFormat="1" applyFont="1" applyFill="1" applyBorder="1" applyAlignment="1">
      <alignment horizontal="center" vertical="center" wrapText="1"/>
    </xf>
    <xf numFmtId="3" fontId="143" fillId="4" borderId="57" xfId="16" applyNumberFormat="1" applyFont="1" applyFill="1" applyBorder="1" applyAlignment="1">
      <alignment horizontal="center" vertical="center" wrapText="1"/>
    </xf>
    <xf numFmtId="4" fontId="155" fillId="4" borderId="58" xfId="16" applyNumberFormat="1" applyFont="1" applyFill="1" applyBorder="1" applyAlignment="1">
      <alignment horizontal="center" vertical="center" wrapText="1"/>
    </xf>
    <xf numFmtId="4" fontId="161" fillId="4" borderId="58" xfId="15" applyNumberFormat="1" applyFont="1" applyFill="1" applyBorder="1" applyAlignment="1" applyProtection="1">
      <alignment horizontal="center" vertical="center"/>
      <protection locked="0"/>
    </xf>
    <xf numFmtId="2" fontId="70" fillId="0" borderId="0" xfId="16" applyNumberFormat="1" applyFont="1" applyBorder="1"/>
    <xf numFmtId="10" fontId="143" fillId="0" borderId="0" xfId="16" applyNumberFormat="1" applyFont="1" applyAlignment="1">
      <alignment vertical="center" wrapText="1"/>
    </xf>
    <xf numFmtId="2" fontId="145" fillId="0" borderId="0" xfId="16" applyNumberFormat="1" applyFont="1" applyBorder="1" applyAlignment="1">
      <alignment horizontal="center" vertical="center" wrapText="1"/>
    </xf>
    <xf numFmtId="2" fontId="142" fillId="0" borderId="0" xfId="16" applyNumberFormat="1" applyFont="1" applyBorder="1" applyAlignment="1">
      <alignment horizontal="center" vertical="center" wrapText="1"/>
    </xf>
    <xf numFmtId="0" fontId="156" fillId="0" borderId="0" xfId="16" applyFont="1"/>
    <xf numFmtId="2" fontId="152" fillId="0" borderId="0" xfId="16" applyNumberFormat="1" applyFont="1" applyAlignment="1">
      <alignment vertical="center" wrapText="1"/>
    </xf>
    <xf numFmtId="9" fontId="55" fillId="39" borderId="65" xfId="16" applyNumberFormat="1" applyFont="1" applyFill="1" applyBorder="1" applyAlignment="1">
      <alignment horizontal="center" vertical="center" wrapText="1"/>
    </xf>
    <xf numFmtId="0" fontId="55" fillId="39" borderId="65" xfId="3" applyFont="1" applyFill="1" applyBorder="1" applyAlignment="1">
      <alignment horizontal="center" vertical="center" wrapText="1"/>
    </xf>
    <xf numFmtId="0" fontId="55" fillId="39" borderId="74" xfId="16" applyFont="1" applyFill="1" applyBorder="1" applyAlignment="1">
      <alignment horizontal="center" vertical="center" wrapText="1"/>
    </xf>
    <xf numFmtId="0" fontId="55" fillId="39" borderId="155" xfId="16" applyFont="1" applyFill="1" applyBorder="1" applyAlignment="1">
      <alignment horizontal="center" vertical="center" wrapText="1"/>
    </xf>
    <xf numFmtId="9" fontId="55" fillId="39" borderId="154" xfId="16" applyNumberFormat="1" applyFont="1" applyFill="1" applyBorder="1" applyAlignment="1">
      <alignment horizontal="center" vertical="center" wrapText="1"/>
    </xf>
    <xf numFmtId="0" fontId="55" fillId="39" borderId="77" xfId="3" applyFont="1" applyFill="1" applyBorder="1" applyAlignment="1">
      <alignment horizontal="center" vertical="center" wrapText="1"/>
    </xf>
    <xf numFmtId="0" fontId="55" fillId="39" borderId="170" xfId="3" applyFont="1" applyFill="1" applyBorder="1" applyAlignment="1">
      <alignment horizontal="center" vertical="center" wrapText="1"/>
    </xf>
    <xf numFmtId="0" fontId="55" fillId="39" borderId="166" xfId="3" applyFont="1" applyFill="1" applyBorder="1" applyAlignment="1">
      <alignment horizontal="center" vertical="center" wrapText="1"/>
    </xf>
    <xf numFmtId="0" fontId="11" fillId="4" borderId="207" xfId="19" applyFont="1" applyFill="1" applyBorder="1"/>
    <xf numFmtId="3" fontId="111" fillId="4" borderId="208" xfId="19" applyNumberFormat="1" applyFont="1" applyFill="1" applyBorder="1"/>
    <xf numFmtId="3" fontId="111" fillId="4" borderId="0" xfId="19" applyNumberFormat="1" applyFont="1" applyFill="1"/>
    <xf numFmtId="3" fontId="11" fillId="4" borderId="209" xfId="19" applyNumberFormat="1" applyFont="1" applyFill="1" applyBorder="1"/>
    <xf numFmtId="3" fontId="111" fillId="4" borderId="210" xfId="19" applyNumberFormat="1" applyFont="1" applyFill="1" applyBorder="1"/>
    <xf numFmtId="3" fontId="111" fillId="4" borderId="211" xfId="19" applyNumberFormat="1" applyFont="1" applyFill="1" applyBorder="1"/>
    <xf numFmtId="0" fontId="11" fillId="0" borderId="212" xfId="19" applyFont="1" applyBorder="1"/>
    <xf numFmtId="3" fontId="111" fillId="4" borderId="213" xfId="19" applyNumberFormat="1" applyFont="1" applyFill="1" applyBorder="1"/>
    <xf numFmtId="169" fontId="111" fillId="4" borderId="39" xfId="20" applyNumberFormat="1" applyFont="1" applyFill="1" applyBorder="1"/>
    <xf numFmtId="169" fontId="70" fillId="4" borderId="214" xfId="20" applyNumberFormat="1" applyFont="1" applyFill="1" applyBorder="1"/>
    <xf numFmtId="169" fontId="111" fillId="4" borderId="39" xfId="19" applyNumberFormat="1" applyFont="1" applyFill="1" applyBorder="1"/>
    <xf numFmtId="169" fontId="11" fillId="4" borderId="214" xfId="19" applyNumberFormat="1" applyFont="1" applyFill="1" applyBorder="1"/>
    <xf numFmtId="3" fontId="111" fillId="4" borderId="40" xfId="19" applyNumberFormat="1" applyFont="1" applyFill="1" applyBorder="1"/>
    <xf numFmtId="3" fontId="11" fillId="4" borderId="215" xfId="19" applyNumberFormat="1" applyFont="1" applyFill="1" applyBorder="1"/>
    <xf numFmtId="169" fontId="111" fillId="4" borderId="216" xfId="19" applyNumberFormat="1" applyFont="1" applyFill="1" applyBorder="1"/>
    <xf numFmtId="0" fontId="55" fillId="39" borderId="42" xfId="0" applyFont="1" applyFill="1" applyBorder="1" applyAlignment="1">
      <alignment horizontal="center" vertical="center" wrapText="1"/>
    </xf>
    <xf numFmtId="0" fontId="54" fillId="0" borderId="0" xfId="0" applyFont="1" applyAlignment="1">
      <alignment horizontal="left" vertical="center"/>
    </xf>
    <xf numFmtId="0" fontId="55" fillId="0" borderId="0" xfId="0" applyFont="1" applyAlignment="1">
      <alignment vertical="center" wrapText="1"/>
    </xf>
    <xf numFmtId="0" fontId="184" fillId="39" borderId="154" xfId="2" applyFont="1" applyFill="1" applyBorder="1" applyAlignment="1">
      <alignment horizontal="center" vertical="center" wrapText="1"/>
    </xf>
    <xf numFmtId="0" fontId="184" fillId="39" borderId="71" xfId="2" applyFont="1" applyFill="1" applyBorder="1" applyAlignment="1">
      <alignment horizontal="center" vertical="center" wrapText="1"/>
    </xf>
    <xf numFmtId="3" fontId="138" fillId="0" borderId="19" xfId="0" applyNumberFormat="1" applyFont="1" applyBorder="1" applyAlignment="1">
      <alignment horizontal="center" vertical="center" wrapText="1"/>
    </xf>
    <xf numFmtId="0" fontId="54" fillId="0" borderId="0" xfId="16" applyFont="1" applyAlignment="1">
      <alignment vertical="center" wrapText="1"/>
    </xf>
    <xf numFmtId="0" fontId="11" fillId="0" borderId="83" xfId="19" applyFont="1" applyBorder="1"/>
    <xf numFmtId="3" fontId="111" fillId="5" borderId="218" xfId="19" applyNumberFormat="1" applyFont="1" applyFill="1" applyBorder="1"/>
    <xf numFmtId="0" fontId="170" fillId="0" borderId="0" xfId="0" applyFont="1" applyAlignment="1">
      <alignment vertical="center" wrapText="1"/>
    </xf>
    <xf numFmtId="0" fontId="95" fillId="0" borderId="30" xfId="0" applyFont="1" applyBorder="1" applyAlignment="1">
      <alignment horizontal="left" vertical="center" wrapText="1"/>
    </xf>
    <xf numFmtId="0" fontId="95" fillId="0" borderId="0" xfId="0" applyFont="1" applyBorder="1" applyAlignment="1">
      <alignment vertical="center" wrapText="1"/>
    </xf>
    <xf numFmtId="3" fontId="95" fillId="0" borderId="32" xfId="0" applyNumberFormat="1" applyFont="1" applyBorder="1" applyAlignment="1">
      <alignment horizontal="center" vertical="center" wrapText="1"/>
    </xf>
    <xf numFmtId="4" fontId="176" fillId="0" borderId="140" xfId="0" applyNumberFormat="1" applyFont="1" applyBorder="1" applyAlignment="1">
      <alignment horizontal="center" vertical="center" wrapText="1"/>
    </xf>
    <xf numFmtId="0" fontId="95" fillId="0" borderId="90" xfId="2" applyFont="1" applyBorder="1" applyAlignment="1">
      <alignment horizontal="left" vertical="center" wrapText="1"/>
    </xf>
    <xf numFmtId="3" fontId="95" fillId="0" borderId="91" xfId="2" applyNumberFormat="1" applyFont="1" applyBorder="1" applyAlignment="1">
      <alignment horizontal="center" vertical="center" wrapText="1"/>
    </xf>
    <xf numFmtId="3" fontId="95" fillId="0" borderId="92" xfId="2" applyNumberFormat="1" applyFont="1" applyBorder="1" applyAlignment="1">
      <alignment horizontal="center" vertical="center" wrapText="1"/>
    </xf>
    <xf numFmtId="4" fontId="176" fillId="0" borderId="92" xfId="2" applyNumberFormat="1" applyFont="1" applyBorder="1" applyAlignment="1">
      <alignment horizontal="center" vertical="center" wrapText="1"/>
    </xf>
    <xf numFmtId="167" fontId="176" fillId="0" borderId="93" xfId="1" applyNumberFormat="1" applyFont="1" applyBorder="1" applyAlignment="1">
      <alignment horizontal="center" vertical="center" wrapText="1"/>
    </xf>
    <xf numFmtId="3" fontId="95" fillId="0" borderId="94" xfId="2" applyNumberFormat="1" applyFont="1" applyBorder="1" applyAlignment="1">
      <alignment horizontal="center" vertical="center" wrapText="1"/>
    </xf>
    <xf numFmtId="4" fontId="176" fillId="0" borderId="95" xfId="2" applyNumberFormat="1" applyFont="1" applyBorder="1" applyAlignment="1">
      <alignment horizontal="center" vertical="center" wrapText="1"/>
    </xf>
    <xf numFmtId="4" fontId="176" fillId="0" borderId="93" xfId="2" applyNumberFormat="1" applyFont="1" applyBorder="1" applyAlignment="1">
      <alignment horizontal="center" vertical="center" wrapText="1"/>
    </xf>
    <xf numFmtId="0" fontId="95" fillId="0" borderId="30" xfId="2" applyFont="1" applyBorder="1" applyAlignment="1">
      <alignment horizontal="left" vertical="center" wrapText="1"/>
    </xf>
    <xf numFmtId="3" fontId="95" fillId="0" borderId="32" xfId="2" applyNumberFormat="1" applyFont="1" applyBorder="1" applyAlignment="1">
      <alignment vertical="center" wrapText="1"/>
    </xf>
    <xf numFmtId="4" fontId="176" fillId="0" borderId="140" xfId="2" applyNumberFormat="1" applyFont="1" applyBorder="1" applyAlignment="1">
      <alignment vertical="center" wrapText="1"/>
    </xf>
    <xf numFmtId="4" fontId="176" fillId="0" borderId="102" xfId="2" applyNumberFormat="1" applyFont="1" applyBorder="1" applyAlignment="1">
      <alignment vertical="center" wrapText="1"/>
    </xf>
    <xf numFmtId="167" fontId="176" fillId="0" borderId="140" xfId="1" applyNumberFormat="1" applyFont="1" applyBorder="1" applyAlignment="1">
      <alignment vertical="center" wrapText="1"/>
    </xf>
    <xf numFmtId="49" fontId="170" fillId="0" borderId="0" xfId="0" applyNumberFormat="1" applyFont="1" applyAlignment="1">
      <alignment vertical="center" wrapText="1"/>
    </xf>
    <xf numFmtId="3" fontId="95" fillId="0" borderId="32" xfId="2" applyNumberFormat="1" applyFont="1" applyBorder="1" applyAlignment="1">
      <alignment horizontal="center" vertical="center" wrapText="1"/>
    </xf>
    <xf numFmtId="4" fontId="176" fillId="0" borderId="35" xfId="2" applyNumberFormat="1" applyFont="1" applyBorder="1" applyAlignment="1">
      <alignment horizontal="center" vertical="center" wrapText="1"/>
    </xf>
    <xf numFmtId="3" fontId="95" fillId="0" borderId="30" xfId="2" applyNumberFormat="1" applyFont="1" applyBorder="1" applyAlignment="1">
      <alignment horizontal="center" vertical="center" wrapText="1"/>
    </xf>
    <xf numFmtId="10" fontId="70" fillId="0" borderId="0" xfId="6" applyNumberFormat="1" applyFont="1" applyAlignment="1">
      <alignment vertical="center" wrapText="1"/>
    </xf>
    <xf numFmtId="4" fontId="176" fillId="0" borderId="35" xfId="0" applyNumberFormat="1" applyFont="1" applyBorder="1" applyAlignment="1">
      <alignment horizontal="center" vertical="center" wrapText="1"/>
    </xf>
    <xf numFmtId="4" fontId="161" fillId="0" borderId="35"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95" fillId="0" borderId="52" xfId="0" applyFont="1" applyBorder="1" applyAlignment="1">
      <alignment horizontal="left" vertical="center" wrapText="1"/>
    </xf>
    <xf numFmtId="3" fontId="95" fillId="0" borderId="61" xfId="0" applyNumberFormat="1" applyFont="1" applyBorder="1" applyAlignment="1">
      <alignment horizontal="center" vertical="center" wrapText="1"/>
    </xf>
    <xf numFmtId="4" fontId="176" fillId="0" borderId="62" xfId="0" applyNumberFormat="1" applyFont="1" applyBorder="1" applyAlignment="1">
      <alignment horizontal="center" vertical="center" wrapText="1"/>
    </xf>
    <xf numFmtId="0" fontId="95" fillId="0" borderId="0" xfId="0" applyFont="1" applyAlignment="1">
      <alignment horizontal="center" vertical="center"/>
    </xf>
    <xf numFmtId="10" fontId="70" fillId="0" borderId="0" xfId="0" applyNumberFormat="1" applyFont="1" applyBorder="1" applyAlignment="1">
      <alignment horizontal="center" vertical="center"/>
    </xf>
    <xf numFmtId="10" fontId="70" fillId="0" borderId="0" xfId="0" applyNumberFormat="1" applyFont="1" applyAlignment="1">
      <alignment vertical="center" wrapText="1"/>
    </xf>
    <xf numFmtId="3" fontId="95" fillId="0" borderId="61" xfId="0" quotePrefix="1" applyNumberFormat="1" applyFont="1" applyBorder="1" applyAlignment="1">
      <alignment horizontal="center" vertical="center" wrapText="1"/>
    </xf>
    <xf numFmtId="0" fontId="95" fillId="0" borderId="52" xfId="2" applyFont="1" applyBorder="1" applyAlignment="1">
      <alignment horizontal="left" vertical="center" wrapText="1"/>
    </xf>
    <xf numFmtId="3" fontId="95" fillId="0" borderId="61" xfId="2" applyNumberFormat="1" applyFont="1" applyBorder="1" applyAlignment="1">
      <alignment horizontal="center" vertical="center" wrapText="1"/>
    </xf>
    <xf numFmtId="4" fontId="176" fillId="0" borderId="62" xfId="2" applyNumberFormat="1" applyFont="1" applyBorder="1" applyAlignment="1">
      <alignment horizontal="center" vertical="center" wrapText="1"/>
    </xf>
    <xf numFmtId="4" fontId="176" fillId="0" borderId="66" xfId="2" applyNumberFormat="1" applyFont="1" applyBorder="1" applyAlignment="1">
      <alignment horizontal="center" vertical="center" wrapText="1"/>
    </xf>
    <xf numFmtId="0" fontId="207" fillId="0" borderId="0" xfId="2" applyFont="1"/>
    <xf numFmtId="0" fontId="207" fillId="0" borderId="0" xfId="2" applyFont="1" applyAlignment="1">
      <alignment vertical="center" wrapText="1"/>
    </xf>
    <xf numFmtId="14" fontId="55" fillId="0" borderId="0" xfId="2" applyNumberFormat="1" applyFont="1" applyAlignment="1">
      <alignment horizontal="left" vertical="center" wrapText="1"/>
    </xf>
    <xf numFmtId="1" fontId="55" fillId="0" borderId="0" xfId="21" applyNumberFormat="1" applyFont="1" applyBorder="1" applyAlignment="1">
      <alignment horizontal="center" vertical="center"/>
    </xf>
    <xf numFmtId="0" fontId="95" fillId="0" borderId="0" xfId="2" applyFont="1"/>
    <xf numFmtId="10" fontId="166" fillId="0" borderId="0" xfId="6" applyNumberFormat="1" applyFont="1" applyAlignment="1">
      <alignment vertical="center" wrapText="1"/>
    </xf>
    <xf numFmtId="3" fontId="95" fillId="0" borderId="2" xfId="0" applyNumberFormat="1" applyFont="1" applyBorder="1" applyAlignment="1">
      <alignment horizontal="center" vertical="center" wrapText="1"/>
    </xf>
    <xf numFmtId="4" fontId="95" fillId="0" borderId="0" xfId="0" applyNumberFormat="1" applyFont="1" applyBorder="1" applyAlignment="1">
      <alignment horizontal="center" vertical="center" wrapText="1"/>
    </xf>
    <xf numFmtId="4" fontId="95" fillId="0" borderId="52" xfId="0" applyNumberFormat="1" applyFont="1" applyBorder="1" applyAlignment="1">
      <alignment horizontal="center" vertical="center" wrapText="1"/>
    </xf>
    <xf numFmtId="0" fontId="95" fillId="0" borderId="59" xfId="0" applyFont="1" applyBorder="1" applyAlignment="1">
      <alignment vertical="center" wrapText="1"/>
    </xf>
    <xf numFmtId="3" fontId="95" fillId="0" borderId="52" xfId="0" applyNumberFormat="1" applyFont="1" applyBorder="1" applyAlignment="1">
      <alignment horizontal="center" vertical="center" wrapText="1"/>
    </xf>
    <xf numFmtId="0" fontId="95" fillId="0" borderId="217" xfId="0" applyFont="1" applyBorder="1" applyAlignment="1">
      <alignment vertical="center" wrapText="1"/>
    </xf>
    <xf numFmtId="9" fontId="95" fillId="0" borderId="0" xfId="8" applyFont="1" applyBorder="1" applyAlignment="1">
      <alignment horizontal="center" vertical="center"/>
    </xf>
    <xf numFmtId="3" fontId="95" fillId="0" borderId="52" xfId="2" applyNumberFormat="1" applyFont="1" applyBorder="1" applyAlignment="1">
      <alignment horizontal="center" vertical="center" wrapText="1"/>
    </xf>
    <xf numFmtId="3" fontId="95" fillId="4" borderId="90" xfId="3" applyNumberFormat="1" applyFont="1" applyFill="1" applyBorder="1" applyAlignment="1">
      <alignment horizontal="left" vertical="center" wrapText="1" indent="1"/>
    </xf>
    <xf numFmtId="3" fontId="95" fillId="4" borderId="182" xfId="2" applyNumberFormat="1" applyFont="1" applyFill="1" applyBorder="1" applyAlignment="1" applyProtection="1">
      <alignment horizontal="center" vertical="center"/>
      <protection locked="0"/>
    </xf>
    <xf numFmtId="4" fontId="176" fillId="4" borderId="182" xfId="2" applyNumberFormat="1" applyFont="1" applyFill="1" applyBorder="1" applyAlignment="1">
      <alignment horizontal="center" vertical="center"/>
    </xf>
    <xf numFmtId="3" fontId="95" fillId="4" borderId="0" xfId="2" applyNumberFormat="1" applyFont="1" applyFill="1" applyAlignment="1" applyProtection="1">
      <alignment horizontal="center" vertical="center"/>
      <protection locked="0"/>
    </xf>
    <xf numFmtId="3" fontId="95" fillId="4" borderId="180" xfId="2" applyNumberFormat="1" applyFont="1" applyFill="1" applyBorder="1" applyAlignment="1" applyProtection="1">
      <alignment horizontal="center" vertical="center"/>
      <protection locked="0"/>
    </xf>
    <xf numFmtId="3" fontId="95" fillId="4" borderId="90" xfId="2" applyNumberFormat="1" applyFont="1" applyFill="1" applyBorder="1" applyAlignment="1" applyProtection="1">
      <alignment horizontal="center" vertical="center"/>
      <protection locked="0"/>
    </xf>
    <xf numFmtId="4" fontId="176" fillId="4" borderId="92" xfId="2" applyNumberFormat="1" applyFont="1" applyFill="1" applyBorder="1" applyAlignment="1">
      <alignment horizontal="center" vertical="center"/>
    </xf>
    <xf numFmtId="4" fontId="176" fillId="4" borderId="90" xfId="2" applyNumberFormat="1" applyFont="1" applyFill="1" applyBorder="1" applyAlignment="1">
      <alignment horizontal="center" vertical="center"/>
    </xf>
    <xf numFmtId="3" fontId="95" fillId="4" borderId="185" xfId="2" applyNumberFormat="1" applyFont="1" applyFill="1" applyBorder="1" applyAlignment="1" applyProtection="1">
      <alignment horizontal="center" vertical="center"/>
      <protection locked="0"/>
    </xf>
    <xf numFmtId="4" fontId="176" fillId="4" borderId="94" xfId="2" applyNumberFormat="1" applyFont="1" applyFill="1" applyBorder="1" applyAlignment="1">
      <alignment horizontal="center" vertical="center"/>
    </xf>
    <xf numFmtId="3" fontId="95" fillId="4" borderId="52" xfId="3" applyNumberFormat="1" applyFont="1" applyFill="1" applyBorder="1" applyAlignment="1">
      <alignment horizontal="left" vertical="center" wrapText="1" indent="1"/>
    </xf>
    <xf numFmtId="3" fontId="95" fillId="4" borderId="61" xfId="2" applyNumberFormat="1" applyFont="1" applyFill="1" applyBorder="1" applyAlignment="1" applyProtection="1">
      <alignment horizontal="center" vertical="center"/>
      <protection locked="0"/>
    </xf>
    <xf numFmtId="4" fontId="176" fillId="4" borderId="62" xfId="2" applyNumberFormat="1" applyFont="1" applyFill="1" applyBorder="1" applyAlignment="1">
      <alignment horizontal="center" vertical="center"/>
    </xf>
    <xf numFmtId="0" fontId="70" fillId="0" borderId="0" xfId="16" applyFont="1" applyBorder="1" applyAlignment="1">
      <alignment vertical="center" wrapText="1"/>
    </xf>
    <xf numFmtId="3" fontId="95" fillId="4" borderId="52" xfId="16" applyNumberFormat="1" applyFont="1" applyFill="1" applyBorder="1" applyAlignment="1">
      <alignment horizontal="left" vertical="center" wrapText="1" indent="1"/>
    </xf>
    <xf numFmtId="3" fontId="95" fillId="4" borderId="18" xfId="0" applyNumberFormat="1" applyFont="1" applyFill="1" applyBorder="1" applyAlignment="1" applyProtection="1">
      <alignment horizontal="center" vertical="center"/>
      <protection locked="0"/>
    </xf>
    <xf numFmtId="2" fontId="176" fillId="4" borderId="18" xfId="8" applyNumberFormat="1" applyFont="1" applyFill="1" applyBorder="1" applyAlignment="1" applyProtection="1">
      <alignment horizontal="center" vertical="center"/>
      <protection locked="0"/>
    </xf>
    <xf numFmtId="3" fontId="95" fillId="4" borderId="61" xfId="0" applyNumberFormat="1" applyFont="1" applyFill="1" applyBorder="1" applyAlignment="1" applyProtection="1">
      <alignment horizontal="center" vertical="center"/>
      <protection locked="0"/>
    </xf>
    <xf numFmtId="2" fontId="176" fillId="4" borderId="62" xfId="8" applyNumberFormat="1" applyFont="1" applyFill="1" applyBorder="1" applyAlignment="1" applyProtection="1">
      <alignment horizontal="center" vertical="center"/>
      <protection locked="0"/>
    </xf>
    <xf numFmtId="0" fontId="201" fillId="0" borderId="0" xfId="2" applyFont="1" applyAlignment="1">
      <alignment horizontal="center" vertical="center" wrapText="1"/>
    </xf>
    <xf numFmtId="3" fontId="201" fillId="4" borderId="52" xfId="3" applyNumberFormat="1" applyFont="1" applyFill="1" applyBorder="1" applyAlignment="1">
      <alignment horizontal="left" vertical="center" wrapText="1" indent="1"/>
    </xf>
    <xf numFmtId="168" fontId="208" fillId="4" borderId="52" xfId="2" applyNumberFormat="1" applyFont="1" applyFill="1" applyBorder="1" applyAlignment="1" applyProtection="1">
      <alignment horizontal="center" vertical="center"/>
      <protection locked="0"/>
    </xf>
    <xf numFmtId="3" fontId="201" fillId="4" borderId="0" xfId="2" applyNumberFormat="1" applyFont="1" applyFill="1" applyAlignment="1" applyProtection="1">
      <alignment horizontal="center" vertical="center"/>
      <protection locked="0"/>
    </xf>
    <xf numFmtId="168" fontId="208" fillId="4" borderId="15" xfId="2" applyNumberFormat="1" applyFont="1" applyFill="1" applyBorder="1" applyAlignment="1" applyProtection="1">
      <alignment horizontal="center" vertical="center"/>
      <protection locked="0"/>
    </xf>
    <xf numFmtId="3" fontId="201" fillId="4" borderId="16" xfId="2" applyNumberFormat="1" applyFont="1" applyFill="1" applyBorder="1" applyAlignment="1" applyProtection="1">
      <alignment horizontal="center" vertical="center"/>
      <protection locked="0"/>
    </xf>
    <xf numFmtId="168" fontId="176" fillId="4" borderId="52" xfId="2" applyNumberFormat="1" applyFont="1" applyFill="1" applyBorder="1" applyAlignment="1" applyProtection="1">
      <alignment horizontal="center" vertical="center"/>
      <protection locked="0"/>
    </xf>
    <xf numFmtId="0" fontId="95" fillId="4" borderId="61" xfId="0" applyFont="1" applyFill="1" applyBorder="1"/>
    <xf numFmtId="9" fontId="95" fillId="4" borderId="66" xfId="0" applyNumberFormat="1" applyFont="1" applyFill="1" applyBorder="1" applyAlignment="1">
      <alignment horizontal="center"/>
    </xf>
    <xf numFmtId="169" fontId="95" fillId="4" borderId="62" xfId="0" applyNumberFormat="1" applyFont="1" applyFill="1" applyBorder="1" applyAlignment="1">
      <alignment horizontal="center"/>
    </xf>
    <xf numFmtId="0" fontId="95" fillId="0" borderId="52" xfId="0" applyFont="1" applyBorder="1" applyAlignment="1">
      <alignment wrapText="1"/>
    </xf>
    <xf numFmtId="170" fontId="95" fillId="0" borderId="61" xfId="0" applyNumberFormat="1" applyFont="1" applyBorder="1" applyAlignment="1">
      <alignment horizontal="center" wrapText="1"/>
    </xf>
    <xf numFmtId="2" fontId="176" fillId="0" borderId="62" xfId="0" applyNumberFormat="1" applyFont="1" applyBorder="1" applyAlignment="1">
      <alignment horizontal="center" wrapText="1"/>
    </xf>
    <xf numFmtId="9" fontId="95" fillId="4" borderId="65" xfId="0" applyNumberFormat="1" applyFont="1" applyFill="1" applyBorder="1" applyAlignment="1">
      <alignment horizontal="center"/>
    </xf>
    <xf numFmtId="169" fontId="95" fillId="4" borderId="58" xfId="0" applyNumberFormat="1" applyFont="1" applyFill="1" applyBorder="1" applyAlignment="1">
      <alignment horizontal="center"/>
    </xf>
    <xf numFmtId="3" fontId="176" fillId="0" borderId="62" xfId="2" applyNumberFormat="1" applyFont="1" applyBorder="1" applyAlignment="1">
      <alignment horizontal="center" vertical="center" wrapText="1"/>
    </xf>
    <xf numFmtId="0" fontId="95" fillId="0" borderId="52" xfId="3" applyFont="1" applyBorder="1" applyAlignment="1">
      <alignment wrapText="1"/>
    </xf>
    <xf numFmtId="3" fontId="95" fillId="4" borderId="52" xfId="2" applyNumberFormat="1" applyFont="1" applyFill="1" applyBorder="1" applyAlignment="1" applyProtection="1">
      <alignment horizontal="center" vertical="center"/>
      <protection locked="0"/>
    </xf>
    <xf numFmtId="170" fontId="176" fillId="4" borderId="62" xfId="15" applyNumberFormat="1" applyFont="1" applyFill="1" applyBorder="1" applyAlignment="1" applyProtection="1">
      <alignment horizontal="center" vertical="center"/>
      <protection locked="0"/>
    </xf>
    <xf numFmtId="0" fontId="95" fillId="0" borderId="0" xfId="16" applyFont="1" applyBorder="1" applyAlignment="1">
      <alignment horizontal="center" vertical="center" wrapText="1"/>
    </xf>
    <xf numFmtId="0" fontId="95" fillId="0" borderId="52" xfId="16" applyFont="1" applyBorder="1" applyAlignment="1">
      <alignment horizontal="left" vertical="center" wrapText="1"/>
    </xf>
    <xf numFmtId="3" fontId="95" fillId="0" borderId="52" xfId="16" applyNumberFormat="1" applyFont="1" applyBorder="1" applyAlignment="1">
      <alignment horizontal="center" vertical="center" wrapText="1"/>
    </xf>
    <xf numFmtId="10" fontId="70" fillId="0" borderId="0" xfId="16" applyNumberFormat="1" applyFont="1" applyAlignment="1">
      <alignment vertical="center" wrapText="1"/>
    </xf>
    <xf numFmtId="3" fontId="95" fillId="0" borderId="61" xfId="16" applyNumberFormat="1" applyFont="1" applyBorder="1" applyAlignment="1">
      <alignment horizontal="center" vertical="center" wrapText="1"/>
    </xf>
    <xf numFmtId="4" fontId="176" fillId="0" borderId="62" xfId="16" applyNumberFormat="1" applyFont="1" applyBorder="1" applyAlignment="1">
      <alignment horizontal="center" vertical="center" wrapText="1"/>
    </xf>
    <xf numFmtId="3" fontId="95" fillId="0" borderId="61" xfId="16" quotePrefix="1" applyNumberFormat="1" applyFont="1" applyBorder="1" applyAlignment="1">
      <alignment horizontal="center" vertical="center" wrapText="1"/>
    </xf>
    <xf numFmtId="0" fontId="55" fillId="39" borderId="53" xfId="2" applyFont="1" applyFill="1" applyBorder="1" applyAlignment="1">
      <alignment horizontal="center" vertical="center" wrapText="1"/>
    </xf>
    <xf numFmtId="9" fontId="209" fillId="0" borderId="0" xfId="8" applyFont="1" applyBorder="1" applyAlignment="1">
      <alignment horizontal="center" vertical="center"/>
    </xf>
    <xf numFmtId="3" fontId="210" fillId="39" borderId="53" xfId="3" applyNumberFormat="1" applyFont="1" applyFill="1" applyBorder="1" applyAlignment="1">
      <alignment horizontal="center" vertical="center" wrapText="1"/>
    </xf>
    <xf numFmtId="3" fontId="210" fillId="39" borderId="54" xfId="3" applyNumberFormat="1" applyFont="1" applyFill="1" applyBorder="1" applyAlignment="1">
      <alignment horizontal="center" vertical="center" wrapText="1"/>
    </xf>
    <xf numFmtId="0" fontId="210" fillId="39" borderId="53" xfId="2" applyFont="1" applyFill="1" applyBorder="1" applyAlignment="1">
      <alignment horizontal="center" vertical="center" wrapText="1"/>
    </xf>
    <xf numFmtId="3" fontId="55" fillId="39" borderId="53" xfId="3" applyNumberFormat="1" applyFont="1" applyFill="1" applyBorder="1" applyAlignment="1">
      <alignment horizontal="center" vertical="center" wrapText="1"/>
    </xf>
    <xf numFmtId="3" fontId="55" fillId="39" borderId="54" xfId="3" applyNumberFormat="1" applyFont="1" applyFill="1" applyBorder="1" applyAlignment="1">
      <alignment horizontal="center" vertical="center" wrapText="1"/>
    </xf>
    <xf numFmtId="2" fontId="55" fillId="0" borderId="0" xfId="2" applyNumberFormat="1" applyFont="1" applyAlignment="1">
      <alignment horizontal="left" vertical="center" wrapText="1"/>
    </xf>
    <xf numFmtId="0" fontId="70" fillId="0" borderId="0" xfId="16" applyFont="1" applyAlignment="1">
      <alignment vertical="center" wrapText="1"/>
    </xf>
    <xf numFmtId="14" fontId="54" fillId="0" borderId="0" xfId="2" applyNumberFormat="1" applyFont="1" applyAlignment="1">
      <alignment vertical="center" wrapText="1"/>
    </xf>
    <xf numFmtId="0" fontId="213" fillId="0" borderId="0" xfId="0" applyFont="1" applyAlignment="1">
      <alignment horizontal="left" vertical="center" wrapText="1"/>
    </xf>
    <xf numFmtId="0" fontId="214" fillId="0" borderId="0" xfId="0" applyFont="1" applyAlignment="1">
      <alignment horizontal="center" wrapText="1"/>
    </xf>
    <xf numFmtId="0" fontId="216" fillId="0" borderId="0" xfId="0" applyFont="1" applyAlignment="1">
      <alignment horizontal="left" vertical="center"/>
    </xf>
    <xf numFmtId="0" fontId="216" fillId="0" borderId="0" xfId="0" applyFont="1" applyAlignment="1">
      <alignment vertical="center"/>
    </xf>
    <xf numFmtId="0" fontId="217" fillId="0" borderId="0" xfId="0" applyFont="1" applyAlignment="1">
      <alignment horizontal="center" vertical="center" wrapText="1"/>
    </xf>
    <xf numFmtId="0" fontId="18" fillId="0" borderId="0" xfId="0" applyFont="1" applyAlignment="1">
      <alignment horizontal="left"/>
    </xf>
    <xf numFmtId="0" fontId="18" fillId="0" borderId="0" xfId="0" applyFont="1"/>
    <xf numFmtId="0" fontId="55" fillId="0" borderId="0" xfId="2" applyFont="1"/>
    <xf numFmtId="0" fontId="109" fillId="0" borderId="0" xfId="0" applyFont="1" applyAlignment="1">
      <alignment vertical="center" wrapText="1"/>
    </xf>
    <xf numFmtId="0" fontId="109" fillId="0" borderId="0" xfId="0" applyFont="1" applyBorder="1" applyAlignment="1">
      <alignment vertical="center" wrapText="1"/>
    </xf>
    <xf numFmtId="2" fontId="54" fillId="0" borderId="0" xfId="0" applyNumberFormat="1" applyFont="1" applyBorder="1" applyAlignment="1" applyProtection="1">
      <alignment horizontal="center" vertical="center"/>
      <protection locked="0"/>
    </xf>
    <xf numFmtId="10" fontId="54" fillId="0" borderId="0" xfId="0" applyNumberFormat="1" applyFont="1" applyBorder="1" applyAlignment="1">
      <alignment vertical="center" wrapText="1"/>
    </xf>
    <xf numFmtId="0" fontId="5" fillId="0" borderId="0" xfId="0" applyFont="1" applyAlignment="1">
      <alignment vertical="center" wrapText="1"/>
    </xf>
    <xf numFmtId="0" fontId="5" fillId="0" borderId="0" xfId="0" applyFont="1" applyBorder="1" applyAlignment="1">
      <alignment vertical="center" wrapText="1"/>
    </xf>
    <xf numFmtId="2" fontId="109" fillId="0" borderId="0" xfId="0" applyNumberFormat="1" applyFont="1" applyAlignment="1">
      <alignment vertical="center" wrapText="1"/>
    </xf>
    <xf numFmtId="0" fontId="126" fillId="0" borderId="0" xfId="0" applyFont="1" applyAlignment="1">
      <alignment horizontal="center" vertical="center"/>
    </xf>
    <xf numFmtId="3" fontId="111" fillId="5" borderId="80" xfId="19" applyNumberFormat="1" applyFont="1" applyFill="1" applyBorder="1"/>
    <xf numFmtId="0" fontId="11" fillId="0" borderId="80" xfId="19" applyFont="1" applyBorder="1"/>
    <xf numFmtId="3" fontId="11" fillId="4" borderId="88" xfId="19" applyNumberFormat="1" applyFont="1" applyFill="1" applyBorder="1"/>
    <xf numFmtId="3" fontId="11" fillId="4" borderId="89" xfId="19" applyNumberFormat="1" applyFont="1" applyFill="1" applyBorder="1"/>
    <xf numFmtId="3" fontId="111" fillId="4" borderId="219" xfId="19" applyNumberFormat="1" applyFont="1" applyFill="1" applyBorder="1"/>
    <xf numFmtId="3" fontId="111" fillId="5" borderId="140" xfId="19" applyNumberFormat="1" applyFont="1" applyFill="1" applyBorder="1"/>
    <xf numFmtId="3" fontId="11" fillId="4" borderId="219" xfId="19" applyNumberFormat="1" applyFont="1" applyFill="1" applyBorder="1"/>
    <xf numFmtId="4" fontId="111" fillId="4" borderId="140" xfId="19" applyNumberFormat="1" applyFont="1" applyFill="1" applyBorder="1"/>
    <xf numFmtId="3" fontId="11" fillId="4" borderId="220" xfId="19" applyNumberFormat="1" applyFont="1" applyFill="1" applyBorder="1"/>
    <xf numFmtId="3" fontId="11" fillId="4" borderId="186" xfId="19" applyNumberFormat="1" applyFont="1" applyFill="1" applyBorder="1"/>
    <xf numFmtId="3" fontId="11" fillId="4" borderId="221" xfId="19" applyNumberFormat="1" applyFont="1" applyFill="1" applyBorder="1"/>
    <xf numFmtId="0" fontId="11" fillId="0" borderId="86" xfId="19" applyFont="1" applyBorder="1"/>
    <xf numFmtId="14" fontId="130" fillId="6" borderId="33" xfId="19" applyNumberFormat="1" applyFont="1" applyFill="1" applyBorder="1" applyAlignment="1">
      <alignment horizontal="center" vertical="center"/>
    </xf>
    <xf numFmtId="14" fontId="55" fillId="38" borderId="222" xfId="19" applyNumberFormat="1" applyFont="1" applyFill="1" applyBorder="1" applyAlignment="1">
      <alignment horizontal="center" vertical="center"/>
    </xf>
    <xf numFmtId="0" fontId="3" fillId="0" borderId="0" xfId="0" applyFont="1" applyAlignment="1">
      <alignment vertical="center" wrapText="1"/>
    </xf>
    <xf numFmtId="0" fontId="3" fillId="0" borderId="0" xfId="0" applyFont="1" applyBorder="1" applyAlignment="1">
      <alignment vertical="center" wrapText="1"/>
    </xf>
    <xf numFmtId="0" fontId="150" fillId="39" borderId="53" xfId="0" applyFont="1" applyFill="1" applyBorder="1" applyAlignment="1">
      <alignment horizontal="center" vertical="center" wrapText="1"/>
    </xf>
    <xf numFmtId="3" fontId="2" fillId="0" borderId="53" xfId="0" applyNumberFormat="1" applyFont="1" applyBorder="1" applyAlignment="1">
      <alignment horizontal="center" vertical="center" wrapText="1"/>
    </xf>
    <xf numFmtId="0" fontId="2" fillId="0" borderId="0" xfId="0" applyFont="1" applyAlignment="1">
      <alignment vertical="center" wrapText="1"/>
    </xf>
    <xf numFmtId="3" fontId="2" fillId="0" borderId="55" xfId="0" applyNumberFormat="1" applyFont="1" applyBorder="1" applyAlignment="1">
      <alignment horizontal="center" vertical="center"/>
    </xf>
    <xf numFmtId="4" fontId="203" fillId="0" borderId="56" xfId="0" applyNumberFormat="1" applyFont="1" applyBorder="1" applyAlignment="1">
      <alignment horizontal="center" vertical="center"/>
    </xf>
    <xf numFmtId="3" fontId="2" fillId="0" borderId="64" xfId="0" applyNumberFormat="1" applyFont="1" applyBorder="1" applyAlignment="1">
      <alignment horizontal="center" vertical="center"/>
    </xf>
    <xf numFmtId="4" fontId="2" fillId="0" borderId="0" xfId="0" applyNumberFormat="1" applyFont="1" applyBorder="1" applyAlignment="1">
      <alignment horizontal="center" vertical="center"/>
    </xf>
    <xf numFmtId="4" fontId="2" fillId="0" borderId="53" xfId="0" applyNumberFormat="1" applyFont="1" applyBorder="1" applyAlignment="1">
      <alignment horizontal="center" vertical="center"/>
    </xf>
    <xf numFmtId="3" fontId="2" fillId="0" borderId="63" xfId="0" applyNumberFormat="1" applyFont="1" applyBorder="1" applyAlignment="1">
      <alignment horizontal="center" vertical="center" wrapText="1"/>
    </xf>
    <xf numFmtId="3" fontId="2" fillId="0" borderId="59" xfId="0" applyNumberFormat="1" applyFont="1" applyBorder="1" applyAlignment="1">
      <alignment horizontal="center" vertical="center"/>
    </xf>
    <xf numFmtId="4" fontId="203" fillId="0" borderId="60" xfId="0" applyNumberFormat="1" applyFont="1" applyBorder="1" applyAlignment="1">
      <alignment horizontal="center" vertical="center"/>
    </xf>
    <xf numFmtId="3" fontId="2" fillId="0" borderId="0" xfId="0" applyNumberFormat="1" applyFont="1" applyBorder="1" applyAlignment="1">
      <alignment horizontal="center" vertical="center"/>
    </xf>
    <xf numFmtId="4" fontId="2" fillId="0" borderId="63" xfId="0" applyNumberFormat="1" applyFont="1" applyBorder="1" applyAlignment="1">
      <alignment horizontal="center" vertical="center"/>
    </xf>
    <xf numFmtId="3" fontId="2" fillId="0" borderId="59" xfId="0" applyNumberFormat="1" applyFont="1" applyBorder="1" applyAlignment="1">
      <alignment horizontal="center" vertical="center" wrapText="1"/>
    </xf>
    <xf numFmtId="4" fontId="203" fillId="0" borderId="60" xfId="0" applyNumberFormat="1" applyFont="1" applyBorder="1" applyAlignment="1">
      <alignment horizontal="center" vertical="center" wrapText="1"/>
    </xf>
    <xf numFmtId="3" fontId="2" fillId="0" borderId="0" xfId="0" applyNumberFormat="1" applyFont="1" applyBorder="1" applyAlignment="1">
      <alignment horizontal="center" vertical="center" wrapText="1"/>
    </xf>
    <xf numFmtId="0" fontId="2" fillId="0" borderId="54" xfId="0" applyFont="1" applyBorder="1" applyAlignment="1">
      <alignment horizontal="center" vertical="center" wrapText="1"/>
    </xf>
    <xf numFmtId="3" fontId="2" fillId="0" borderId="57" xfId="0" applyNumberFormat="1" applyFont="1" applyBorder="1" applyAlignment="1">
      <alignment horizontal="center" vertical="center" wrapText="1"/>
    </xf>
    <xf numFmtId="4" fontId="2" fillId="0" borderId="58" xfId="0" applyNumberFormat="1" applyFont="1" applyBorder="1" applyAlignment="1">
      <alignment horizontal="center" vertical="center" wrapText="1"/>
    </xf>
    <xf numFmtId="4" fontId="2" fillId="0" borderId="58" xfId="0" applyNumberFormat="1" applyFont="1" applyBorder="1" applyAlignment="1">
      <alignment horizontal="center" vertical="center"/>
    </xf>
    <xf numFmtId="3" fontId="2" fillId="0" borderId="57" xfId="0" applyNumberFormat="1" applyFont="1" applyBorder="1" applyAlignment="1">
      <alignment horizontal="center" vertical="center"/>
    </xf>
    <xf numFmtId="4" fontId="2" fillId="0" borderId="54" xfId="0" applyNumberFormat="1" applyFont="1" applyBorder="1" applyAlignment="1">
      <alignment horizontal="center" vertical="center" wrapText="1"/>
    </xf>
    <xf numFmtId="3" fontId="2" fillId="0" borderId="0" xfId="0" applyNumberFormat="1" applyFont="1" applyBorder="1" applyAlignment="1">
      <alignment vertical="center" wrapText="1"/>
    </xf>
    <xf numFmtId="0" fontId="2" fillId="0" borderId="0" xfId="0" applyFont="1" applyBorder="1" applyAlignment="1">
      <alignment vertical="center" wrapText="1"/>
    </xf>
    <xf numFmtId="0" fontId="111" fillId="0" borderId="0" xfId="0" applyFont="1" applyBorder="1" applyAlignment="1">
      <alignment horizontal="center" vertical="center" wrapText="1"/>
    </xf>
    <xf numFmtId="3" fontId="111" fillId="0" borderId="0" xfId="0" applyNumberFormat="1" applyFont="1" applyBorder="1" applyAlignment="1">
      <alignment horizontal="center" vertical="center" wrapText="1"/>
    </xf>
    <xf numFmtId="3" fontId="111" fillId="0" borderId="2" xfId="0" applyNumberFormat="1" applyFont="1" applyBorder="1" applyAlignment="1">
      <alignment horizontal="center" vertical="center" wrapText="1"/>
    </xf>
    <xf numFmtId="0" fontId="111" fillId="0" borderId="0" xfId="0" applyFont="1" applyBorder="1" applyAlignment="1">
      <alignment vertical="center" wrapText="1"/>
    </xf>
    <xf numFmtId="3" fontId="111" fillId="0" borderId="61" xfId="0" applyNumberFormat="1" applyFont="1" applyBorder="1" applyAlignment="1">
      <alignment horizontal="center" vertical="center" wrapText="1"/>
    </xf>
    <xf numFmtId="4" fontId="222" fillId="0" borderId="62" xfId="0" applyNumberFormat="1" applyFont="1" applyBorder="1" applyAlignment="1">
      <alignment horizontal="center" vertical="center" wrapText="1"/>
    </xf>
    <xf numFmtId="4" fontId="111" fillId="0" borderId="0" xfId="0" applyNumberFormat="1" applyFont="1" applyBorder="1" applyAlignment="1">
      <alignment horizontal="center" vertical="center" wrapText="1"/>
    </xf>
    <xf numFmtId="4" fontId="111" fillId="0" borderId="52" xfId="0" applyNumberFormat="1" applyFont="1" applyBorder="1" applyAlignment="1">
      <alignment horizontal="center" vertical="center" wrapText="1"/>
    </xf>
    <xf numFmtId="4" fontId="207" fillId="0" borderId="0" xfId="0" applyNumberFormat="1" applyFont="1" applyBorder="1" applyAlignment="1">
      <alignment horizontal="center" vertical="center" wrapText="1"/>
    </xf>
    <xf numFmtId="14" fontId="54" fillId="0" borderId="0" xfId="2" applyNumberFormat="1" applyFont="1" applyAlignment="1">
      <alignment horizontal="left" vertical="center"/>
    </xf>
    <xf numFmtId="14" fontId="55" fillId="0" borderId="0" xfId="2" applyNumberFormat="1" applyFont="1" applyAlignment="1">
      <alignment vertical="center" wrapText="1"/>
    </xf>
    <xf numFmtId="14" fontId="54" fillId="0" borderId="0" xfId="21" applyNumberFormat="1" applyFont="1" applyFill="1" applyBorder="1" applyAlignment="1">
      <alignment horizontal="center" vertical="center"/>
    </xf>
    <xf numFmtId="1" fontId="54" fillId="0" borderId="0" xfId="21" applyNumberFormat="1" applyFont="1" applyFill="1" applyBorder="1" applyAlignment="1">
      <alignment horizontal="center" vertical="center"/>
    </xf>
    <xf numFmtId="2" fontId="54" fillId="0" borderId="0" xfId="21" applyNumberFormat="1" applyFont="1" applyFill="1" applyBorder="1" applyAlignment="1">
      <alignment horizontal="center" vertical="center"/>
    </xf>
    <xf numFmtId="0" fontId="2" fillId="0" borderId="0" xfId="2" applyFont="1"/>
    <xf numFmtId="3" fontId="54" fillId="0" borderId="0" xfId="2" applyNumberFormat="1" applyFont="1"/>
    <xf numFmtId="0" fontId="2" fillId="0" borderId="0" xfId="2" applyFont="1" applyAlignment="1">
      <alignment vertical="center"/>
    </xf>
    <xf numFmtId="0" fontId="2" fillId="0" borderId="0" xfId="2" applyFont="1" applyAlignment="1">
      <alignment horizontal="left" vertical="center"/>
    </xf>
    <xf numFmtId="0" fontId="111" fillId="0" borderId="0" xfId="2" applyFont="1" applyAlignment="1">
      <alignment vertical="center" wrapText="1"/>
    </xf>
    <xf numFmtId="0" fontId="2" fillId="0" borderId="0" xfId="2" applyFont="1" applyAlignment="1">
      <alignment vertical="center" wrapText="1"/>
    </xf>
    <xf numFmtId="14" fontId="2" fillId="0" borderId="0" xfId="2" applyNumberFormat="1" applyFont="1" applyAlignment="1">
      <alignment horizontal="left" vertical="center" wrapText="1"/>
    </xf>
    <xf numFmtId="3" fontId="2" fillId="0" borderId="66" xfId="0" applyNumberFormat="1" applyFont="1" applyBorder="1" applyAlignment="1">
      <alignment vertical="center" wrapText="1"/>
    </xf>
    <xf numFmtId="0" fontId="111" fillId="0" borderId="63" xfId="0" applyFont="1" applyBorder="1" applyAlignment="1">
      <alignment vertical="center" wrapText="1"/>
    </xf>
    <xf numFmtId="3" fontId="138" fillId="0" borderId="64" xfId="0" applyNumberFormat="1" applyFont="1" applyBorder="1" applyAlignment="1">
      <alignment horizontal="center" vertical="center" wrapText="1"/>
    </xf>
    <xf numFmtId="3" fontId="111" fillId="0" borderId="52" xfId="0" applyNumberFormat="1" applyFont="1" applyBorder="1" applyAlignment="1">
      <alignment horizontal="center" vertical="center" wrapText="1"/>
    </xf>
    <xf numFmtId="0" fontId="211" fillId="0" borderId="0" xfId="0" applyFont="1" applyAlignment="1">
      <alignment horizontal="center" wrapText="1"/>
    </xf>
    <xf numFmtId="0" fontId="218" fillId="0" borderId="0" xfId="0" applyFont="1" applyAlignment="1">
      <alignment horizontal="center"/>
    </xf>
    <xf numFmtId="0" fontId="215" fillId="0" borderId="0" xfId="0" applyFont="1" applyAlignment="1">
      <alignment horizontal="center" vertical="center" wrapText="1"/>
    </xf>
    <xf numFmtId="0" fontId="215" fillId="0" borderId="0" xfId="0" applyFont="1" applyAlignment="1" applyProtection="1">
      <alignment horizontal="center" vertical="center" wrapText="1"/>
      <protection locked="0"/>
    </xf>
    <xf numFmtId="0" fontId="214" fillId="0" borderId="0" xfId="0" applyFont="1" applyAlignment="1">
      <alignment horizontal="center" wrapText="1"/>
    </xf>
    <xf numFmtId="0" fontId="213" fillId="0" borderId="0" xfId="0" applyFont="1" applyAlignment="1">
      <alignment horizontal="left" vertical="center" wrapText="1"/>
    </xf>
    <xf numFmtId="0" fontId="124" fillId="0" borderId="0" xfId="18" applyFont="1" applyAlignment="1">
      <alignment horizontal="left" vertical="center" wrapText="1"/>
    </xf>
    <xf numFmtId="0" fontId="123" fillId="0" borderId="0" xfId="18" applyFont="1" applyAlignment="1">
      <alignment horizontal="left" vertical="center" wrapText="1"/>
    </xf>
    <xf numFmtId="0" fontId="122" fillId="0" borderId="0" xfId="0" applyFont="1" applyAlignment="1">
      <alignment horizontal="center"/>
    </xf>
    <xf numFmtId="0" fontId="122" fillId="0" borderId="0" xfId="0" applyFont="1" applyAlignment="1">
      <alignment horizontal="center" vertical="center" wrapText="1"/>
    </xf>
    <xf numFmtId="0" fontId="122" fillId="4" borderId="0" xfId="0" applyFont="1" applyFill="1" applyAlignment="1">
      <alignment horizontal="left" vertical="center" wrapText="1"/>
    </xf>
    <xf numFmtId="0" fontId="120" fillId="4" borderId="0" xfId="0" applyFont="1" applyFill="1" applyAlignment="1">
      <alignment horizontal="left" vertical="center" wrapText="1"/>
    </xf>
    <xf numFmtId="14" fontId="122" fillId="4" borderId="0" xfId="0" applyNumberFormat="1" applyFont="1" applyFill="1" applyAlignment="1">
      <alignment horizontal="justify" vertical="center" wrapText="1"/>
    </xf>
    <xf numFmtId="0" fontId="120" fillId="4" borderId="0" xfId="0" applyFont="1" applyFill="1" applyAlignment="1">
      <alignment horizontal="justify" vertical="center" wrapText="1"/>
    </xf>
    <xf numFmtId="14" fontId="55" fillId="38" borderId="128" xfId="19" applyNumberFormat="1" applyFont="1" applyFill="1" applyBorder="1" applyAlignment="1">
      <alignment horizontal="center" vertical="center"/>
    </xf>
    <xf numFmtId="14" fontId="55" fillId="38" borderId="129" xfId="19" applyNumberFormat="1" applyFont="1" applyFill="1" applyBorder="1" applyAlignment="1">
      <alignment horizontal="center" vertical="center"/>
    </xf>
    <xf numFmtId="0" fontId="126" fillId="0" borderId="0" xfId="0" applyFont="1" applyAlignment="1">
      <alignment horizontal="center" vertical="center"/>
    </xf>
    <xf numFmtId="14" fontId="55" fillId="38" borderId="30" xfId="19" applyNumberFormat="1" applyFont="1" applyFill="1" applyBorder="1" applyAlignment="1">
      <alignment horizontal="center" vertical="center"/>
    </xf>
    <xf numFmtId="14" fontId="55" fillId="38" borderId="97" xfId="19" applyNumberFormat="1" applyFont="1" applyFill="1" applyBorder="1" applyAlignment="1">
      <alignment horizontal="center" vertical="center"/>
    </xf>
    <xf numFmtId="14" fontId="55" fillId="38" borderId="104" xfId="19" applyNumberFormat="1" applyFont="1" applyFill="1" applyBorder="1" applyAlignment="1">
      <alignment horizontal="center" vertical="center"/>
    </xf>
    <xf numFmtId="0" fontId="54" fillId="39" borderId="105" xfId="19" applyFont="1" applyFill="1" applyBorder="1" applyAlignment="1">
      <alignment horizontal="center" vertical="center"/>
    </xf>
    <xf numFmtId="14" fontId="55" fillId="38" borderId="106" xfId="19" applyNumberFormat="1" applyFont="1" applyFill="1" applyBorder="1" applyAlignment="1">
      <alignment horizontal="center" vertical="center" wrapText="1"/>
    </xf>
    <xf numFmtId="14" fontId="55" fillId="38" borderId="107" xfId="19" applyNumberFormat="1" applyFont="1" applyFill="1" applyBorder="1" applyAlignment="1">
      <alignment horizontal="center" vertical="center" wrapText="1"/>
    </xf>
    <xf numFmtId="14" fontId="55" fillId="38" borderId="108" xfId="19" applyNumberFormat="1" applyFont="1" applyFill="1" applyBorder="1" applyAlignment="1">
      <alignment horizontal="center" vertical="center" wrapText="1"/>
    </xf>
    <xf numFmtId="14" fontId="55" fillId="38" borderId="105" xfId="19" applyNumberFormat="1" applyFont="1" applyFill="1" applyBorder="1" applyAlignment="1">
      <alignment horizontal="center" vertical="center" wrapText="1"/>
    </xf>
    <xf numFmtId="14" fontId="55" fillId="38" borderId="40" xfId="19" applyNumberFormat="1" applyFont="1" applyFill="1" applyBorder="1" applyAlignment="1">
      <alignment horizontal="center" vertical="center" wrapText="1"/>
    </xf>
    <xf numFmtId="14" fontId="55" fillId="38" borderId="39" xfId="19" applyNumberFormat="1" applyFont="1" applyFill="1" applyBorder="1" applyAlignment="1">
      <alignment horizontal="center" vertical="center" wrapText="1"/>
    </xf>
    <xf numFmtId="14" fontId="55" fillId="38" borderId="104" xfId="19" applyNumberFormat="1" applyFont="1" applyFill="1" applyBorder="1" applyAlignment="1">
      <alignment horizontal="center" vertical="center" wrapText="1"/>
    </xf>
    <xf numFmtId="14" fontId="55" fillId="38" borderId="137" xfId="19" applyNumberFormat="1" applyFont="1" applyFill="1" applyBorder="1" applyAlignment="1">
      <alignment horizontal="center" vertical="center" wrapText="1"/>
    </xf>
    <xf numFmtId="14" fontId="55" fillId="38" borderId="148" xfId="19" applyNumberFormat="1" applyFont="1" applyFill="1" applyBorder="1" applyAlignment="1">
      <alignment horizontal="center" vertical="center" wrapText="1"/>
    </xf>
    <xf numFmtId="9" fontId="55" fillId="38" borderId="30" xfId="8" applyFont="1" applyFill="1" applyBorder="1" applyAlignment="1">
      <alignment horizontal="center" vertical="center"/>
    </xf>
    <xf numFmtId="9" fontId="55" fillId="38" borderId="97" xfId="8" applyFont="1" applyFill="1" applyBorder="1" applyAlignment="1">
      <alignment horizontal="center" vertical="center"/>
    </xf>
    <xf numFmtId="14" fontId="55" fillId="38" borderId="134" xfId="19" applyNumberFormat="1" applyFont="1" applyFill="1" applyBorder="1" applyAlignment="1">
      <alignment horizontal="center" vertical="center" wrapText="1"/>
    </xf>
    <xf numFmtId="0" fontId="152" fillId="0" borderId="0" xfId="2" applyFont="1" applyAlignment="1">
      <alignment horizontal="center"/>
    </xf>
    <xf numFmtId="0" fontId="138" fillId="0" borderId="0" xfId="2" applyFont="1" applyAlignment="1">
      <alignment horizontal="center" vertical="center"/>
    </xf>
    <xf numFmtId="0" fontId="126" fillId="0" borderId="0" xfId="2" applyFont="1" applyAlignment="1">
      <alignment horizontal="center" vertical="center"/>
    </xf>
    <xf numFmtId="0" fontId="172" fillId="2" borderId="0" xfId="5" applyFont="1" applyFill="1" applyAlignment="1">
      <alignment horizontal="center" vertical="center"/>
    </xf>
    <xf numFmtId="0" fontId="55" fillId="39" borderId="31" xfId="2" applyFont="1" applyFill="1" applyBorder="1" applyAlignment="1">
      <alignment horizontal="center" vertical="center" wrapText="1"/>
    </xf>
    <xf numFmtId="0" fontId="55" fillId="39" borderId="44" xfId="2" applyFont="1" applyFill="1" applyBorder="1" applyAlignment="1">
      <alignment horizontal="center" vertical="center" wrapText="1"/>
    </xf>
    <xf numFmtId="0" fontId="55" fillId="39" borderId="45" xfId="2" applyFont="1" applyFill="1" applyBorder="1" applyAlignment="1">
      <alignment horizontal="center" vertical="center" wrapText="1"/>
    </xf>
    <xf numFmtId="0" fontId="173" fillId="41" borderId="36" xfId="2" applyFont="1" applyFill="1" applyBorder="1" applyAlignment="1">
      <alignment horizontal="center" vertical="center" wrapText="1"/>
    </xf>
    <xf numFmtId="0" fontId="173" fillId="41" borderId="37" xfId="2" applyFont="1" applyFill="1" applyBorder="1" applyAlignment="1">
      <alignment horizontal="center" vertical="center" wrapText="1"/>
    </xf>
    <xf numFmtId="0" fontId="173" fillId="41" borderId="141" xfId="2" applyFont="1" applyFill="1" applyBorder="1" applyAlignment="1">
      <alignment horizontal="center" vertical="center" wrapText="1"/>
    </xf>
    <xf numFmtId="0" fontId="173" fillId="41" borderId="142" xfId="2" applyFont="1" applyFill="1" applyBorder="1" applyAlignment="1">
      <alignment horizontal="center" vertical="center" wrapText="1"/>
    </xf>
    <xf numFmtId="0" fontId="130" fillId="41" borderId="37" xfId="2" applyFont="1" applyFill="1" applyBorder="1" applyAlignment="1">
      <alignment horizontal="center" vertical="center" wrapText="1"/>
    </xf>
    <xf numFmtId="0" fontId="130" fillId="41" borderId="38" xfId="2" applyFont="1" applyFill="1" applyBorder="1" applyAlignment="1">
      <alignment horizontal="center" vertical="center" wrapText="1"/>
    </xf>
    <xf numFmtId="0" fontId="55" fillId="40" borderId="126" xfId="2" applyFont="1" applyFill="1" applyBorder="1" applyAlignment="1">
      <alignment horizontal="center" vertical="center" wrapText="1"/>
    </xf>
    <xf numFmtId="0" fontId="55" fillId="40" borderId="130" xfId="2" applyFont="1" applyFill="1" applyBorder="1" applyAlignment="1">
      <alignment horizontal="center" vertical="center" wrapText="1"/>
    </xf>
    <xf numFmtId="0" fontId="55" fillId="40" borderId="131" xfId="2" applyFont="1" applyFill="1" applyBorder="1" applyAlignment="1">
      <alignment horizontal="center" vertical="center" wrapText="1"/>
    </xf>
    <xf numFmtId="0" fontId="55" fillId="39" borderId="172" xfId="2" applyFont="1" applyFill="1" applyBorder="1" applyAlignment="1">
      <alignment horizontal="center" vertical="center" wrapText="1"/>
    </xf>
    <xf numFmtId="0" fontId="55" fillId="39" borderId="132" xfId="2" applyFont="1" applyFill="1" applyBorder="1" applyAlignment="1">
      <alignment horizontal="center" vertical="center" wrapText="1"/>
    </xf>
    <xf numFmtId="0" fontId="55" fillId="39" borderId="173" xfId="2" applyFont="1" applyFill="1" applyBorder="1" applyAlignment="1">
      <alignment horizontal="center" vertical="center" wrapText="1"/>
    </xf>
    <xf numFmtId="0" fontId="55" fillId="39" borderId="174" xfId="2" applyFont="1" applyFill="1" applyBorder="1" applyAlignment="1">
      <alignment horizontal="center" vertical="center" wrapText="1"/>
    </xf>
    <xf numFmtId="0" fontId="55" fillId="39" borderId="143" xfId="2" applyFont="1" applyFill="1" applyBorder="1" applyAlignment="1">
      <alignment horizontal="center" vertical="center" wrapText="1"/>
    </xf>
    <xf numFmtId="0" fontId="55" fillId="39" borderId="107" xfId="2" applyFont="1" applyFill="1" applyBorder="1" applyAlignment="1">
      <alignment horizontal="center" vertical="center" wrapText="1"/>
    </xf>
    <xf numFmtId="0" fontId="55" fillId="39" borderId="137" xfId="2" applyFont="1" applyFill="1" applyBorder="1" applyAlignment="1">
      <alignment horizontal="center" vertical="center" wrapText="1"/>
    </xf>
    <xf numFmtId="0" fontId="55" fillId="39" borderId="138" xfId="2" applyFont="1" applyFill="1" applyBorder="1" applyAlignment="1">
      <alignment horizontal="center" vertical="center" wrapText="1"/>
    </xf>
    <xf numFmtId="0" fontId="127" fillId="39" borderId="20" xfId="2" applyFont="1" applyFill="1" applyBorder="1" applyAlignment="1">
      <alignment horizontal="center" vertical="center" wrapText="1"/>
    </xf>
    <xf numFmtId="0" fontId="127" fillId="39" borderId="48" xfId="2" applyFont="1" applyFill="1" applyBorder="1" applyAlignment="1">
      <alignment horizontal="center" vertical="center" wrapText="1"/>
    </xf>
    <xf numFmtId="0" fontId="55" fillId="39" borderId="133" xfId="2" applyFont="1" applyFill="1" applyBorder="1" applyAlignment="1">
      <alignment horizontal="center" vertical="center" wrapText="1"/>
    </xf>
    <xf numFmtId="0" fontId="55" fillId="39" borderId="134" xfId="2" applyFont="1" applyFill="1" applyBorder="1" applyAlignment="1">
      <alignment horizontal="center" vertical="center" wrapText="1"/>
    </xf>
    <xf numFmtId="2" fontId="95" fillId="0" borderId="0" xfId="2" applyNumberFormat="1" applyFont="1" applyAlignment="1">
      <alignment horizontal="left" vertical="center" wrapText="1"/>
    </xf>
    <xf numFmtId="49" fontId="131" fillId="0" borderId="0" xfId="0" applyNumberFormat="1" applyFont="1" applyAlignment="1">
      <alignment horizontal="left" vertical="center" wrapText="1"/>
    </xf>
    <xf numFmtId="49" fontId="153" fillId="0" borderId="0" xfId="0" applyNumberFormat="1" applyFont="1" applyAlignment="1">
      <alignment horizontal="left" vertical="center" wrapText="1"/>
    </xf>
    <xf numFmtId="0" fontId="130" fillId="0" borderId="0" xfId="0" applyFont="1" applyAlignment="1">
      <alignment horizontal="center"/>
    </xf>
    <xf numFmtId="0" fontId="55" fillId="39" borderId="36" xfId="0" applyFont="1" applyFill="1" applyBorder="1" applyAlignment="1">
      <alignment horizontal="center" vertical="center" wrapText="1"/>
    </xf>
    <xf numFmtId="0" fontId="55" fillId="39" borderId="38" xfId="0" applyFont="1" applyFill="1" applyBorder="1" applyAlignment="1">
      <alignment horizontal="center" vertical="center" wrapText="1"/>
    </xf>
    <xf numFmtId="0" fontId="55" fillId="39" borderId="31" xfId="0" applyFont="1" applyFill="1" applyBorder="1" applyAlignment="1">
      <alignment horizontal="center" vertical="center" wrapText="1"/>
    </xf>
    <xf numFmtId="0" fontId="55" fillId="39" borderId="45" xfId="0" applyFont="1" applyFill="1" applyBorder="1" applyAlignment="1">
      <alignment horizontal="center" vertical="center" wrapText="1"/>
    </xf>
    <xf numFmtId="0" fontId="158" fillId="0" borderId="0" xfId="0" applyFont="1" applyAlignment="1" applyProtection="1">
      <alignment horizontal="center" vertical="center" wrapText="1"/>
      <protection locked="0"/>
    </xf>
    <xf numFmtId="2" fontId="138" fillId="0" borderId="0" xfId="2" applyNumberFormat="1" applyFont="1" applyAlignment="1">
      <alignment horizontal="left" vertical="center" wrapText="1"/>
    </xf>
    <xf numFmtId="0" fontId="164" fillId="0" borderId="0" xfId="2" applyFont="1" applyAlignment="1">
      <alignment horizontal="center" vertical="center"/>
    </xf>
    <xf numFmtId="0" fontId="165" fillId="2" borderId="0" xfId="5" applyFont="1" applyFill="1" applyAlignment="1">
      <alignment horizontal="center" vertical="center"/>
    </xf>
    <xf numFmtId="0" fontId="55" fillId="39" borderId="36" xfId="2" applyFont="1" applyFill="1" applyBorder="1" applyAlignment="1">
      <alignment horizontal="center" vertical="center" wrapText="1"/>
    </xf>
    <xf numFmtId="0" fontId="55" fillId="39" borderId="38" xfId="2" applyFont="1" applyFill="1" applyBorder="1" applyAlignment="1">
      <alignment horizontal="center" vertical="center" wrapText="1"/>
    </xf>
    <xf numFmtId="0" fontId="55" fillId="39" borderId="37" xfId="2" applyFont="1" applyFill="1" applyBorder="1" applyAlignment="1">
      <alignment horizontal="center" vertical="center" wrapText="1"/>
    </xf>
    <xf numFmtId="49" fontId="170" fillId="0" borderId="0" xfId="0" applyNumberFormat="1" applyFont="1" applyAlignment="1">
      <alignment horizontal="left" vertical="center" wrapText="1"/>
    </xf>
    <xf numFmtId="49" fontId="170" fillId="0" borderId="0" xfId="2" applyNumberFormat="1" applyFont="1" applyAlignment="1">
      <alignment horizontal="left" vertical="center" wrapText="1"/>
    </xf>
    <xf numFmtId="2" fontId="55" fillId="0" borderId="0" xfId="2" applyNumberFormat="1" applyFont="1" applyAlignment="1">
      <alignment horizontal="left" vertical="center" wrapText="1"/>
    </xf>
    <xf numFmtId="49" fontId="54" fillId="0" borderId="0" xfId="0" applyNumberFormat="1" applyFont="1" applyAlignment="1">
      <alignment horizontal="left" vertical="center" wrapText="1"/>
    </xf>
    <xf numFmtId="49" fontId="153" fillId="0" borderId="0" xfId="2" applyNumberFormat="1" applyFont="1" applyAlignment="1">
      <alignment horizontal="left" vertical="center" wrapText="1"/>
    </xf>
    <xf numFmtId="0" fontId="55" fillId="39" borderId="199" xfId="2" applyFont="1" applyFill="1" applyBorder="1" applyAlignment="1">
      <alignment horizontal="center" vertical="center" wrapText="1"/>
    </xf>
    <xf numFmtId="0" fontId="55" fillId="39" borderId="124" xfId="2" applyFont="1" applyFill="1" applyBorder="1" applyAlignment="1">
      <alignment horizontal="center" vertical="center" wrapText="1"/>
    </xf>
    <xf numFmtId="0" fontId="170" fillId="0" borderId="0" xfId="0" applyFont="1" applyAlignment="1">
      <alignment horizontal="left" vertical="center" wrapText="1"/>
    </xf>
    <xf numFmtId="0" fontId="55" fillId="40" borderId="40" xfId="2" applyFont="1" applyFill="1" applyBorder="1" applyAlignment="1">
      <alignment horizontal="center" vertical="center" wrapText="1"/>
    </xf>
    <xf numFmtId="0" fontId="55" fillId="40" borderId="43" xfId="2" applyFont="1" applyFill="1" applyBorder="1" applyAlignment="1">
      <alignment horizontal="center" vertical="center" wrapText="1"/>
    </xf>
    <xf numFmtId="0" fontId="55" fillId="40" borderId="107" xfId="2" applyFont="1" applyFill="1" applyBorder="1" applyAlignment="1">
      <alignment horizontal="center" vertical="center" wrapText="1"/>
    </xf>
    <xf numFmtId="0" fontId="55" fillId="40" borderId="132" xfId="2" applyFont="1" applyFill="1" applyBorder="1" applyAlignment="1">
      <alignment horizontal="center" vertical="center" wrapText="1"/>
    </xf>
    <xf numFmtId="0" fontId="173" fillId="41" borderId="128" xfId="2" applyFont="1" applyFill="1" applyBorder="1" applyAlignment="1">
      <alignment horizontal="center" vertical="center" wrapText="1"/>
    </xf>
    <xf numFmtId="0" fontId="173" fillId="41" borderId="129" xfId="2" applyFont="1" applyFill="1" applyBorder="1" applyAlignment="1">
      <alignment horizontal="center" vertical="center" wrapText="1"/>
    </xf>
    <xf numFmtId="0" fontId="166" fillId="41" borderId="37" xfId="2" applyFont="1" applyFill="1" applyBorder="1" applyAlignment="1">
      <alignment horizontal="center" vertical="center" wrapText="1"/>
    </xf>
    <xf numFmtId="0" fontId="166" fillId="41" borderId="38" xfId="2" applyFont="1" applyFill="1" applyBorder="1" applyAlignment="1">
      <alignment horizontal="center" vertical="center" wrapText="1"/>
    </xf>
    <xf numFmtId="0" fontId="55" fillId="39" borderId="39" xfId="2" applyFont="1" applyFill="1" applyBorder="1" applyAlignment="1">
      <alignment horizontal="center" vertical="center" wrapText="1"/>
    </xf>
    <xf numFmtId="0" fontId="55" fillId="39" borderId="41" xfId="2" applyFont="1" applyFill="1" applyBorder="1" applyAlignment="1">
      <alignment horizontal="center" vertical="center" wrapText="1"/>
    </xf>
    <xf numFmtId="2" fontId="32" fillId="0" borderId="0" xfId="2" applyNumberFormat="1" applyFont="1" applyAlignment="1">
      <alignment horizontal="left" vertical="center" wrapText="1"/>
    </xf>
    <xf numFmtId="49" fontId="23" fillId="0" borderId="0" xfId="2" applyNumberFormat="1" applyFont="1" applyAlignment="1">
      <alignment horizontal="left" vertical="center" wrapText="1"/>
    </xf>
    <xf numFmtId="0" fontId="35" fillId="0" borderId="0" xfId="2" applyFont="1" applyAlignment="1">
      <alignment horizontal="center"/>
    </xf>
    <xf numFmtId="0" fontId="21" fillId="0" borderId="0" xfId="2" applyFont="1" applyAlignment="1">
      <alignment horizontal="center" vertical="center"/>
    </xf>
    <xf numFmtId="0" fontId="24" fillId="0" borderId="5" xfId="2" applyFont="1" applyBorder="1" applyAlignment="1">
      <alignment horizontal="center" vertical="center" wrapText="1"/>
    </xf>
    <xf numFmtId="0" fontId="24" fillId="0" borderId="4" xfId="2" applyFont="1" applyBorder="1" applyAlignment="1">
      <alignment horizontal="center" vertical="center" wrapText="1"/>
    </xf>
    <xf numFmtId="0" fontId="24" fillId="0" borderId="3" xfId="2" applyFont="1" applyBorder="1" applyAlignment="1">
      <alignment horizontal="center" vertical="center" wrapText="1"/>
    </xf>
    <xf numFmtId="0" fontId="43" fillId="0" borderId="13" xfId="2" applyFont="1" applyBorder="1" applyAlignment="1">
      <alignment horizontal="center" vertical="center" wrapText="1"/>
    </xf>
    <xf numFmtId="0" fontId="43" fillId="0" borderId="9" xfId="2" applyFont="1" applyBorder="1" applyAlignment="1">
      <alignment horizontal="center" vertical="center" wrapText="1"/>
    </xf>
    <xf numFmtId="49" fontId="23" fillId="0" borderId="0" xfId="0" applyNumberFormat="1" applyFont="1" applyAlignment="1">
      <alignment horizontal="left" vertical="center" wrapText="1"/>
    </xf>
    <xf numFmtId="0" fontId="43" fillId="0" borderId="10" xfId="2" applyFont="1" applyBorder="1" applyAlignment="1">
      <alignment horizontal="center" vertical="center" wrapText="1"/>
    </xf>
    <xf numFmtId="0" fontId="43" fillId="0" borderId="12" xfId="2" applyFont="1" applyBorder="1" applyAlignment="1">
      <alignment horizontal="center" vertical="center" wrapText="1"/>
    </xf>
    <xf numFmtId="0" fontId="43" fillId="0" borderId="11" xfId="2" applyFont="1" applyBorder="1" applyAlignment="1">
      <alignment horizontal="center" vertical="center" wrapText="1"/>
    </xf>
    <xf numFmtId="0" fontId="43" fillId="0" borderId="0" xfId="2" applyFont="1" applyAlignment="1">
      <alignment horizontal="center" vertical="center" wrapText="1"/>
    </xf>
    <xf numFmtId="0" fontId="19" fillId="2" borderId="0" xfId="5" applyFont="1" applyFill="1" applyAlignment="1">
      <alignment horizontal="center" vertical="center"/>
    </xf>
    <xf numFmtId="0" fontId="55" fillId="0" borderId="0" xfId="2" applyFont="1" applyAlignment="1">
      <alignment horizontal="center" vertical="center" wrapText="1"/>
    </xf>
    <xf numFmtId="49" fontId="70" fillId="0" borderId="0" xfId="0" applyNumberFormat="1" applyFont="1" applyBorder="1" applyAlignment="1">
      <alignment horizontal="left" vertical="center" wrapText="1"/>
    </xf>
    <xf numFmtId="49" fontId="54" fillId="0" borderId="0" xfId="2" applyNumberFormat="1" applyFont="1" applyAlignment="1">
      <alignment horizontal="left" vertical="center" wrapText="1"/>
    </xf>
    <xf numFmtId="0" fontId="55" fillId="40" borderId="149" xfId="2" applyFont="1" applyFill="1" applyBorder="1" applyAlignment="1">
      <alignment horizontal="center" vertical="center" wrapText="1"/>
    </xf>
    <xf numFmtId="0" fontId="55" fillId="40" borderId="127" xfId="2" applyFont="1" applyFill="1" applyBorder="1" applyAlignment="1">
      <alignment horizontal="center" vertical="center" wrapText="1"/>
    </xf>
    <xf numFmtId="0" fontId="55" fillId="40" borderId="129" xfId="2" applyFont="1" applyFill="1" applyBorder="1" applyAlignment="1">
      <alignment horizontal="center" vertical="center" wrapText="1"/>
    </xf>
    <xf numFmtId="0" fontId="55" fillId="39" borderId="128" xfId="2" applyFont="1" applyFill="1" applyBorder="1" applyAlignment="1">
      <alignment horizontal="center" vertical="center" wrapText="1"/>
    </xf>
    <xf numFmtId="0" fontId="55" fillId="39" borderId="129" xfId="2" applyFont="1" applyFill="1" applyBorder="1" applyAlignment="1">
      <alignment horizontal="center" vertical="center" wrapText="1"/>
    </xf>
    <xf numFmtId="0" fontId="177" fillId="40" borderId="150" xfId="2" applyFont="1" applyFill="1" applyBorder="1" applyAlignment="1">
      <alignment horizontal="center" vertical="center" wrapText="1"/>
    </xf>
    <xf numFmtId="0" fontId="177" fillId="40" borderId="130" xfId="2" applyFont="1" applyFill="1" applyBorder="1" applyAlignment="1">
      <alignment horizontal="center" vertical="center" wrapText="1"/>
    </xf>
    <xf numFmtId="0" fontId="177" fillId="40" borderId="131" xfId="2" applyFont="1" applyFill="1" applyBorder="1" applyAlignment="1">
      <alignment horizontal="center" vertical="center" wrapText="1"/>
    </xf>
    <xf numFmtId="0" fontId="179" fillId="0" borderId="0" xfId="2" applyFont="1" applyAlignment="1">
      <alignment horizontal="left" vertical="center" wrapText="1"/>
    </xf>
    <xf numFmtId="0" fontId="55" fillId="40" borderId="0" xfId="2" applyFont="1" applyFill="1" applyAlignment="1">
      <alignment horizontal="center" vertical="center" wrapText="1"/>
    </xf>
    <xf numFmtId="0" fontId="55" fillId="40" borderId="137" xfId="2" applyFont="1" applyFill="1" applyBorder="1" applyAlignment="1">
      <alignment horizontal="center" vertical="center" wrapText="1"/>
    </xf>
    <xf numFmtId="0" fontId="55" fillId="40" borderId="134" xfId="2" applyFont="1" applyFill="1" applyBorder="1" applyAlignment="1">
      <alignment horizontal="center" vertical="center" wrapText="1"/>
    </xf>
    <xf numFmtId="0" fontId="55" fillId="40" borderId="135" xfId="2" applyFont="1" applyFill="1" applyBorder="1" applyAlignment="1">
      <alignment horizontal="center" vertical="center" wrapText="1"/>
    </xf>
    <xf numFmtId="0" fontId="55" fillId="40" borderId="136" xfId="2" applyFont="1" applyFill="1" applyBorder="1" applyAlignment="1">
      <alignment horizontal="center" vertical="center" wrapText="1"/>
    </xf>
    <xf numFmtId="0" fontId="55" fillId="39" borderId="51" xfId="2" applyFont="1" applyFill="1" applyBorder="1" applyAlignment="1">
      <alignment horizontal="center" vertical="center" wrapText="1"/>
    </xf>
    <xf numFmtId="0" fontId="166" fillId="0" borderId="37" xfId="2" applyFont="1" applyBorder="1" applyAlignment="1">
      <alignment horizontal="center" vertical="center" wrapText="1"/>
    </xf>
    <xf numFmtId="0" fontId="55" fillId="39" borderId="144" xfId="2" applyFont="1" applyFill="1" applyBorder="1" applyAlignment="1">
      <alignment horizontal="center" vertical="center" wrapText="1"/>
    </xf>
    <xf numFmtId="0" fontId="164" fillId="0" borderId="0" xfId="2" applyFont="1" applyAlignment="1">
      <alignment horizontal="center" vertical="center" wrapText="1"/>
    </xf>
    <xf numFmtId="0" fontId="138" fillId="0" borderId="0" xfId="0" applyFont="1" applyBorder="1" applyAlignment="1">
      <alignment horizontal="left" vertical="center" wrapText="1"/>
    </xf>
    <xf numFmtId="0" fontId="153" fillId="0" borderId="0" xfId="0" applyFont="1" applyBorder="1" applyAlignment="1">
      <alignment horizontal="left" vertical="center" wrapText="1"/>
    </xf>
    <xf numFmtId="0" fontId="55" fillId="39" borderId="128" xfId="0" applyFont="1" applyFill="1" applyBorder="1" applyAlignment="1">
      <alignment horizontal="center" vertical="center" wrapText="1"/>
    </xf>
    <xf numFmtId="0" fontId="55" fillId="39" borderId="144" xfId="0" applyFont="1" applyFill="1" applyBorder="1" applyAlignment="1">
      <alignment horizontal="center" vertical="center" wrapText="1"/>
    </xf>
    <xf numFmtId="2" fontId="166" fillId="0" borderId="0" xfId="0" applyNumberFormat="1" applyFont="1" applyAlignment="1">
      <alignment horizontal="left" vertical="center" wrapText="1"/>
    </xf>
    <xf numFmtId="0" fontId="152" fillId="0" borderId="0" xfId="0" applyFont="1" applyAlignment="1">
      <alignment horizontal="center"/>
    </xf>
    <xf numFmtId="0" fontId="138" fillId="0" borderId="0" xfId="0" applyFont="1" applyAlignment="1">
      <alignment horizontal="center" vertical="center"/>
    </xf>
    <xf numFmtId="0" fontId="164" fillId="0" borderId="0" xfId="0" applyFont="1" applyAlignment="1">
      <alignment horizontal="center" vertical="center"/>
    </xf>
    <xf numFmtId="0" fontId="55" fillId="39" borderId="44" xfId="0" applyFont="1" applyFill="1" applyBorder="1" applyAlignment="1">
      <alignment horizontal="center" vertical="center" wrapText="1"/>
    </xf>
    <xf numFmtId="0" fontId="55" fillId="39" borderId="126" xfId="0" applyFont="1" applyFill="1" applyBorder="1" applyAlignment="1">
      <alignment horizontal="center" vertical="center" wrapText="1"/>
    </xf>
    <xf numFmtId="0" fontId="55" fillId="39" borderId="130" xfId="0" applyFont="1" applyFill="1" applyBorder="1" applyAlignment="1">
      <alignment horizontal="center" vertical="center" wrapText="1"/>
    </xf>
    <xf numFmtId="0" fontId="55" fillId="39" borderId="131" xfId="0" applyFont="1" applyFill="1" applyBorder="1" applyAlignment="1">
      <alignment horizontal="center" vertical="center" wrapText="1"/>
    </xf>
    <xf numFmtId="0" fontId="55" fillId="39" borderId="39" xfId="0" applyFont="1" applyFill="1" applyBorder="1" applyAlignment="1">
      <alignment horizontal="center" vertical="center" wrapText="1"/>
    </xf>
    <xf numFmtId="0" fontId="55" fillId="39" borderId="40" xfId="0" applyFont="1" applyFill="1" applyBorder="1" applyAlignment="1">
      <alignment horizontal="center" vertical="center" wrapText="1"/>
    </xf>
    <xf numFmtId="0" fontId="144" fillId="0" borderId="0" xfId="0" applyFont="1" applyBorder="1" applyAlignment="1">
      <alignment horizontal="center" vertical="center"/>
    </xf>
    <xf numFmtId="0" fontId="55" fillId="39" borderId="53" xfId="0" applyFont="1" applyFill="1" applyBorder="1" applyAlignment="1">
      <alignment horizontal="center" vertical="center" wrapText="1"/>
    </xf>
    <xf numFmtId="0" fontId="55" fillId="39" borderId="54" xfId="0" applyFont="1" applyFill="1" applyBorder="1" applyAlignment="1">
      <alignment horizontal="center" vertical="center" wrapText="1"/>
    </xf>
    <xf numFmtId="0" fontId="55" fillId="39" borderId="75" xfId="0" applyFont="1" applyFill="1" applyBorder="1" applyAlignment="1">
      <alignment horizontal="center" vertical="center" wrapText="1"/>
    </xf>
    <xf numFmtId="0" fontId="55" fillId="39" borderId="153" xfId="0" applyFont="1" applyFill="1" applyBorder="1" applyAlignment="1">
      <alignment horizontal="center" vertical="center" wrapText="1"/>
    </xf>
    <xf numFmtId="0" fontId="127" fillId="39" borderId="75" xfId="0" applyFont="1" applyFill="1" applyBorder="1" applyAlignment="1">
      <alignment horizontal="center" vertical="center" wrapText="1"/>
    </xf>
    <xf numFmtId="0" fontId="127" fillId="39" borderId="153" xfId="0" applyFont="1" applyFill="1" applyBorder="1" applyAlignment="1">
      <alignment horizontal="center" vertical="center" wrapText="1"/>
    </xf>
    <xf numFmtId="0" fontId="164" fillId="0" borderId="0" xfId="0" applyFont="1" applyAlignment="1">
      <alignment horizontal="center" vertical="center" wrapText="1"/>
    </xf>
    <xf numFmtId="0" fontId="55" fillId="0" borderId="0" xfId="0" applyFont="1" applyBorder="1" applyAlignment="1">
      <alignment horizontal="center" vertical="center"/>
    </xf>
    <xf numFmtId="0" fontId="55" fillId="0" borderId="0" xfId="0" applyFont="1" applyBorder="1" applyAlignment="1">
      <alignment horizontal="center" vertical="center" wrapText="1"/>
    </xf>
    <xf numFmtId="0" fontId="81" fillId="0" borderId="0" xfId="0" applyFont="1" applyBorder="1" applyAlignment="1">
      <alignment horizontal="center" vertical="center"/>
    </xf>
    <xf numFmtId="0" fontId="67" fillId="0" borderId="0" xfId="0" applyFont="1" applyBorder="1" applyAlignment="1">
      <alignment horizontal="center" vertical="center" wrapText="1"/>
    </xf>
    <xf numFmtId="0" fontId="82" fillId="0" borderId="0" xfId="0" applyFont="1" applyBorder="1" applyAlignment="1">
      <alignment horizontal="center" vertical="center" wrapText="1"/>
    </xf>
    <xf numFmtId="0" fontId="55" fillId="39" borderId="53" xfId="2" applyFont="1" applyFill="1" applyBorder="1" applyAlignment="1">
      <alignment horizontal="center" vertical="center" wrapText="1"/>
    </xf>
    <xf numFmtId="0" fontId="54" fillId="39" borderId="54" xfId="2" applyFont="1" applyFill="1" applyBorder="1" applyAlignment="1">
      <alignment horizontal="center" vertical="center" wrapText="1"/>
    </xf>
    <xf numFmtId="0" fontId="127" fillId="39" borderId="55" xfId="2" applyFont="1" applyFill="1" applyBorder="1" applyAlignment="1">
      <alignment horizontal="center" vertical="center" wrapText="1"/>
    </xf>
    <xf numFmtId="0" fontId="127" fillId="39" borderId="56" xfId="2" applyFont="1" applyFill="1" applyBorder="1" applyAlignment="1">
      <alignment horizontal="center" vertical="center" wrapText="1"/>
    </xf>
    <xf numFmtId="0" fontId="127" fillId="39" borderId="75" xfId="2" applyFont="1" applyFill="1" applyBorder="1" applyAlignment="1">
      <alignment horizontal="center" vertical="center" wrapText="1"/>
    </xf>
    <xf numFmtId="0" fontId="127" fillId="39" borderId="157" xfId="2" applyFont="1" applyFill="1" applyBorder="1" applyAlignment="1">
      <alignment horizontal="center" vertical="center" wrapText="1"/>
    </xf>
    <xf numFmtId="0" fontId="55" fillId="39" borderId="137" xfId="0" applyFont="1" applyFill="1" applyBorder="1" applyAlignment="1">
      <alignment horizontal="center" vertical="center" wrapText="1"/>
    </xf>
    <xf numFmtId="0" fontId="55" fillId="39" borderId="161" xfId="0" applyFont="1" applyFill="1" applyBorder="1" applyAlignment="1">
      <alignment horizontal="center" vertical="center" wrapText="1"/>
    </xf>
    <xf numFmtId="0" fontId="55" fillId="39" borderId="55" xfId="0" applyFont="1" applyFill="1" applyBorder="1" applyAlignment="1">
      <alignment horizontal="center" vertical="center" wrapText="1"/>
    </xf>
    <xf numFmtId="0" fontId="55" fillId="39" borderId="59" xfId="0" applyFont="1" applyFill="1" applyBorder="1" applyAlignment="1">
      <alignment horizontal="center" vertical="center" wrapText="1"/>
    </xf>
    <xf numFmtId="0" fontId="55" fillId="39" borderId="57" xfId="0" applyFont="1" applyFill="1" applyBorder="1" applyAlignment="1">
      <alignment horizontal="center" vertical="center" wrapText="1"/>
    </xf>
    <xf numFmtId="0" fontId="154" fillId="0" borderId="53" xfId="0" applyFont="1" applyBorder="1" applyAlignment="1">
      <alignment horizontal="center" vertical="center" wrapText="1"/>
    </xf>
    <xf numFmtId="0" fontId="154" fillId="0" borderId="63" xfId="0" applyFont="1" applyBorder="1" applyAlignment="1">
      <alignment horizontal="center" vertical="center" wrapText="1"/>
    </xf>
    <xf numFmtId="0" fontId="154" fillId="0" borderId="54" xfId="0" applyFont="1" applyBorder="1" applyAlignment="1">
      <alignment horizontal="center" vertical="center" wrapText="1"/>
    </xf>
    <xf numFmtId="0" fontId="166" fillId="0" borderId="61" xfId="0" applyFont="1" applyBorder="1" applyAlignment="1">
      <alignment horizontal="center" vertical="center" wrapText="1"/>
    </xf>
    <xf numFmtId="0" fontId="166" fillId="0" borderId="66" xfId="0" applyFont="1" applyBorder="1" applyAlignment="1">
      <alignment horizontal="center" vertical="center" wrapText="1"/>
    </xf>
    <xf numFmtId="0" fontId="166" fillId="0" borderId="62" xfId="0" applyFont="1" applyBorder="1" applyAlignment="1">
      <alignment horizontal="center" vertical="center" wrapText="1"/>
    </xf>
    <xf numFmtId="0" fontId="55" fillId="39" borderId="63" xfId="0" applyFont="1" applyFill="1" applyBorder="1" applyAlignment="1">
      <alignment horizontal="center" vertical="center" wrapText="1"/>
    </xf>
    <xf numFmtId="0" fontId="55" fillId="39" borderId="162" xfId="0" applyFont="1" applyFill="1" applyBorder="1" applyAlignment="1">
      <alignment horizontal="center" vertical="center" wrapText="1"/>
    </xf>
    <xf numFmtId="0" fontId="55" fillId="39" borderId="157" xfId="0" applyFont="1" applyFill="1" applyBorder="1" applyAlignment="1">
      <alignment horizontal="center" vertical="center" wrapText="1"/>
    </xf>
    <xf numFmtId="0" fontId="55" fillId="39" borderId="56" xfId="0" applyFont="1" applyFill="1" applyBorder="1" applyAlignment="1">
      <alignment horizontal="center" vertical="center" wrapText="1"/>
    </xf>
    <xf numFmtId="0" fontId="55" fillId="39" borderId="158" xfId="0" applyFont="1" applyFill="1" applyBorder="1" applyAlignment="1">
      <alignment horizontal="center" vertical="center" wrapText="1"/>
    </xf>
    <xf numFmtId="0" fontId="55" fillId="39" borderId="159" xfId="0" applyFont="1" applyFill="1" applyBorder="1" applyAlignment="1">
      <alignment horizontal="center" vertical="center" wrapText="1"/>
    </xf>
    <xf numFmtId="0" fontId="35" fillId="0" borderId="0" xfId="0" applyFont="1" applyAlignment="1">
      <alignment horizontal="center"/>
    </xf>
    <xf numFmtId="0" fontId="21" fillId="0" borderId="0" xfId="0" applyFont="1" applyAlignment="1">
      <alignment horizontal="center" vertical="center"/>
    </xf>
    <xf numFmtId="0" fontId="73" fillId="0" borderId="0" xfId="0" applyFont="1" applyBorder="1" applyAlignment="1">
      <alignment horizontal="center" vertical="center" wrapText="1"/>
    </xf>
    <xf numFmtId="0" fontId="80" fillId="0" borderId="0" xfId="0" applyFont="1" applyBorder="1" applyAlignment="1">
      <alignment horizontal="center" vertical="center" wrapText="1"/>
    </xf>
    <xf numFmtId="2" fontId="39" fillId="0" borderId="0" xfId="0" applyNumberFormat="1" applyFont="1" applyAlignment="1">
      <alignment horizontal="left" vertical="center" wrapText="1"/>
    </xf>
    <xf numFmtId="0" fontId="32" fillId="0" borderId="0" xfId="0" applyFont="1" applyBorder="1" applyAlignment="1">
      <alignment horizontal="left" vertical="center" wrapText="1"/>
    </xf>
    <xf numFmtId="0" fontId="23" fillId="0" borderId="0" xfId="0" applyFont="1" applyBorder="1" applyAlignment="1">
      <alignment horizontal="left" vertical="center" wrapText="1"/>
    </xf>
    <xf numFmtId="0" fontId="55" fillId="39" borderId="55" xfId="0" applyFont="1" applyFill="1" applyBorder="1" applyAlignment="1">
      <alignment horizontal="center" vertical="center"/>
    </xf>
    <xf numFmtId="0" fontId="55" fillId="39" borderId="64" xfId="0" applyFont="1" applyFill="1" applyBorder="1" applyAlignment="1">
      <alignment horizontal="center" vertical="center"/>
    </xf>
    <xf numFmtId="0" fontId="55" fillId="39" borderId="56" xfId="0" applyFont="1" applyFill="1" applyBorder="1" applyAlignment="1">
      <alignment horizontal="center" vertical="center"/>
    </xf>
    <xf numFmtId="0" fontId="127" fillId="39" borderId="76" xfId="0" applyFont="1" applyFill="1" applyBorder="1" applyAlignment="1">
      <alignment horizontal="center" vertical="center" wrapText="1"/>
    </xf>
    <xf numFmtId="0" fontId="127" fillId="39" borderId="134" xfId="0" applyFont="1" applyFill="1" applyBorder="1" applyAlignment="1">
      <alignment horizontal="center" vertical="center" wrapText="1"/>
    </xf>
    <xf numFmtId="0" fontId="127" fillId="39" borderId="137" xfId="0" applyFont="1" applyFill="1" applyBorder="1" applyAlignment="1">
      <alignment horizontal="center" vertical="center" wrapText="1"/>
    </xf>
    <xf numFmtId="0" fontId="127" fillId="39" borderId="148" xfId="0" applyFont="1" applyFill="1" applyBorder="1" applyAlignment="1">
      <alignment horizontal="center" vertical="center" wrapText="1"/>
    </xf>
    <xf numFmtId="0" fontId="127" fillId="39" borderId="135" xfId="0" applyFont="1" applyFill="1" applyBorder="1" applyAlignment="1">
      <alignment horizontal="center" vertical="center" wrapText="1"/>
    </xf>
    <xf numFmtId="0" fontId="127" fillId="39" borderId="168" xfId="0" applyFont="1" applyFill="1" applyBorder="1" applyAlignment="1">
      <alignment horizontal="center" vertical="center" wrapText="1"/>
    </xf>
    <xf numFmtId="0" fontId="127" fillId="39" borderId="146" xfId="0" applyFont="1" applyFill="1" applyBorder="1" applyAlignment="1">
      <alignment horizontal="center" vertical="center" wrapText="1"/>
    </xf>
    <xf numFmtId="0" fontId="127" fillId="39" borderId="165" xfId="0" applyFont="1" applyFill="1" applyBorder="1" applyAlignment="1">
      <alignment horizontal="center" vertical="center" wrapText="1"/>
    </xf>
    <xf numFmtId="0" fontId="127" fillId="39" borderId="153" xfId="2" applyFont="1" applyFill="1" applyBorder="1" applyAlignment="1">
      <alignment horizontal="center" vertical="center" wrapText="1"/>
    </xf>
    <xf numFmtId="0" fontId="55" fillId="39" borderId="75" xfId="2" applyFont="1" applyFill="1" applyBorder="1" applyAlignment="1">
      <alignment horizontal="center" vertical="center" wrapText="1"/>
    </xf>
    <xf numFmtId="0" fontId="55" fillId="39" borderId="157" xfId="2" applyFont="1" applyFill="1" applyBorder="1" applyAlignment="1">
      <alignment horizontal="center" vertical="center" wrapText="1"/>
    </xf>
    <xf numFmtId="0" fontId="55" fillId="39" borderId="153" xfId="2" applyFont="1" applyFill="1" applyBorder="1" applyAlignment="1">
      <alignment horizontal="center" vertical="center" wrapText="1"/>
    </xf>
    <xf numFmtId="0" fontId="55" fillId="39" borderId="55" xfId="2" applyFont="1" applyFill="1" applyBorder="1" applyAlignment="1">
      <alignment horizontal="center" vertical="center" wrapText="1"/>
    </xf>
    <xf numFmtId="0" fontId="55" fillId="39" borderId="57" xfId="2" applyFont="1" applyFill="1" applyBorder="1" applyAlignment="1">
      <alignment horizontal="center" vertical="center" wrapText="1"/>
    </xf>
    <xf numFmtId="0" fontId="127" fillId="40" borderId="126" xfId="2" applyFont="1" applyFill="1" applyBorder="1" applyAlignment="1">
      <alignment horizontal="center" vertical="center" wrapText="1"/>
    </xf>
    <xf numFmtId="0" fontId="127" fillId="40" borderId="131" xfId="2" applyFont="1" applyFill="1" applyBorder="1" applyAlignment="1">
      <alignment horizontal="center" vertical="center" wrapText="1"/>
    </xf>
    <xf numFmtId="0" fontId="135" fillId="0" borderId="0" xfId="2" applyFont="1" applyAlignment="1">
      <alignment horizontal="center"/>
    </xf>
    <xf numFmtId="0" fontId="137" fillId="0" borderId="0" xfId="2" applyFont="1" applyAlignment="1">
      <alignment horizontal="center" vertical="center"/>
    </xf>
    <xf numFmtId="0" fontId="95" fillId="0" borderId="0" xfId="2" applyFont="1" applyAlignment="1">
      <alignment horizontal="center" vertical="center" wrapText="1"/>
    </xf>
    <xf numFmtId="0" fontId="127" fillId="0" borderId="0" xfId="2" applyFont="1" applyAlignment="1">
      <alignment horizontal="center" vertical="center" wrapText="1"/>
    </xf>
    <xf numFmtId="49" fontId="92" fillId="0" borderId="0" xfId="0" applyNumberFormat="1" applyFont="1" applyBorder="1" applyAlignment="1">
      <alignment horizontal="left" vertical="center" wrapText="1"/>
    </xf>
    <xf numFmtId="49" fontId="92" fillId="0" borderId="0" xfId="2" applyNumberFormat="1" applyFont="1" applyAlignment="1">
      <alignment horizontal="left" vertical="center" wrapText="1"/>
    </xf>
    <xf numFmtId="2" fontId="140" fillId="0" borderId="0" xfId="2" applyNumberFormat="1" applyFont="1" applyAlignment="1">
      <alignment horizontal="left" vertical="center" wrapText="1"/>
    </xf>
    <xf numFmtId="0" fontId="55" fillId="39" borderId="72" xfId="2" applyFont="1" applyFill="1" applyBorder="1" applyAlignment="1">
      <alignment horizontal="center" vertical="center" wrapText="1"/>
    </xf>
    <xf numFmtId="0" fontId="55" fillId="39" borderId="0" xfId="2" applyFont="1" applyFill="1" applyAlignment="1">
      <alignment horizontal="center" vertical="center" wrapText="1"/>
    </xf>
    <xf numFmtId="0" fontId="55" fillId="39" borderId="149" xfId="2" applyFont="1" applyFill="1" applyBorder="1" applyAlignment="1">
      <alignment horizontal="center" vertical="center" wrapText="1"/>
    </xf>
    <xf numFmtId="0" fontId="55" fillId="39" borderId="127" xfId="2" applyFont="1" applyFill="1" applyBorder="1" applyAlignment="1">
      <alignment horizontal="center" vertical="center" wrapText="1"/>
    </xf>
    <xf numFmtId="0" fontId="55" fillId="39" borderId="161" xfId="2" applyFont="1" applyFill="1" applyBorder="1" applyAlignment="1">
      <alignment horizontal="center" vertical="center" wrapText="1"/>
    </xf>
    <xf numFmtId="0" fontId="55" fillId="39" borderId="177" xfId="2" applyFont="1" applyFill="1" applyBorder="1" applyAlignment="1">
      <alignment horizontal="center" vertical="center" wrapText="1"/>
    </xf>
    <xf numFmtId="0" fontId="55" fillId="39" borderId="158" xfId="2" applyFont="1" applyFill="1" applyBorder="1" applyAlignment="1">
      <alignment horizontal="center" vertical="center" wrapText="1"/>
    </xf>
    <xf numFmtId="0" fontId="177" fillId="40" borderId="162" xfId="2" applyFont="1" applyFill="1" applyBorder="1" applyAlignment="1">
      <alignment horizontal="center" vertical="center" wrapText="1"/>
    </xf>
    <xf numFmtId="0" fontId="177" fillId="40" borderId="157" xfId="2" applyFont="1" applyFill="1" applyBorder="1" applyAlignment="1">
      <alignment horizontal="center" vertical="center" wrapText="1"/>
    </xf>
    <xf numFmtId="0" fontId="177" fillId="40" borderId="153" xfId="2" applyFont="1" applyFill="1" applyBorder="1" applyAlignment="1">
      <alignment horizontal="center" vertical="center" wrapText="1"/>
    </xf>
    <xf numFmtId="0" fontId="55" fillId="39" borderId="148" xfId="2" applyFont="1" applyFill="1" applyBorder="1" applyAlignment="1">
      <alignment horizontal="center" vertical="center" wrapText="1"/>
    </xf>
    <xf numFmtId="0" fontId="55" fillId="39" borderId="63" xfId="2" applyFont="1" applyFill="1" applyBorder="1" applyAlignment="1">
      <alignment horizontal="center" vertical="center" wrapText="1"/>
    </xf>
    <xf numFmtId="0" fontId="55" fillId="39" borderId="54" xfId="2" applyFont="1" applyFill="1" applyBorder="1" applyAlignment="1">
      <alignment horizontal="center" vertical="center" wrapText="1"/>
    </xf>
    <xf numFmtId="0" fontId="55" fillId="39" borderId="67" xfId="2" applyFont="1" applyFill="1" applyBorder="1" applyAlignment="1">
      <alignment horizontal="center" vertical="center" wrapText="1"/>
    </xf>
    <xf numFmtId="0" fontId="55" fillId="39" borderId="68" xfId="2" applyFont="1" applyFill="1" applyBorder="1" applyAlignment="1">
      <alignment horizontal="center" vertical="center" wrapText="1"/>
    </xf>
    <xf numFmtId="0" fontId="55" fillId="39" borderId="176" xfId="2" applyFont="1" applyFill="1" applyBorder="1" applyAlignment="1">
      <alignment horizontal="center" vertical="center" wrapText="1"/>
    </xf>
    <xf numFmtId="0" fontId="166" fillId="0" borderId="66" xfId="2" applyFont="1" applyBorder="1" applyAlignment="1">
      <alignment horizontal="center" vertical="center" wrapText="1"/>
    </xf>
    <xf numFmtId="0" fontId="55" fillId="39" borderId="56" xfId="2" applyFont="1" applyFill="1" applyBorder="1" applyAlignment="1">
      <alignment horizontal="center" vertical="center" wrapText="1"/>
    </xf>
    <xf numFmtId="0" fontId="55" fillId="39" borderId="159" xfId="2" applyFont="1" applyFill="1" applyBorder="1" applyAlignment="1">
      <alignment horizontal="center" vertical="center" wrapText="1"/>
    </xf>
    <xf numFmtId="0" fontId="166" fillId="0" borderId="61" xfId="2" applyFont="1" applyBorder="1" applyAlignment="1">
      <alignment horizontal="center" vertical="center" wrapText="1"/>
    </xf>
    <xf numFmtId="0" fontId="166" fillId="0" borderId="62" xfId="2" applyFont="1" applyBorder="1" applyAlignment="1">
      <alignment horizontal="center" vertical="center" wrapText="1"/>
    </xf>
    <xf numFmtId="0" fontId="95" fillId="0" borderId="61" xfId="0" applyFont="1" applyBorder="1" applyAlignment="1">
      <alignment horizontal="center" vertical="center" wrapText="1"/>
    </xf>
    <xf numFmtId="0" fontId="95" fillId="0" borderId="66" xfId="0" applyFont="1" applyBorder="1" applyAlignment="1">
      <alignment horizontal="center" vertical="center" wrapText="1"/>
    </xf>
    <xf numFmtId="0" fontId="95" fillId="0" borderId="62" xfId="0" applyFont="1" applyBorder="1" applyAlignment="1">
      <alignment horizontal="center" vertical="center" wrapText="1"/>
    </xf>
    <xf numFmtId="2" fontId="167" fillId="0" borderId="0" xfId="0" applyNumberFormat="1" applyFont="1" applyAlignment="1">
      <alignment horizontal="left" vertical="center" wrapText="1"/>
    </xf>
    <xf numFmtId="0" fontId="55" fillId="39" borderId="149" xfId="0" applyFont="1" applyFill="1" applyBorder="1" applyAlignment="1">
      <alignment horizontal="center" vertical="center" wrapText="1"/>
    </xf>
    <xf numFmtId="0" fontId="55" fillId="39" borderId="60" xfId="0" applyFont="1" applyFill="1" applyBorder="1" applyAlignment="1">
      <alignment horizontal="center" vertical="center" wrapText="1"/>
    </xf>
    <xf numFmtId="0" fontId="21" fillId="0" borderId="0" xfId="2" applyFont="1" applyAlignment="1">
      <alignment horizontal="center" vertical="center" wrapText="1"/>
    </xf>
    <xf numFmtId="2" fontId="138" fillId="0" borderId="0" xfId="0" applyNumberFormat="1" applyFont="1" applyAlignment="1">
      <alignment horizontal="left" vertical="center" wrapText="1"/>
    </xf>
    <xf numFmtId="0" fontId="54" fillId="2" borderId="0" xfId="0" applyFont="1" applyFill="1" applyAlignment="1">
      <alignment horizontal="left" wrapText="1"/>
    </xf>
    <xf numFmtId="0" fontId="55" fillId="39" borderId="76" xfId="2" applyFont="1" applyFill="1" applyBorder="1" applyAlignment="1">
      <alignment horizontal="center" vertical="center" wrapText="1"/>
    </xf>
    <xf numFmtId="0" fontId="55" fillId="39" borderId="164" xfId="2" applyFont="1" applyFill="1" applyBorder="1" applyAlignment="1">
      <alignment horizontal="center" vertical="center" wrapText="1"/>
    </xf>
    <xf numFmtId="0" fontId="55" fillId="39" borderId="168" xfId="2" applyFont="1" applyFill="1" applyBorder="1" applyAlignment="1">
      <alignment horizontal="center" vertical="center" wrapText="1"/>
    </xf>
    <xf numFmtId="2" fontId="152" fillId="0" borderId="117" xfId="2" applyNumberFormat="1" applyFont="1" applyBorder="1" applyAlignment="1">
      <alignment horizontal="left" vertical="center" wrapText="1"/>
    </xf>
    <xf numFmtId="0" fontId="144" fillId="0" borderId="0" xfId="2" applyFont="1" applyAlignment="1">
      <alignment horizontal="center" vertical="center"/>
    </xf>
    <xf numFmtId="3" fontId="55" fillId="39" borderId="75" xfId="3" applyNumberFormat="1" applyFont="1" applyFill="1" applyBorder="1" applyAlignment="1">
      <alignment horizontal="center" vertical="center" wrapText="1"/>
    </xf>
    <xf numFmtId="3" fontId="55" fillId="39" borderId="76" xfId="3" applyNumberFormat="1" applyFont="1" applyFill="1" applyBorder="1" applyAlignment="1">
      <alignment horizontal="center" vertical="center" wrapText="1"/>
    </xf>
    <xf numFmtId="3" fontId="55" fillId="39" borderId="71" xfId="3" applyNumberFormat="1" applyFont="1" applyFill="1" applyBorder="1" applyAlignment="1">
      <alignment horizontal="center" vertical="center" wrapText="1"/>
    </xf>
    <xf numFmtId="3" fontId="55" fillId="39" borderId="55" xfId="3" applyNumberFormat="1" applyFont="1" applyFill="1" applyBorder="1" applyAlignment="1">
      <alignment horizontal="center" vertical="center" wrapText="1"/>
    </xf>
    <xf numFmtId="3" fontId="55" fillId="39" borderId="64" xfId="3" applyNumberFormat="1" applyFont="1" applyFill="1" applyBorder="1" applyAlignment="1">
      <alignment horizontal="center" vertical="center" wrapText="1"/>
    </xf>
    <xf numFmtId="3" fontId="55" fillId="39" borderId="56" xfId="3" applyNumberFormat="1" applyFont="1" applyFill="1" applyBorder="1" applyAlignment="1">
      <alignment horizontal="center" vertical="center" wrapText="1"/>
    </xf>
    <xf numFmtId="3" fontId="55" fillId="39" borderId="158" xfId="3" applyNumberFormat="1" applyFont="1" applyFill="1" applyBorder="1" applyAlignment="1">
      <alignment horizontal="center" vertical="center" wrapText="1"/>
    </xf>
    <xf numFmtId="3" fontId="55" fillId="39" borderId="129" xfId="3" applyNumberFormat="1" applyFont="1" applyFill="1" applyBorder="1" applyAlignment="1">
      <alignment horizontal="center" vertical="center" wrapText="1"/>
    </xf>
    <xf numFmtId="3" fontId="55" fillId="39" borderId="159" xfId="3" applyNumberFormat="1" applyFont="1" applyFill="1" applyBorder="1" applyAlignment="1">
      <alignment horizontal="center" vertical="center" wrapText="1"/>
    </xf>
    <xf numFmtId="3" fontId="55" fillId="39" borderId="148" xfId="3" applyNumberFormat="1" applyFont="1" applyFill="1" applyBorder="1" applyAlignment="1">
      <alignment horizontal="center" vertical="center" wrapText="1"/>
    </xf>
    <xf numFmtId="2" fontId="152" fillId="0" borderId="0" xfId="2" applyNumberFormat="1" applyFont="1" applyAlignment="1">
      <alignment horizontal="left" vertical="center" wrapText="1"/>
    </xf>
    <xf numFmtId="0" fontId="153" fillId="2" borderId="0" xfId="0" applyFont="1" applyFill="1" applyAlignment="1">
      <alignment horizontal="left" wrapText="1"/>
    </xf>
    <xf numFmtId="3" fontId="55" fillId="39" borderId="178" xfId="3" applyNumberFormat="1" applyFont="1" applyFill="1" applyBorder="1" applyAlignment="1">
      <alignment horizontal="center" vertical="center" wrapText="1"/>
    </xf>
    <xf numFmtId="3" fontId="55" fillId="39" borderId="149" xfId="3" applyNumberFormat="1" applyFont="1" applyFill="1" applyBorder="1" applyAlignment="1">
      <alignment horizontal="center" vertical="center" wrapText="1"/>
    </xf>
    <xf numFmtId="0" fontId="55" fillId="40" borderId="75" xfId="2" applyFont="1" applyFill="1" applyBorder="1" applyAlignment="1">
      <alignment horizontal="center" vertical="center" wrapText="1"/>
    </xf>
    <xf numFmtId="0" fontId="55" fillId="40" borderId="157" xfId="2" applyFont="1" applyFill="1" applyBorder="1" applyAlignment="1">
      <alignment horizontal="center" vertical="center" wrapText="1"/>
    </xf>
    <xf numFmtId="0" fontId="55" fillId="40" borderId="153" xfId="2" applyFont="1" applyFill="1" applyBorder="1" applyAlignment="1">
      <alignment horizontal="center" vertical="center" wrapText="1"/>
    </xf>
    <xf numFmtId="0" fontId="127" fillId="39" borderId="59" xfId="2" applyFont="1" applyFill="1" applyBorder="1" applyAlignment="1">
      <alignment horizontal="center" vertical="center" wrapText="1"/>
    </xf>
    <xf numFmtId="0" fontId="127" fillId="39" borderId="186" xfId="2" applyFont="1" applyFill="1" applyBorder="1" applyAlignment="1">
      <alignment horizontal="center" vertical="center" wrapText="1"/>
    </xf>
    <xf numFmtId="0" fontId="127" fillId="39" borderId="137" xfId="2" applyFont="1" applyFill="1" applyBorder="1" applyAlignment="1">
      <alignment horizontal="center" vertical="center" wrapText="1"/>
    </xf>
    <xf numFmtId="0" fontId="127" fillId="39" borderId="161" xfId="2" applyFont="1" applyFill="1" applyBorder="1" applyAlignment="1">
      <alignment horizontal="center" vertical="center" wrapText="1"/>
    </xf>
    <xf numFmtId="0" fontId="127" fillId="39" borderId="158" xfId="2" applyFont="1" applyFill="1" applyBorder="1" applyAlignment="1">
      <alignment horizontal="center" vertical="center" wrapText="1"/>
    </xf>
    <xf numFmtId="0" fontId="127" fillId="39" borderId="129" xfId="2" applyFont="1" applyFill="1" applyBorder="1" applyAlignment="1">
      <alignment horizontal="center" vertical="center" wrapText="1"/>
    </xf>
    <xf numFmtId="3" fontId="55" fillId="39" borderId="190" xfId="16" applyNumberFormat="1" applyFont="1" applyFill="1" applyBorder="1" applyAlignment="1">
      <alignment horizontal="center" vertical="center" wrapText="1"/>
    </xf>
    <xf numFmtId="3" fontId="55" fillId="39" borderId="191" xfId="16" applyNumberFormat="1" applyFont="1" applyFill="1" applyBorder="1" applyAlignment="1">
      <alignment horizontal="center" vertical="center" wrapText="1"/>
    </xf>
    <xf numFmtId="3" fontId="55" fillId="39" borderId="75" xfId="16" applyNumberFormat="1" applyFont="1" applyFill="1" applyBorder="1" applyAlignment="1">
      <alignment horizontal="center" vertical="center" wrapText="1"/>
    </xf>
    <xf numFmtId="3" fontId="55" fillId="39" borderId="157" xfId="16" applyNumberFormat="1" applyFont="1" applyFill="1" applyBorder="1" applyAlignment="1">
      <alignment horizontal="center" vertical="center" wrapText="1"/>
    </xf>
    <xf numFmtId="3" fontId="55" fillId="39" borderId="153" xfId="16" applyNumberFormat="1" applyFont="1" applyFill="1" applyBorder="1" applyAlignment="1">
      <alignment horizontal="center" vertical="center" wrapText="1"/>
    </xf>
    <xf numFmtId="0" fontId="55" fillId="39" borderId="187" xfId="16" applyFont="1" applyFill="1" applyBorder="1" applyAlignment="1">
      <alignment horizontal="center" vertical="center"/>
    </xf>
    <xf numFmtId="0" fontId="55" fillId="39" borderId="77" xfId="16" applyFont="1" applyFill="1" applyBorder="1" applyAlignment="1">
      <alignment horizontal="center" vertical="center"/>
    </xf>
    <xf numFmtId="3" fontId="55" fillId="39" borderId="17" xfId="16" applyNumberFormat="1" applyFont="1" applyFill="1" applyBorder="1" applyAlignment="1">
      <alignment horizontal="center" vertical="center" wrapText="1"/>
    </xf>
    <xf numFmtId="3" fontId="55" fillId="39" borderId="16" xfId="16" applyNumberFormat="1" applyFont="1" applyFill="1" applyBorder="1" applyAlignment="1">
      <alignment horizontal="center" vertical="center" wrapText="1"/>
    </xf>
    <xf numFmtId="3" fontId="55" fillId="39" borderId="192" xfId="16" applyNumberFormat="1" applyFont="1" applyFill="1" applyBorder="1" applyAlignment="1">
      <alignment horizontal="center" vertical="center" wrapText="1"/>
    </xf>
    <xf numFmtId="3" fontId="55" fillId="39" borderId="188" xfId="16" applyNumberFormat="1" applyFont="1" applyFill="1" applyBorder="1" applyAlignment="1">
      <alignment horizontal="center" vertical="center" wrapText="1"/>
    </xf>
    <xf numFmtId="3" fontId="55" fillId="39" borderId="189" xfId="16" applyNumberFormat="1" applyFont="1" applyFill="1" applyBorder="1" applyAlignment="1">
      <alignment horizontal="center" vertical="center" wrapText="1"/>
    </xf>
    <xf numFmtId="0" fontId="70" fillId="4" borderId="0" xfId="16" applyFont="1" applyFill="1" applyBorder="1" applyAlignment="1">
      <alignment horizontal="center"/>
    </xf>
    <xf numFmtId="0" fontId="70" fillId="4" borderId="0" xfId="16" applyFont="1" applyFill="1" applyBorder="1" applyAlignment="1">
      <alignment horizontal="center" vertical="center"/>
    </xf>
    <xf numFmtId="0" fontId="70" fillId="0" borderId="0" xfId="16" applyFont="1" applyBorder="1" applyAlignment="1">
      <alignment horizontal="center" vertical="center"/>
    </xf>
    <xf numFmtId="0" fontId="70" fillId="0" borderId="0" xfId="16" applyFont="1" applyBorder="1" applyAlignment="1">
      <alignment horizontal="center"/>
    </xf>
    <xf numFmtId="0" fontId="152" fillId="4" borderId="0" xfId="16" applyFont="1" applyFill="1" applyAlignment="1">
      <alignment horizontal="center"/>
    </xf>
    <xf numFmtId="0" fontId="164" fillId="4" borderId="0" xfId="16" applyFont="1" applyFill="1" applyAlignment="1">
      <alignment horizontal="center" vertical="center" wrapText="1"/>
    </xf>
    <xf numFmtId="0" fontId="165" fillId="0" borderId="0" xfId="5" applyFont="1" applyAlignment="1">
      <alignment horizontal="center" vertical="center"/>
    </xf>
    <xf numFmtId="0" fontId="165" fillId="0" borderId="0" xfId="0" applyFont="1" applyAlignment="1" applyProtection="1">
      <alignment horizontal="center" vertical="center" wrapText="1"/>
      <protection locked="0"/>
    </xf>
    <xf numFmtId="0" fontId="54" fillId="4" borderId="0" xfId="0" applyFont="1" applyFill="1" applyBorder="1" applyAlignment="1">
      <alignment horizontal="center"/>
    </xf>
    <xf numFmtId="2" fontId="196" fillId="0" borderId="0" xfId="2" applyNumberFormat="1" applyFont="1" applyAlignment="1">
      <alignment horizontal="left" vertical="center" wrapText="1"/>
    </xf>
    <xf numFmtId="0" fontId="196" fillId="0" borderId="0" xfId="2" applyFont="1" applyAlignment="1">
      <alignment horizontal="center"/>
    </xf>
    <xf numFmtId="0" fontId="134" fillId="0" borderId="0" xfId="2" applyFont="1" applyAlignment="1">
      <alignment horizontal="center" vertical="center"/>
    </xf>
    <xf numFmtId="3" fontId="210" fillId="39" borderId="73" xfId="3" applyNumberFormat="1" applyFont="1" applyFill="1" applyBorder="1" applyAlignment="1">
      <alignment horizontal="center" vertical="center" wrapText="1"/>
    </xf>
    <xf numFmtId="3" fontId="210" fillId="39" borderId="74" xfId="3" applyNumberFormat="1" applyFont="1" applyFill="1" applyBorder="1" applyAlignment="1">
      <alignment horizontal="center" vertical="center" wrapText="1"/>
    </xf>
    <xf numFmtId="3" fontId="55" fillId="39" borderId="73" xfId="3" applyNumberFormat="1" applyFont="1" applyFill="1" applyBorder="1" applyAlignment="1">
      <alignment horizontal="center" vertical="center" wrapText="1"/>
    </xf>
    <xf numFmtId="3" fontId="55" fillId="39" borderId="74" xfId="3" applyNumberFormat="1" applyFont="1" applyFill="1" applyBorder="1" applyAlignment="1">
      <alignment horizontal="center" vertical="center" wrapText="1"/>
    </xf>
    <xf numFmtId="0" fontId="55" fillId="38" borderId="75" xfId="0" applyFont="1" applyFill="1" applyBorder="1" applyAlignment="1">
      <alignment horizontal="center" vertical="center"/>
    </xf>
    <xf numFmtId="0" fontId="55" fillId="38" borderId="157" xfId="0" applyFont="1" applyFill="1" applyBorder="1" applyAlignment="1">
      <alignment horizontal="center" vertical="center"/>
    </xf>
    <xf numFmtId="0" fontId="55" fillId="38" borderId="153" xfId="0" applyFont="1" applyFill="1" applyBorder="1" applyAlignment="1">
      <alignment horizontal="center" vertical="center"/>
    </xf>
    <xf numFmtId="0" fontId="179" fillId="0" borderId="0" xfId="0" applyFont="1" applyAlignment="1">
      <alignment horizontal="left" vertical="top" wrapText="1"/>
    </xf>
    <xf numFmtId="0" fontId="55" fillId="39" borderId="187" xfId="0" applyFont="1" applyFill="1" applyBorder="1" applyAlignment="1">
      <alignment horizontal="center" vertical="center" wrapText="1"/>
    </xf>
    <xf numFmtId="0" fontId="55" fillId="39" borderId="77" xfId="0" applyFont="1" applyFill="1" applyBorder="1" applyAlignment="1">
      <alignment horizontal="center" vertical="center" wrapText="1"/>
    </xf>
    <xf numFmtId="0" fontId="55" fillId="39" borderId="157" xfId="0" applyFont="1" applyFill="1" applyBorder="1" applyAlignment="1">
      <alignment horizontal="center" wrapText="1"/>
    </xf>
    <xf numFmtId="0" fontId="55" fillId="39" borderId="162" xfId="0" applyFont="1" applyFill="1" applyBorder="1" applyAlignment="1">
      <alignment horizontal="center" wrapText="1"/>
    </xf>
    <xf numFmtId="0" fontId="55" fillId="39" borderId="194" xfId="0" applyFont="1" applyFill="1" applyBorder="1" applyAlignment="1">
      <alignment horizontal="center" wrapText="1"/>
    </xf>
    <xf numFmtId="0" fontId="55" fillId="39" borderId="178" xfId="0" applyFont="1" applyFill="1" applyBorder="1" applyAlignment="1">
      <alignment horizontal="center" wrapText="1"/>
    </xf>
    <xf numFmtId="0" fontId="55" fillId="39" borderId="56" xfId="0" applyFont="1" applyFill="1" applyBorder="1" applyAlignment="1">
      <alignment horizontal="center" wrapText="1"/>
    </xf>
    <xf numFmtId="0" fontId="170" fillId="0" borderId="0" xfId="2" applyFont="1" applyAlignment="1">
      <alignment horizontal="left" vertical="center" wrapText="1"/>
    </xf>
    <xf numFmtId="0" fontId="204" fillId="0" borderId="0" xfId="2" applyFont="1" applyAlignment="1">
      <alignment horizontal="center" vertical="center" wrapText="1"/>
    </xf>
    <xf numFmtId="0" fontId="170" fillId="0" borderId="61" xfId="2" applyFont="1" applyBorder="1" applyAlignment="1">
      <alignment horizontal="center" vertical="center" wrapText="1"/>
    </xf>
    <xf numFmtId="0" fontId="170" fillId="0" borderId="66" xfId="2" applyFont="1" applyBorder="1" applyAlignment="1">
      <alignment horizontal="center" vertical="center" wrapText="1"/>
    </xf>
    <xf numFmtId="0" fontId="170" fillId="0" borderId="66" xfId="0" applyFont="1" applyBorder="1" applyAlignment="1">
      <alignment horizontal="center" vertical="center" wrapText="1"/>
    </xf>
    <xf numFmtId="0" fontId="170" fillId="0" borderId="62" xfId="0" applyFont="1" applyBorder="1" applyAlignment="1">
      <alignment horizontal="center" vertical="center" wrapText="1"/>
    </xf>
    <xf numFmtId="0" fontId="179" fillId="0" borderId="0" xfId="3" applyFont="1" applyAlignment="1">
      <alignment horizontal="left" wrapText="1"/>
    </xf>
    <xf numFmtId="0" fontId="164" fillId="0" borderId="0" xfId="3" applyFont="1" applyAlignment="1">
      <alignment horizontal="center" vertical="center" wrapText="1"/>
    </xf>
    <xf numFmtId="0" fontId="165" fillId="0" borderId="0" xfId="3" applyFont="1" applyAlignment="1" applyProtection="1">
      <alignment horizontal="center" vertical="center" wrapText="1"/>
      <protection locked="0"/>
    </xf>
    <xf numFmtId="0" fontId="55" fillId="39" borderId="55" xfId="3" applyFont="1" applyFill="1" applyBorder="1" applyAlignment="1">
      <alignment horizontal="center" vertical="center" wrapText="1"/>
    </xf>
    <xf numFmtId="0" fontId="55" fillId="39" borderId="59" xfId="3" applyFont="1" applyFill="1" applyBorder="1" applyAlignment="1">
      <alignment horizontal="center" vertical="center" wrapText="1"/>
    </xf>
    <xf numFmtId="0" fontId="55" fillId="39" borderId="57" xfId="3" applyFont="1" applyFill="1" applyBorder="1" applyAlignment="1">
      <alignment horizontal="center" vertical="center" wrapText="1"/>
    </xf>
    <xf numFmtId="0" fontId="55" fillId="39" borderId="200" xfId="3" applyFont="1" applyFill="1" applyBorder="1" applyAlignment="1">
      <alignment horizontal="center" vertical="center" wrapText="1"/>
    </xf>
    <xf numFmtId="0" fontId="55" fillId="39" borderId="201" xfId="3" applyFont="1" applyFill="1" applyBorder="1" applyAlignment="1">
      <alignment horizontal="center" vertical="center" wrapText="1"/>
    </xf>
    <xf numFmtId="0" fontId="55" fillId="39" borderId="179" xfId="3" applyFont="1" applyFill="1" applyBorder="1" applyAlignment="1">
      <alignment horizontal="center" vertical="center" wrapText="1"/>
    </xf>
    <xf numFmtId="0" fontId="127" fillId="40" borderId="154" xfId="3" applyFont="1" applyFill="1" applyBorder="1" applyAlignment="1">
      <alignment horizontal="center" vertical="center" wrapText="1"/>
    </xf>
    <xf numFmtId="0" fontId="127" fillId="40" borderId="71" xfId="3" applyFont="1" applyFill="1" applyBorder="1" applyAlignment="1">
      <alignment horizontal="center" vertical="center" wrapText="1"/>
    </xf>
    <xf numFmtId="0" fontId="127" fillId="40" borderId="202" xfId="3" applyFont="1" applyFill="1" applyBorder="1" applyAlignment="1">
      <alignment horizontal="center" vertical="center" wrapText="1"/>
    </xf>
    <xf numFmtId="0" fontId="127" fillId="40" borderId="75" xfId="3" applyFont="1" applyFill="1" applyBorder="1" applyAlignment="1">
      <alignment horizontal="center" vertical="center" wrapText="1"/>
    </xf>
    <xf numFmtId="0" fontId="127" fillId="40" borderId="160" xfId="3" applyFont="1" applyFill="1" applyBorder="1" applyAlignment="1">
      <alignment horizontal="center" vertical="center" wrapText="1"/>
    </xf>
    <xf numFmtId="0" fontId="127" fillId="40" borderId="203" xfId="3" applyFont="1" applyFill="1" applyBorder="1" applyAlignment="1">
      <alignment horizontal="center" vertical="center" wrapText="1"/>
    </xf>
    <xf numFmtId="0" fontId="127" fillId="40" borderId="171" xfId="3" applyFont="1" applyFill="1" applyBorder="1" applyAlignment="1">
      <alignment horizontal="center" vertical="center" wrapText="1"/>
    </xf>
    <xf numFmtId="0" fontId="127" fillId="40" borderId="59" xfId="3" applyFont="1" applyFill="1" applyBorder="1" applyAlignment="1">
      <alignment horizontal="center" vertical="center" wrapText="1"/>
    </xf>
    <xf numFmtId="0" fontId="55" fillId="39" borderId="187" xfId="3" applyFont="1" applyFill="1" applyBorder="1" applyAlignment="1">
      <alignment horizontal="center" vertical="center" wrapText="1"/>
    </xf>
    <xf numFmtId="0" fontId="55" fillId="39" borderId="204" xfId="3" applyFont="1" applyFill="1" applyBorder="1" applyAlignment="1">
      <alignment horizontal="center" vertical="center" wrapText="1"/>
    </xf>
    <xf numFmtId="0" fontId="55" fillId="39" borderId="205" xfId="3" applyFont="1" applyFill="1" applyBorder="1" applyAlignment="1">
      <alignment horizontal="center" vertical="center" wrapText="1"/>
    </xf>
    <xf numFmtId="0" fontId="55" fillId="39" borderId="53" xfId="3" applyFont="1" applyFill="1" applyBorder="1" applyAlignment="1">
      <alignment horizontal="center" vertical="center" wrapText="1"/>
    </xf>
    <xf numFmtId="0" fontId="55" fillId="39" borderId="63" xfId="3" applyFont="1" applyFill="1" applyBorder="1" applyAlignment="1">
      <alignment horizontal="center" vertical="center" wrapText="1"/>
    </xf>
    <xf numFmtId="0" fontId="55" fillId="39" borderId="56" xfId="3" applyFont="1" applyFill="1" applyBorder="1" applyAlignment="1">
      <alignment horizontal="center" vertical="center" wrapText="1"/>
    </xf>
    <xf numFmtId="0" fontId="55" fillId="39" borderId="60" xfId="3" applyFont="1" applyFill="1" applyBorder="1" applyAlignment="1">
      <alignment horizontal="center" vertical="center" wrapText="1"/>
    </xf>
    <xf numFmtId="0" fontId="55" fillId="39" borderId="158" xfId="3" applyFont="1" applyFill="1" applyBorder="1" applyAlignment="1">
      <alignment horizontal="center" vertical="center" wrapText="1"/>
    </xf>
    <xf numFmtId="0" fontId="55" fillId="39" borderId="159" xfId="3" applyFont="1" applyFill="1" applyBorder="1" applyAlignment="1">
      <alignment horizontal="center" vertical="center" wrapText="1"/>
    </xf>
    <xf numFmtId="0" fontId="55" fillId="39" borderId="64" xfId="3" applyFont="1" applyFill="1" applyBorder="1" applyAlignment="1">
      <alignment horizontal="center" vertical="center" wrapText="1"/>
    </xf>
    <xf numFmtId="0" fontId="55" fillId="39" borderId="0" xfId="3" applyFont="1" applyFill="1" applyAlignment="1">
      <alignment horizontal="center" vertical="center" wrapText="1"/>
    </xf>
    <xf numFmtId="0" fontId="62" fillId="4" borderId="0" xfId="0" applyFont="1" applyFill="1" applyBorder="1" applyAlignment="1">
      <alignment horizontal="center"/>
    </xf>
    <xf numFmtId="0" fontId="179" fillId="0" borderId="0" xfId="16" applyFont="1" applyAlignment="1">
      <alignment horizontal="left" vertical="top" wrapText="1"/>
    </xf>
    <xf numFmtId="0" fontId="152" fillId="0" borderId="0" xfId="16" applyFont="1" applyAlignment="1">
      <alignment horizontal="center"/>
    </xf>
    <xf numFmtId="0" fontId="55" fillId="39" borderId="53" xfId="16" applyFont="1" applyFill="1" applyBorder="1" applyAlignment="1">
      <alignment horizontal="center" vertical="center" wrapText="1"/>
    </xf>
    <xf numFmtId="0" fontId="55" fillId="39" borderId="63" xfId="16" applyFont="1" applyFill="1" applyBorder="1" applyAlignment="1">
      <alignment horizontal="center" vertical="center" wrapText="1"/>
    </xf>
    <xf numFmtId="0" fontId="55" fillId="39" borderId="54" xfId="16" applyFont="1" applyFill="1" applyBorder="1" applyAlignment="1">
      <alignment horizontal="center" vertical="center" wrapText="1"/>
    </xf>
    <xf numFmtId="0" fontId="55" fillId="39" borderId="55" xfId="16" applyFont="1" applyFill="1" applyBorder="1" applyAlignment="1">
      <alignment horizontal="center" vertical="center" wrapText="1"/>
    </xf>
    <xf numFmtId="0" fontId="55" fillId="39" borderId="56" xfId="16" applyFont="1" applyFill="1" applyBorder="1" applyAlignment="1">
      <alignment horizontal="center" vertical="center" wrapText="1"/>
    </xf>
    <xf numFmtId="0" fontId="55" fillId="39" borderId="59" xfId="16" applyFont="1" applyFill="1" applyBorder="1" applyAlignment="1">
      <alignment horizontal="center" vertical="center" wrapText="1"/>
    </xf>
    <xf numFmtId="0" fontId="55" fillId="39" borderId="60" xfId="16" applyFont="1" applyFill="1" applyBorder="1" applyAlignment="1">
      <alignment horizontal="center" vertical="center" wrapText="1"/>
    </xf>
    <xf numFmtId="0" fontId="55" fillId="39" borderId="64" xfId="16" applyFont="1" applyFill="1" applyBorder="1" applyAlignment="1">
      <alignment horizontal="center" vertical="center" wrapText="1"/>
    </xf>
    <xf numFmtId="0" fontId="55" fillId="39" borderId="0" xfId="16" applyFont="1" applyFill="1" applyBorder="1" applyAlignment="1">
      <alignment horizontal="center" vertical="center" wrapText="1"/>
    </xf>
    <xf numFmtId="0" fontId="55" fillId="39" borderId="158" xfId="16" applyFont="1" applyFill="1" applyBorder="1" applyAlignment="1">
      <alignment horizontal="center" vertical="center" wrapText="1"/>
    </xf>
    <xf numFmtId="0" fontId="55" fillId="39" borderId="129" xfId="16" applyFont="1" applyFill="1" applyBorder="1" applyAlignment="1">
      <alignment horizontal="center" vertical="center" wrapText="1"/>
    </xf>
    <xf numFmtId="0" fontId="55" fillId="39" borderId="52" xfId="3" applyFont="1" applyFill="1" applyBorder="1" applyAlignment="1">
      <alignment horizontal="center" vertical="center" wrapText="1"/>
    </xf>
    <xf numFmtId="0" fontId="55" fillId="39" borderId="61" xfId="3" applyFont="1" applyFill="1" applyBorder="1" applyAlignment="1">
      <alignment horizontal="center" vertical="center" wrapText="1"/>
    </xf>
    <xf numFmtId="0" fontId="55" fillId="39" borderId="73" xfId="3" applyFont="1" applyFill="1" applyBorder="1" applyAlignment="1">
      <alignment horizontal="center" vertical="center" wrapText="1"/>
    </xf>
    <xf numFmtId="0" fontId="55" fillId="39" borderId="75" xfId="3" applyFont="1" applyFill="1" applyBorder="1" applyAlignment="1">
      <alignment horizontal="center" vertical="center" wrapText="1"/>
    </xf>
    <xf numFmtId="0" fontId="55" fillId="39" borderId="193" xfId="3" applyFont="1" applyFill="1" applyBorder="1" applyAlignment="1">
      <alignment horizontal="center" vertical="center" wrapText="1"/>
    </xf>
    <xf numFmtId="0" fontId="55" fillId="39" borderId="167" xfId="3" applyFont="1" applyFill="1" applyBorder="1" applyAlignment="1">
      <alignment horizontal="center" vertical="center" wrapText="1"/>
    </xf>
    <xf numFmtId="0" fontId="55" fillId="39" borderId="169" xfId="3" applyFont="1" applyFill="1" applyBorder="1" applyAlignment="1">
      <alignment horizontal="center" vertical="center" wrapText="1"/>
    </xf>
    <xf numFmtId="0" fontId="55" fillId="39" borderId="165" xfId="3" applyFont="1" applyFill="1" applyBorder="1" applyAlignment="1">
      <alignment horizontal="center" vertical="center" wrapText="1"/>
    </xf>
    <xf numFmtId="0" fontId="55" fillId="39" borderId="206" xfId="3" applyFont="1" applyFill="1" applyBorder="1" applyAlignment="1">
      <alignment horizontal="center" vertical="center" wrapText="1"/>
    </xf>
    <xf numFmtId="0" fontId="164" fillId="0" borderId="0" xfId="16" applyFont="1" applyAlignment="1">
      <alignment horizontal="center" vertical="center" wrapText="1"/>
    </xf>
  </cellXfs>
  <cellStyles count="295">
    <cellStyle name="20% - Énfasis1" xfId="40" builtinId="30" customBuiltin="1"/>
    <cellStyle name="20% - Énfasis1 2" xfId="70" xr:uid="{4BB36B7C-5E64-4827-A123-9F7E5E06BBEA}"/>
    <cellStyle name="20% - Énfasis1 3" xfId="93" xr:uid="{8FB5C83C-A913-43AD-9C1A-9731E7878885}"/>
    <cellStyle name="20% - Énfasis1 4" xfId="113" xr:uid="{17C7B5BE-AE62-4B2D-BC54-C293CA13C80E}"/>
    <cellStyle name="20% - Énfasis1 5" xfId="134" xr:uid="{070A8FE7-EDBE-43A6-A5A8-D6AAE6C7AD66}"/>
    <cellStyle name="20% - Énfasis1 6" xfId="155" xr:uid="{342B0E50-2366-4619-8C91-C0FCDD78FEA0}"/>
    <cellStyle name="20% - Énfasis1 7" xfId="215" xr:uid="{3DEA9F02-2ED3-4890-ADAD-67B25EAEEFAD}"/>
    <cellStyle name="20% - Énfasis1 8" xfId="235" xr:uid="{20A05DAD-ADC1-45FE-8248-3EC6C297504C}"/>
    <cellStyle name="20% - Énfasis1 9" xfId="272" xr:uid="{9F435618-3AD3-4BC8-ABC9-546A3841C734}"/>
    <cellStyle name="20% - Énfasis2" xfId="44" builtinId="34" customBuiltin="1"/>
    <cellStyle name="20% - Énfasis2 2" xfId="73" xr:uid="{B085E3BD-B77A-420E-9F1B-831A1D452DF1}"/>
    <cellStyle name="20% - Énfasis2 3" xfId="96" xr:uid="{237ED6AD-61C5-4A6A-A21D-63CDCC4C88E5}"/>
    <cellStyle name="20% - Énfasis2 4" xfId="116" xr:uid="{61D758D7-3D27-4876-9CBC-839DB896D535}"/>
    <cellStyle name="20% - Énfasis2 5" xfId="137" xr:uid="{986DBD49-290F-4EA9-B3F1-A6754A248993}"/>
    <cellStyle name="20% - Énfasis2 6" xfId="158" xr:uid="{24338199-1AE3-4EE8-A55F-DC8362545B25}"/>
    <cellStyle name="20% - Énfasis2 7" xfId="218" xr:uid="{C3936B27-A70D-47BD-AD10-B671A424300F}"/>
    <cellStyle name="20% - Énfasis2 8" xfId="238" xr:uid="{A1351E5A-7386-4F65-A78B-C32014B5A7AC}"/>
    <cellStyle name="20% - Énfasis2 9" xfId="276" xr:uid="{D76ADB0A-A2D1-4095-BB57-6D8CE5B5F6C3}"/>
    <cellStyle name="20% - Énfasis3" xfId="48" builtinId="38" customBuiltin="1"/>
    <cellStyle name="20% - Énfasis3 2" xfId="76" xr:uid="{8C09CAE5-F221-436B-B5AD-DC8C456E11F7}"/>
    <cellStyle name="20% - Énfasis3 3" xfId="99" xr:uid="{0CE5173F-ADC6-4F3D-A8A5-90E5A7070D52}"/>
    <cellStyle name="20% - Énfasis3 4" xfId="119" xr:uid="{FC864DE0-058E-4069-A2C2-009451B1693C}"/>
    <cellStyle name="20% - Énfasis3 5" xfId="140" xr:uid="{745E992F-3AD4-4985-B962-3790D006389B}"/>
    <cellStyle name="20% - Énfasis3 6" xfId="161" xr:uid="{50C1FBF9-FF3C-4904-B09A-E39ACE9472AC}"/>
    <cellStyle name="20% - Énfasis3 7" xfId="221" xr:uid="{480E85C2-90B1-4A09-B2A4-4261FEC71674}"/>
    <cellStyle name="20% - Énfasis3 8" xfId="241" xr:uid="{316B3D0A-E648-40C4-98F9-44053A293EAC}"/>
    <cellStyle name="20% - Énfasis3 9" xfId="280" xr:uid="{8A03C13B-0A09-4C4B-AC76-51ED81DB3A17}"/>
    <cellStyle name="20% - Énfasis4" xfId="52" builtinId="42" customBuiltin="1"/>
    <cellStyle name="20% - Énfasis4 2" xfId="79" xr:uid="{656ADCF0-BD2D-4603-B81E-E7CC15CC0BE8}"/>
    <cellStyle name="20% - Énfasis4 3" xfId="102" xr:uid="{B9DE2A4F-4674-478E-8233-A243B6265AFE}"/>
    <cellStyle name="20% - Énfasis4 4" xfId="122" xr:uid="{F83423F9-7302-4ECB-9FEA-D1A1C33E5789}"/>
    <cellStyle name="20% - Énfasis4 5" xfId="143" xr:uid="{E75A55E4-B96F-41C7-A9E2-DE2B12B82D56}"/>
    <cellStyle name="20% - Énfasis4 6" xfId="164" xr:uid="{4CD56AC3-89EA-4759-9E05-7EB564766CF7}"/>
    <cellStyle name="20% - Énfasis4 7" xfId="224" xr:uid="{FF5A7487-BDD5-4B77-ACC2-E18F2E9FE3FF}"/>
    <cellStyle name="20% - Énfasis4 8" xfId="244" xr:uid="{F83979F0-6024-472B-BB40-7AB64A4F0D0D}"/>
    <cellStyle name="20% - Énfasis4 9" xfId="284" xr:uid="{36CF3C23-28EE-4122-AF72-A23458DEDD7A}"/>
    <cellStyle name="20% - Énfasis5" xfId="56" builtinId="46" customBuiltin="1"/>
    <cellStyle name="20% - Énfasis5 2" xfId="82" xr:uid="{5071C98B-B345-45C5-A101-E0D7632E96FC}"/>
    <cellStyle name="20% - Énfasis5 3" xfId="105" xr:uid="{6683E75A-0A5E-481F-9675-F2B9499E26A5}"/>
    <cellStyle name="20% - Énfasis5 4" xfId="126" xr:uid="{638DAC5F-46B3-480C-8076-F24E3B83CC2A}"/>
    <cellStyle name="20% - Énfasis5 5" xfId="146" xr:uid="{49576369-7C78-46FA-90F0-8D06DEB967BA}"/>
    <cellStyle name="20% - Énfasis5 6" xfId="167" xr:uid="{E4CA9E1E-9BFD-4DC4-8D70-E8CF463081D4}"/>
    <cellStyle name="20% - Énfasis5 7" xfId="227" xr:uid="{84348DAC-0D4C-4A64-880A-37D2D5528B88}"/>
    <cellStyle name="20% - Énfasis5 8" xfId="247" xr:uid="{C1D0C563-A67C-4460-962F-7AAC57A306B6}"/>
    <cellStyle name="20% - Énfasis5 9" xfId="288" xr:uid="{11BF0F57-0D2E-44B5-AD8B-AF86C2960AEF}"/>
    <cellStyle name="20% - Énfasis6" xfId="60" builtinId="50" customBuiltin="1"/>
    <cellStyle name="20% - Énfasis6 2" xfId="85" xr:uid="{574690AF-0DF5-455D-814C-11149AD07D9A}"/>
    <cellStyle name="20% - Énfasis6 3" xfId="108" xr:uid="{2C6EFE4F-D977-4559-B76D-88B882B701EF}"/>
    <cellStyle name="20% - Énfasis6 4" xfId="129" xr:uid="{43B999FB-8752-41AC-873A-7F886480C481}"/>
    <cellStyle name="20% - Énfasis6 5" xfId="149" xr:uid="{5DCA947A-8B6A-461A-B655-EB6DC63FBDE6}"/>
    <cellStyle name="20% - Énfasis6 6" xfId="170" xr:uid="{7EDB49CA-7B61-4DF2-B209-DE4A5C6B15EF}"/>
    <cellStyle name="20% - Énfasis6 7" xfId="230" xr:uid="{8CE6551F-EB53-4792-9B87-0E98A8A277EF}"/>
    <cellStyle name="20% - Énfasis6 8" xfId="250" xr:uid="{D69C86F0-71D4-496F-B54C-72AED531D60C}"/>
    <cellStyle name="20% - Énfasis6 9" xfId="292" xr:uid="{856423D8-4711-4209-8EC3-236330FB9B72}"/>
    <cellStyle name="40% - Énfasis1" xfId="41" builtinId="31" customBuiltin="1"/>
    <cellStyle name="40% - Énfasis1 2" xfId="71" xr:uid="{0AE8F5D7-5854-4224-8FAE-884B965962E3}"/>
    <cellStyle name="40% - Énfasis1 3" xfId="94" xr:uid="{392C0B77-D9E5-48A9-BAE0-66EB61DF1414}"/>
    <cellStyle name="40% - Énfasis1 4" xfId="114" xr:uid="{D5C62AA5-D205-4AC8-9171-360C1A1C7B44}"/>
    <cellStyle name="40% - Énfasis1 5" xfId="135" xr:uid="{1FAFD95B-BB51-460E-A5DE-5EE99A9411D0}"/>
    <cellStyle name="40% - Énfasis1 6" xfId="156" xr:uid="{FDBE2F51-F40E-4256-9249-33B31F41E9B8}"/>
    <cellStyle name="40% - Énfasis1 7" xfId="216" xr:uid="{9EE0B643-6610-4EA6-A41C-2212EF22F367}"/>
    <cellStyle name="40% - Énfasis1 8" xfId="236" xr:uid="{15CC995D-BEFE-491A-8E57-CA1F6A6ED664}"/>
    <cellStyle name="40% - Énfasis1 9" xfId="273" xr:uid="{35DCE320-5094-435A-B1B3-972407CDED54}"/>
    <cellStyle name="40% - Énfasis2" xfId="45" builtinId="35" customBuiltin="1"/>
    <cellStyle name="40% - Énfasis2 2" xfId="74" xr:uid="{DEA75A72-3285-499A-91D6-8F9D3B1E0C7C}"/>
    <cellStyle name="40% - Énfasis2 3" xfId="97" xr:uid="{8A0D7209-1A1A-4E18-9013-07EE3EA4A867}"/>
    <cellStyle name="40% - Énfasis2 4" xfId="117" xr:uid="{51CCF5DD-8254-4B87-8435-700411642ABC}"/>
    <cellStyle name="40% - Énfasis2 5" xfId="138" xr:uid="{916AF2DD-FAA5-44A1-AAEC-2C0D3FCE08DD}"/>
    <cellStyle name="40% - Énfasis2 6" xfId="159" xr:uid="{76A06BC7-793B-4AA3-8A58-F623D99FE126}"/>
    <cellStyle name="40% - Énfasis2 7" xfId="219" xr:uid="{C1940224-6B82-465C-9D0F-8E8906815300}"/>
    <cellStyle name="40% - Énfasis2 8" xfId="239" xr:uid="{5376F73D-C822-49DB-96AD-C06F087710AD}"/>
    <cellStyle name="40% - Énfasis2 9" xfId="277" xr:uid="{AC4CA5B7-92C0-495B-A731-46307C9D89CF}"/>
    <cellStyle name="40% - Énfasis3" xfId="49" builtinId="39" customBuiltin="1"/>
    <cellStyle name="40% - Énfasis3 2" xfId="77" xr:uid="{A9326EA9-EB56-4957-9705-F04AFD1D7836}"/>
    <cellStyle name="40% - Énfasis3 3" xfId="100" xr:uid="{51987593-E642-48ED-889D-8E738BA72C0A}"/>
    <cellStyle name="40% - Énfasis3 4" xfId="120" xr:uid="{CB1FE195-D0EC-4CCE-975E-CDE557999D5D}"/>
    <cellStyle name="40% - Énfasis3 5" xfId="141" xr:uid="{A53EC649-1B07-48BD-A8A4-90EAD5CC0114}"/>
    <cellStyle name="40% - Énfasis3 6" xfId="162" xr:uid="{B1C8B711-A01C-42BC-8891-74D279BFE922}"/>
    <cellStyle name="40% - Énfasis3 7" xfId="222" xr:uid="{2DF00AEA-6072-44F3-B767-D77AF3362822}"/>
    <cellStyle name="40% - Énfasis3 8" xfId="242" xr:uid="{026D9A95-ED75-4534-BB4C-FE85264FCE69}"/>
    <cellStyle name="40% - Énfasis3 9" xfId="281" xr:uid="{801D427D-8083-443C-99C7-98A8C4DB9841}"/>
    <cellStyle name="40% - Énfasis4" xfId="53" builtinId="43" customBuiltin="1"/>
    <cellStyle name="40% - Énfasis4 2" xfId="80" xr:uid="{9712C742-8AE0-4380-9F67-DEEE8887CF4F}"/>
    <cellStyle name="40% - Énfasis4 3" xfId="103" xr:uid="{61C75BBB-C6D2-4938-877A-BF312153CBF2}"/>
    <cellStyle name="40% - Énfasis4 4" xfId="123" xr:uid="{0DED8469-48FA-4877-9C57-D4CC622F0969}"/>
    <cellStyle name="40% - Énfasis4 5" xfId="144" xr:uid="{A5285348-B2DE-4926-AF1A-B5FAACFA4041}"/>
    <cellStyle name="40% - Énfasis4 6" xfId="165" xr:uid="{2908B62D-4E5D-4F0D-8DAE-5DAAD8B41D7E}"/>
    <cellStyle name="40% - Énfasis4 7" xfId="225" xr:uid="{1A44DD87-426B-4B93-B825-8B7A15DDC375}"/>
    <cellStyle name="40% - Énfasis4 8" xfId="245" xr:uid="{F789235A-412B-457C-B3EC-20215C96B60C}"/>
    <cellStyle name="40% - Énfasis4 9" xfId="285" xr:uid="{6A79C0AB-2A19-429A-B89C-C40000DA6196}"/>
    <cellStyle name="40% - Énfasis5" xfId="57" builtinId="47" customBuiltin="1"/>
    <cellStyle name="40% - Énfasis5 2" xfId="83" xr:uid="{FF6F7359-420C-4574-B94D-5F33B1C8D2CC}"/>
    <cellStyle name="40% - Énfasis5 3" xfId="106" xr:uid="{AD69FFA3-6DBF-4B08-9366-A8B32CD6AB13}"/>
    <cellStyle name="40% - Énfasis5 4" xfId="127" xr:uid="{1FAD2A59-9B81-4347-BAE9-CD6DE57CC5E7}"/>
    <cellStyle name="40% - Énfasis5 5" xfId="147" xr:uid="{F71B7719-7024-447F-A0FB-539AB2B896F4}"/>
    <cellStyle name="40% - Énfasis5 6" xfId="168" xr:uid="{59CCCBEC-FF55-41C5-B5C6-A8BA3D0381CC}"/>
    <cellStyle name="40% - Énfasis5 7" xfId="228" xr:uid="{E7A1E3D0-6764-4005-B4C7-01FD1EF3E788}"/>
    <cellStyle name="40% - Énfasis5 8" xfId="248" xr:uid="{2E784203-6BDF-41FD-ACC7-523B5E25F373}"/>
    <cellStyle name="40% - Énfasis5 9" xfId="289" xr:uid="{17A3F7E9-E997-42B4-90EB-53CD8BB1E4D6}"/>
    <cellStyle name="40% - Énfasis6" xfId="61" builtinId="51" customBuiltin="1"/>
    <cellStyle name="40% - Énfasis6 2" xfId="86" xr:uid="{85A6FFBB-9AC3-47FE-BBE9-E9490C894CC6}"/>
    <cellStyle name="40% - Énfasis6 3" xfId="109" xr:uid="{BB99BC3C-FF11-4D7A-B500-A75E324896DB}"/>
    <cellStyle name="40% - Énfasis6 4" xfId="130" xr:uid="{37F5E346-BA17-4EC4-B54D-62D29892DAAE}"/>
    <cellStyle name="40% - Énfasis6 5" xfId="150" xr:uid="{A744446E-25C3-438B-9F13-9ADA604D0A4A}"/>
    <cellStyle name="40% - Énfasis6 6" xfId="171" xr:uid="{C2E1E66A-3FE2-45A1-AADD-BA9B52386BBB}"/>
    <cellStyle name="40% - Énfasis6 7" xfId="231" xr:uid="{FEBC41CA-EE97-49D5-B578-3FD1857F3E36}"/>
    <cellStyle name="40% - Énfasis6 8" xfId="251" xr:uid="{EA0BC1E1-B8A4-4341-9074-C534FE451EF2}"/>
    <cellStyle name="40% - Énfasis6 9" xfId="293" xr:uid="{9411895E-C569-4AB1-8AAB-9E19E5A2D7C0}"/>
    <cellStyle name="60% - Énfasis1" xfId="42" builtinId="32" customBuiltin="1"/>
    <cellStyle name="60% - Énfasis1 10" xfId="274" xr:uid="{44771142-4814-459E-9BF2-AB0A2D7CE374}"/>
    <cellStyle name="60% - Énfasis1 2" xfId="72" xr:uid="{51BE631B-E20C-4FBE-ABDB-EF7A104D109F}"/>
    <cellStyle name="60% - Énfasis1 2 2" xfId="202" xr:uid="{B95DC479-FFBD-4C52-8B91-BFF524E66E32}"/>
    <cellStyle name="60% - Énfasis1 3" xfId="95" xr:uid="{A12C013A-C271-4B19-9AF9-2EAD530A85D7}"/>
    <cellStyle name="60% - Énfasis1 4" xfId="115" xr:uid="{6C5EDC37-FEF7-4144-8569-8CA36F6888D3}"/>
    <cellStyle name="60% - Énfasis1 5" xfId="136" xr:uid="{029CFCB4-64BE-4CBC-857F-F05E22F18222}"/>
    <cellStyle name="60% - Énfasis1 6" xfId="157" xr:uid="{1C1EFFE4-FB32-43FE-965A-E13010603FC0}"/>
    <cellStyle name="60% - Énfasis1 7" xfId="178" xr:uid="{3F0D0301-FF98-4DE3-81C1-6657895955A7}"/>
    <cellStyle name="60% - Énfasis1 8" xfId="217" xr:uid="{904FF1E1-EC92-44D0-86C0-A044EB55C526}"/>
    <cellStyle name="60% - Énfasis1 9" xfId="237" xr:uid="{EFB7B405-A62C-4323-A8B2-C8BAB8078796}"/>
    <cellStyle name="60% - Énfasis2" xfId="46" builtinId="36" customBuiltin="1"/>
    <cellStyle name="60% - Énfasis2 10" xfId="278" xr:uid="{258A187C-863C-435C-AAA6-A57E7E9B136A}"/>
    <cellStyle name="60% - Énfasis2 2" xfId="75" xr:uid="{F6C5D0D3-AA18-47F7-BA88-E7D3E485B2A3}"/>
    <cellStyle name="60% - Énfasis2 2 2" xfId="203" xr:uid="{66F1903A-00CD-44EE-92CF-0B85DFAD8072}"/>
    <cellStyle name="60% - Énfasis2 3" xfId="98" xr:uid="{33114802-53EA-4DDF-AA67-93D54BC287D0}"/>
    <cellStyle name="60% - Énfasis2 4" xfId="118" xr:uid="{6713CDAA-8F9C-45EA-99CB-F0CCB21A9A94}"/>
    <cellStyle name="60% - Énfasis2 5" xfId="139" xr:uid="{51CD71E5-341B-4739-8D8F-59369A88322D}"/>
    <cellStyle name="60% - Énfasis2 6" xfId="160" xr:uid="{ECF09499-0DF2-4297-B3C0-73E54D640324}"/>
    <cellStyle name="60% - Énfasis2 7" xfId="179" xr:uid="{BE0FF6C8-7AF5-424F-BBEC-592261FF17C4}"/>
    <cellStyle name="60% - Énfasis2 8" xfId="220" xr:uid="{E7BAD589-2B7A-46FE-8B19-718E91A74596}"/>
    <cellStyle name="60% - Énfasis2 9" xfId="240" xr:uid="{FA0A5263-7153-4440-B016-878B6DF19BBE}"/>
    <cellStyle name="60% - Énfasis3" xfId="50" builtinId="40" customBuiltin="1"/>
    <cellStyle name="60% - Énfasis3 10" xfId="282" xr:uid="{46A1FB5D-B9CD-4BCB-BFA6-86BB3821C4D6}"/>
    <cellStyle name="60% - Énfasis3 2" xfId="78" xr:uid="{9D9858CF-2D3C-48B4-A911-A641FCC55D07}"/>
    <cellStyle name="60% - Énfasis3 2 2" xfId="204" xr:uid="{5E3B3E72-8907-4855-8BF8-8523EAD0E1DE}"/>
    <cellStyle name="60% - Énfasis3 3" xfId="101" xr:uid="{DC42A9E2-0622-4FC7-B636-5AC23F80BFC8}"/>
    <cellStyle name="60% - Énfasis3 4" xfId="121" xr:uid="{7291B4B1-6FE7-4A70-8CD0-44CF6D0590C1}"/>
    <cellStyle name="60% - Énfasis3 5" xfId="142" xr:uid="{ADA3D8D5-6183-474A-9E21-E3C28C0F456B}"/>
    <cellStyle name="60% - Énfasis3 6" xfId="163" xr:uid="{EADBD95A-8E18-41A9-BE05-844E6EEDB5E3}"/>
    <cellStyle name="60% - Énfasis3 7" xfId="180" xr:uid="{7D512F73-FE0F-4EE5-BD01-2DD7D87C3559}"/>
    <cellStyle name="60% - Énfasis3 8" xfId="223" xr:uid="{B13BC36D-891C-4D35-B3AE-CBFE64045CFE}"/>
    <cellStyle name="60% - Énfasis3 9" xfId="243" xr:uid="{C2D1F012-E0FE-4326-A77C-AB28745C655E}"/>
    <cellStyle name="60% - Énfasis4" xfId="54" builtinId="44" customBuiltin="1"/>
    <cellStyle name="60% - Énfasis4 10" xfId="286" xr:uid="{04FAE877-F752-46A1-BD84-89430F79BC8C}"/>
    <cellStyle name="60% - Énfasis4 2" xfId="81" xr:uid="{4F4A2018-1327-433C-9E93-A2F0BFA56472}"/>
    <cellStyle name="60% - Énfasis4 2 2" xfId="205" xr:uid="{C227CA64-DBF1-4150-A0BE-6607A7537B24}"/>
    <cellStyle name="60% - Énfasis4 3" xfId="104" xr:uid="{4D8D33C4-7489-43B9-BC50-96D56F4D56F7}"/>
    <cellStyle name="60% - Énfasis4 4" xfId="124" xr:uid="{0B0578ED-7A6F-4CBD-B49A-6BD11F0BA82D}"/>
    <cellStyle name="60% - Énfasis4 5" xfId="145" xr:uid="{B0928EA6-5AAD-4BF4-8890-ECD5EB2EEA08}"/>
    <cellStyle name="60% - Énfasis4 6" xfId="166" xr:uid="{AB8786A4-F9F5-47E6-8E0D-DCBF7BF08DC4}"/>
    <cellStyle name="60% - Énfasis4 7" xfId="181" xr:uid="{F716F011-B709-4A0B-A747-DAA729295752}"/>
    <cellStyle name="60% - Énfasis4 8" xfId="226" xr:uid="{A9B0D9E2-F126-48C0-A19B-10FF2CEB1668}"/>
    <cellStyle name="60% - Énfasis4 9" xfId="246" xr:uid="{4E224C01-1D7A-406A-B28E-4075F86A9C7F}"/>
    <cellStyle name="60% - Énfasis5" xfId="58" builtinId="48" customBuiltin="1"/>
    <cellStyle name="60% - Énfasis5 10" xfId="290" xr:uid="{59041144-8323-48A9-B0E5-E898419000C1}"/>
    <cellStyle name="60% - Énfasis5 2" xfId="84" xr:uid="{A1606EC0-3C93-44C7-ADB7-6AE23C334C9B}"/>
    <cellStyle name="60% - Énfasis5 2 2" xfId="206" xr:uid="{88E987E0-93FE-403E-93C3-F88874CC55FD}"/>
    <cellStyle name="60% - Énfasis5 3" xfId="107" xr:uid="{316EFACF-C144-4410-9148-56E9C0FACAF4}"/>
    <cellStyle name="60% - Énfasis5 4" xfId="128" xr:uid="{0DAD1015-F51F-4963-B1E7-FB412E2201B5}"/>
    <cellStyle name="60% - Énfasis5 5" xfId="148" xr:uid="{BA669756-13CE-43D1-A122-4AFE20A2F4B7}"/>
    <cellStyle name="60% - Énfasis5 6" xfId="169" xr:uid="{C266B0AC-ED2F-4FC8-A375-CC33649313C8}"/>
    <cellStyle name="60% - Énfasis5 7" xfId="182" xr:uid="{724ED12D-C48C-468D-961E-B644BD00A54E}"/>
    <cellStyle name="60% - Énfasis5 8" xfId="229" xr:uid="{43C8F927-1CC6-4D73-9D5B-D80EAB76DCE0}"/>
    <cellStyle name="60% - Énfasis5 9" xfId="249" xr:uid="{8B7AC455-9F04-4074-8B19-282B5CDAB67D}"/>
    <cellStyle name="60% - Énfasis6" xfId="62" builtinId="52" customBuiltin="1"/>
    <cellStyle name="60% - Énfasis6 10" xfId="294" xr:uid="{88C484F7-AA27-484B-96BA-2E28F7384199}"/>
    <cellStyle name="60% - Énfasis6 2" xfId="87" xr:uid="{6C4E3033-13A2-43F1-912E-3794677ED2FA}"/>
    <cellStyle name="60% - Énfasis6 2 2" xfId="207" xr:uid="{BBDBC2A0-AD11-49D2-BF1C-D1650F5E56FD}"/>
    <cellStyle name="60% - Énfasis6 3" xfId="110" xr:uid="{DCFBFAAA-D45F-4316-A3C7-D9FA676FB397}"/>
    <cellStyle name="60% - Énfasis6 4" xfId="131" xr:uid="{8F16787F-D702-4833-AD9F-9A6336523ABC}"/>
    <cellStyle name="60% - Énfasis6 5" xfId="151" xr:uid="{2786975D-53F5-4B0F-B093-929ED2716CDF}"/>
    <cellStyle name="60% - Énfasis6 6" xfId="172" xr:uid="{1FBC9995-2073-4E5D-A64E-B935B675357A}"/>
    <cellStyle name="60% - Énfasis6 7" xfId="183" xr:uid="{C4B6D611-FFF4-45FA-88D5-BE4592AC41E8}"/>
    <cellStyle name="60% - Énfasis6 8" xfId="232" xr:uid="{377221BF-EC82-48D1-9F58-BFA5BC80E2CD}"/>
    <cellStyle name="60% - Énfasis6 9" xfId="252" xr:uid="{A73E34F1-7AAD-4F77-8987-9716DB745E09}"/>
    <cellStyle name="Bueno" xfId="28" builtinId="26" customBuiltin="1"/>
    <cellStyle name="Bueno 2" xfId="259" xr:uid="{6428CEC0-90FD-48D0-BCCC-467E5D294C1F}"/>
    <cellStyle name="Cálculo" xfId="33" builtinId="22" customBuiltin="1"/>
    <cellStyle name="Cálculo 2" xfId="264" xr:uid="{92C3A949-BC42-4F71-BCF9-91B1A12A227F}"/>
    <cellStyle name="Celda de comprobación" xfId="35" builtinId="23" customBuiltin="1"/>
    <cellStyle name="Celda de comprobación 2" xfId="266" xr:uid="{7353DC97-474F-4399-BC0E-DD8515AE0BD2}"/>
    <cellStyle name="Celda vinculada" xfId="34" builtinId="24" customBuiltin="1"/>
    <cellStyle name="Celda vinculada 2" xfId="265" xr:uid="{31725030-498B-4BFE-80A0-7F340AB6CD08}"/>
    <cellStyle name="Encabezado 1" xfId="24" builtinId="16" customBuiltin="1"/>
    <cellStyle name="Encabezado 1 2" xfId="255" xr:uid="{A5B48CD4-D4DD-455D-A17D-EACD6FA4FAD8}"/>
    <cellStyle name="Encabezado 4" xfId="27" builtinId="19" customBuiltin="1"/>
    <cellStyle name="Encabezado 4 2" xfId="258" xr:uid="{6B6CA293-47EF-44FF-B82D-6D55329B3C95}"/>
    <cellStyle name="Énfasis1" xfId="39" builtinId="29" customBuiltin="1"/>
    <cellStyle name="Énfasis1 2" xfId="271" xr:uid="{FBF1899F-46EE-412C-BBF3-69139792DD41}"/>
    <cellStyle name="Énfasis2" xfId="43" builtinId="33" customBuiltin="1"/>
    <cellStyle name="Énfasis2 2" xfId="275" xr:uid="{DAB3FA4E-90A7-4472-980A-FF084167AF62}"/>
    <cellStyle name="Énfasis3" xfId="47" builtinId="37" customBuiltin="1"/>
    <cellStyle name="Énfasis3 2" xfId="279" xr:uid="{C3E225CA-88FA-46DC-BC4D-85554971BAEF}"/>
    <cellStyle name="Énfasis4" xfId="51" builtinId="41" customBuiltin="1"/>
    <cellStyle name="Énfasis4 2" xfId="283" xr:uid="{D40BF316-87B4-4EDA-A2E9-743BFF4B2C1C}"/>
    <cellStyle name="Énfasis5" xfId="55" builtinId="45" customBuiltin="1"/>
    <cellStyle name="Énfasis5 2" xfId="287" xr:uid="{D7DCCE28-A07D-4D2C-8E9C-1FB3F468AD88}"/>
    <cellStyle name="Énfasis6" xfId="59" builtinId="49" customBuiltin="1"/>
    <cellStyle name="Énfasis6 2" xfId="291" xr:uid="{2B5E9DD7-2684-44A1-A28E-DC0807CE5D58}"/>
    <cellStyle name="Entrada" xfId="31" builtinId="20" customBuiltin="1"/>
    <cellStyle name="Entrada 2" xfId="262" xr:uid="{86DCD7D2-4240-4A23-A436-F80078124CCE}"/>
    <cellStyle name="Euro 2" xfId="13" xr:uid="{00000000-0005-0000-0000-000000000000}"/>
    <cellStyle name="Euro 2 2" xfId="192" xr:uid="{4256254A-C087-456E-A8E9-A59CA149DC49}"/>
    <cellStyle name="Euro 2 3" xfId="174" xr:uid="{AD897841-9E08-4BA9-B181-DD1E23D0CC9B}"/>
    <cellStyle name="Hipervínculo" xfId="18" builtinId="8"/>
    <cellStyle name="Hipervínculo 2" xfId="65" xr:uid="{5E4C4750-765E-4CC2-9815-8B42959A3C15}"/>
    <cellStyle name="Hipervínculo 2 2" xfId="210" xr:uid="{36B02C6E-C67B-4593-9A20-92FC87A6D81C}"/>
    <cellStyle name="Hipervínculo 3" xfId="88" xr:uid="{D7B1C78D-8C56-4C71-B3C1-1C04069BB33B}"/>
    <cellStyle name="Hipervínculo 3 2" xfId="186" xr:uid="{B86AFB9A-E85C-4D7A-98E7-A99DE08D5170}"/>
    <cellStyle name="Hipervínculo 4" xfId="196" xr:uid="{94EA80DA-DBCA-44C4-8DC0-CE136DA28CD6}"/>
    <cellStyle name="Hipervínculo visitado 2" xfId="66" xr:uid="{1E426F77-E271-47CE-8F1B-FB56E9398194}"/>
    <cellStyle name="Hipervínculo visitado 2 2" xfId="211" xr:uid="{10D9773B-C84E-430C-901B-7C8D719A8EB5}"/>
    <cellStyle name="Hipervínculo visitado 3" xfId="89" xr:uid="{4E7B0CFD-D880-43C6-B10D-8D8034BD508E}"/>
    <cellStyle name="Hipervínculo visitado 3 2" xfId="187" xr:uid="{FE226EA5-DDBC-4B2C-995E-C34E998991E3}"/>
    <cellStyle name="Incorrecto" xfId="29" builtinId="27" customBuiltin="1"/>
    <cellStyle name="Incorrecto 2" xfId="260" xr:uid="{8C07CB5F-B857-4EA9-AD77-DB341D4E75BF}"/>
    <cellStyle name="Millares 2" xfId="1" xr:uid="{00000000-0005-0000-0000-000002000000}"/>
    <cellStyle name="Millares 2 2" xfId="21" xr:uid="{00000000-0005-0000-0000-000003000000}"/>
    <cellStyle name="Millares 2 2 2" xfId="12" xr:uid="{00000000-0005-0000-0000-000004000000}"/>
    <cellStyle name="Millares 2 2 3" xfId="199" xr:uid="{3F506F36-A522-42DD-B579-DBEC5C4E10AE}"/>
    <cellStyle name="Neutral" xfId="30" builtinId="28" customBuiltin="1"/>
    <cellStyle name="Neutral 2" xfId="201" xr:uid="{3F0E3A6E-82E0-4F38-87D1-730EFED65A0E}"/>
    <cellStyle name="Neutral 3" xfId="176" xr:uid="{10CB694B-64C7-426C-B9EE-54EF923FBA61}"/>
    <cellStyle name="Neutral 4" xfId="261" xr:uid="{460A2EAA-8D9C-40ED-8C7C-0B31FCDA0646}"/>
    <cellStyle name="Normal" xfId="0" builtinId="0"/>
    <cellStyle name="Normal 10" xfId="68" xr:uid="{EA45B72D-9D6F-451E-8081-56A2CB54E446}"/>
    <cellStyle name="Normal 10 2" xfId="212" xr:uid="{72809A2C-3A8D-4385-943E-D23DE594C9C6}"/>
    <cellStyle name="Normal 11" xfId="90" xr:uid="{40C9057D-539A-4378-B989-913AF1DF17D2}"/>
    <cellStyle name="Normal 12" xfId="91" xr:uid="{252C52A5-56F9-487F-A313-9EC2C2EC375F}"/>
    <cellStyle name="Normal 13" xfId="111" xr:uid="{5EB530BD-EE51-469D-923F-DD0418FA517B}"/>
    <cellStyle name="Normal 14" xfId="125" xr:uid="{19DC3342-D2B0-4294-8706-A4FB7228FFD4}"/>
    <cellStyle name="Normal 15" xfId="132" xr:uid="{450FA195-1EEB-42B1-B682-F4AC99CB93C6}"/>
    <cellStyle name="Normal 16" xfId="152" xr:uid="{B7556D0A-C9A1-43C5-A0BF-93DDDC125D8D}"/>
    <cellStyle name="Normal 17" xfId="153" xr:uid="{ED69CD4D-8DF3-4C2E-8911-4B8C3A7E4D21}"/>
    <cellStyle name="Normal 18" xfId="173" xr:uid="{148399A5-7189-4E00-943A-97A1BD48812E}"/>
    <cellStyle name="Normal 19" xfId="177" xr:uid="{4FFEDF27-FE3C-4505-8DA8-906BD555C5BB}"/>
    <cellStyle name="Normal 2" xfId="2" xr:uid="{00000000-0005-0000-0000-000006000000}"/>
    <cellStyle name="Normal 2 2" xfId="16" xr:uid="{00000000-0005-0000-0000-000007000000}"/>
    <cellStyle name="Normal 2 3" xfId="3" xr:uid="{00000000-0005-0000-0000-000008000000}"/>
    <cellStyle name="Normal 2 4" xfId="189" xr:uid="{B6EDE605-528A-45AC-BB68-6219E62C58C0}"/>
    <cellStyle name="Normal 20" xfId="184" xr:uid="{D3CA9357-4E71-42F2-AC7F-B942D7FB58A7}"/>
    <cellStyle name="Normal 21" xfId="213" xr:uid="{F01AE0AF-7310-4183-A1B9-08A70D2EA6AB}"/>
    <cellStyle name="Normal 22" xfId="233" xr:uid="{3749C415-4BB6-4D34-B368-C35AB28CFEC6}"/>
    <cellStyle name="Normal 23" xfId="253" xr:uid="{F7801EC0-2703-4AD8-884E-256E906EB5D9}"/>
    <cellStyle name="Normal 24" xfId="254" xr:uid="{DA83C891-DA85-449D-B9FE-A1AA8E34D570}"/>
    <cellStyle name="Normal 3" xfId="4" xr:uid="{00000000-0005-0000-0000-000009000000}"/>
    <cellStyle name="Normal 3 2 2" xfId="10" xr:uid="{00000000-0005-0000-0000-00000A000000}"/>
    <cellStyle name="Normal 4" xfId="14" xr:uid="{00000000-0005-0000-0000-00000B000000}"/>
    <cellStyle name="Normal 4 2" xfId="193" xr:uid="{198D09F1-EF05-41EE-8FE4-BBC51B846384}"/>
    <cellStyle name="Normal 4 3" xfId="185" xr:uid="{462BECFF-956D-4CFE-8597-07DBDFDBAFCF}"/>
    <cellStyle name="Normal 5" xfId="17" xr:uid="{00000000-0005-0000-0000-00000C000000}"/>
    <cellStyle name="Normal 5 2" xfId="195" xr:uid="{AC5D941E-52DE-4551-90DD-B8BA4699B3B2}"/>
    <cellStyle name="Normal 6" xfId="19" xr:uid="{00000000-0005-0000-0000-00000D000000}"/>
    <cellStyle name="Normal 6 2" xfId="197" xr:uid="{715FAD62-BE90-4434-9082-64620507AA5F}"/>
    <cellStyle name="Normal 7" xfId="22" xr:uid="{012C1DD2-E755-4143-925A-81417B16C269}"/>
    <cellStyle name="Normal 7 2" xfId="200" xr:uid="{BD51FEE9-961A-49DC-A3DB-0C9A3E52042D}"/>
    <cellStyle name="Normal 8" xfId="63" xr:uid="{F4EB5219-7124-41CC-A15D-7812EB6F23BA}"/>
    <cellStyle name="Normal 8 2" xfId="208" xr:uid="{1A14B2BC-A2B5-4F88-8DB0-FD0C9E21B797}"/>
    <cellStyle name="Normal 9" xfId="67" xr:uid="{5A125610-3624-458A-B401-351A3E777D6C}"/>
    <cellStyle name="Normal 9 2" xfId="188" xr:uid="{CEAAE3FC-D46A-4059-AC38-EEFA5B63E4E3}"/>
    <cellStyle name="Normal_estsisaad20121101página web" xfId="5" xr:uid="{00000000-0005-0000-0000-00000E000000}"/>
    <cellStyle name="Normal_estsisaad20130630página webpublicar" xfId="6" xr:uid="{00000000-0005-0000-0000-00000F000000}"/>
    <cellStyle name="Normal_estsisaad20130630página webpublicar 2" xfId="7" xr:uid="{00000000-0005-0000-0000-000010000000}"/>
    <cellStyle name="Notas 10" xfId="268" xr:uid="{AA1544F9-8065-4F7A-BF8E-6C052A798D14}"/>
    <cellStyle name="Notas 2" xfId="64" xr:uid="{83195BE1-7D2A-4D68-8C16-474A9F829461}"/>
    <cellStyle name="Notas 2 2" xfId="209" xr:uid="{4DC38C41-CB35-4626-ACF6-DC321AB53373}"/>
    <cellStyle name="Notas 3" xfId="69" xr:uid="{DEA9AE04-E8F5-4FF6-A03E-1136F663D6FC}"/>
    <cellStyle name="Notas 4" xfId="92" xr:uid="{6FCC982B-4BCA-419F-B48A-E0A66B432F5E}"/>
    <cellStyle name="Notas 5" xfId="112" xr:uid="{0E470468-A5CE-473F-8D50-1F475DA5529F}"/>
    <cellStyle name="Notas 6" xfId="133" xr:uid="{42F1B641-7051-4678-993A-5132F4C92DB9}"/>
    <cellStyle name="Notas 7" xfId="154" xr:uid="{E07CBCBF-AD5A-4B1A-83BB-5E8D7543BEBF}"/>
    <cellStyle name="Notas 8" xfId="214" xr:uid="{8BDB030E-FA5F-4A6C-8D63-798DD9D8C642}"/>
    <cellStyle name="Notas 9" xfId="234" xr:uid="{7BCDAF18-552E-49E5-9108-925B93F46465}"/>
    <cellStyle name="Porcentaje" xfId="8" builtinId="5"/>
    <cellStyle name="Porcentaje 2" xfId="9" xr:uid="{00000000-0005-0000-0000-000012000000}"/>
    <cellStyle name="Porcentaje 3" xfId="11" xr:uid="{00000000-0005-0000-0000-000013000000}"/>
    <cellStyle name="Porcentaje 3 2" xfId="191" xr:uid="{7A9A6B2F-CBE8-4F2B-A2DC-62301F5AE734}"/>
    <cellStyle name="Porcentaje 4" xfId="15" xr:uid="{00000000-0005-0000-0000-000014000000}"/>
    <cellStyle name="Porcentaje 4 2" xfId="194" xr:uid="{AD10D15F-4BA9-4344-9ADA-5AC00B016DB0}"/>
    <cellStyle name="Porcentaje 5" xfId="20" xr:uid="{00000000-0005-0000-0000-000015000000}"/>
    <cellStyle name="Porcentaje 5 2" xfId="198" xr:uid="{5DEDF96C-1D8C-4715-914B-1DD83B13D558}"/>
    <cellStyle name="Porcentaje 6" xfId="190" xr:uid="{16B2F40B-6482-428D-A2C9-1505B8980077}"/>
    <cellStyle name="Porcentaje 7" xfId="175" xr:uid="{50AE6946-1992-4DEB-A951-BC0A19040E2F}"/>
    <cellStyle name="Salida" xfId="32" builtinId="21" customBuiltin="1"/>
    <cellStyle name="Salida 2" xfId="263" xr:uid="{41DB64BB-7EC8-4397-9C9C-6A90B05E1280}"/>
    <cellStyle name="Texto de advertencia" xfId="36" builtinId="11" customBuiltin="1"/>
    <cellStyle name="Texto de advertencia 2" xfId="267" xr:uid="{1445AD2E-5D5E-45F3-AC83-DAE7BE24C83E}"/>
    <cellStyle name="Texto explicativo" xfId="37" builtinId="53" customBuiltin="1"/>
    <cellStyle name="Texto explicativo 2" xfId="269" xr:uid="{298EC428-CE37-4A22-99EC-6D8F4477C576}"/>
    <cellStyle name="Título" xfId="23" builtinId="15" customBuiltin="1"/>
    <cellStyle name="Título 2" xfId="25" builtinId="17" customBuiltin="1"/>
    <cellStyle name="Título 2 2" xfId="256" xr:uid="{E92E4B24-77AD-4E63-ADC8-CAC320AACCD6}"/>
    <cellStyle name="Título 3" xfId="26" builtinId="18" customBuiltin="1"/>
    <cellStyle name="Título 3 2" xfId="257" xr:uid="{D4F8B949-5FD5-419B-AECD-72915B0237D0}"/>
    <cellStyle name="Total" xfId="38" builtinId="25" customBuiltin="1"/>
    <cellStyle name="Total 2" xfId="270" xr:uid="{A340A4FF-068C-4379-A933-1279FAADBA0A}"/>
  </cellStyles>
  <dxfs count="13">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lor rgb="FF9C0006"/>
      </font>
    </dxf>
    <dxf>
      <font>
        <color rgb="FFFF0000"/>
      </font>
    </dxf>
  </dxfs>
  <tableStyles count="0" defaultTableStyle="TableStyleMedium2" defaultPivotStyle="PivotStyleLight16"/>
  <colors>
    <mruColors>
      <color rgb="FFFFFFCC"/>
      <color rgb="FFFFFF99"/>
      <color rgb="FF008000"/>
      <color rgb="FF006600"/>
      <color rgb="FFFFCCCC"/>
      <color rgb="FF3737FF"/>
      <color rgb="FFA3A3FF"/>
      <color rgb="FFCCCCFF"/>
      <color rgb="FF721C55"/>
      <color rgb="FF004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tyles" Target="styles.xml"/></Relationships>
</file>

<file path=xl/charts/_rels/chart14.xml.rels><?xml version="1.0" encoding="UTF-8" standalone="yes"?>
<Relationships xmlns="http://schemas.openxmlformats.org/package/2006/relationships"><Relationship Id="rId1" Type="http://schemas.openxmlformats.org/officeDocument/2006/relationships/themeOverride" Target="../theme/themeOverride6.xml"/></Relationships>
</file>

<file path=xl/charts/_rels/chart15.xml.rels><?xml version="1.0" encoding="UTF-8" standalone="yes"?>
<Relationships xmlns="http://schemas.openxmlformats.org/package/2006/relationships"><Relationship Id="rId1" Type="http://schemas.openxmlformats.org/officeDocument/2006/relationships/themeOverride" Target="../theme/themeOverride7.xml"/></Relationships>
</file>

<file path=xl/charts/_rels/chart16.xml.rels><?xml version="1.0" encoding="UTF-8" standalone="yes"?>
<Relationships xmlns="http://schemas.openxmlformats.org/package/2006/relationships"><Relationship Id="rId1" Type="http://schemas.openxmlformats.org/officeDocument/2006/relationships/themeOverride" Target="../theme/themeOverride8.xml"/></Relationships>
</file>

<file path=xl/charts/_rels/chart17.xml.rels><?xml version="1.0" encoding="UTF-8" standalone="yes"?>
<Relationships xmlns="http://schemas.openxmlformats.org/package/2006/relationships"><Relationship Id="rId1" Type="http://schemas.openxmlformats.org/officeDocument/2006/relationships/themeOverride" Target="../theme/themeOverride9.xml"/></Relationships>
</file>

<file path=xl/charts/_rels/chart1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30.xml.rels><?xml version="1.0" encoding="UTF-8" standalone="yes"?>
<Relationships xmlns="http://schemas.openxmlformats.org/package/2006/relationships"><Relationship Id="rId1" Type="http://schemas.openxmlformats.org/officeDocument/2006/relationships/themeOverride" Target="../theme/themeOverride10.xml"/></Relationships>
</file>

<file path=xl/charts/_rels/chart31.xml.rels><?xml version="1.0" encoding="UTF-8" standalone="yes"?>
<Relationships xmlns="http://schemas.openxmlformats.org/package/2006/relationships"><Relationship Id="rId1" Type="http://schemas.openxmlformats.org/officeDocument/2006/relationships/themeOverride" Target="../theme/themeOverride11.xml"/></Relationships>
</file>

<file path=xl/charts/_rels/chart32.xml.rels><?xml version="1.0" encoding="UTF-8" standalone="yes"?>
<Relationships xmlns="http://schemas.openxmlformats.org/package/2006/relationships"><Relationship Id="rId1" Type="http://schemas.openxmlformats.org/officeDocument/2006/relationships/themeOverride" Target="../theme/themeOverride12.xml"/></Relationships>
</file>

<file path=xl/charts/_rels/chart33.xml.rels><?xml version="1.0" encoding="UTF-8" standalone="yes"?>
<Relationships xmlns="http://schemas.openxmlformats.org/package/2006/relationships"><Relationship Id="rId1" Type="http://schemas.openxmlformats.org/officeDocument/2006/relationships/themeOverride" Target="../theme/themeOverride13.xml"/></Relationships>
</file>

<file path=xl/charts/_rels/chart3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3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4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2.xml.rels><?xml version="1.0" encoding="UTF-8" standalone="yes"?>
<Relationships xmlns="http://schemas.openxmlformats.org/package/2006/relationships"><Relationship Id="rId2" Type="http://schemas.openxmlformats.org/officeDocument/2006/relationships/chartUserShapes" Target="../drawings/drawing70.xml"/><Relationship Id="rId1" Type="http://schemas.openxmlformats.org/officeDocument/2006/relationships/image" Target="../media/image37.jpeg"/></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50.xml.rels><?xml version="1.0" encoding="UTF-8" standalone="yes"?>
<Relationships xmlns="http://schemas.openxmlformats.org/package/2006/relationships"><Relationship Id="rId3" Type="http://schemas.openxmlformats.org/officeDocument/2006/relationships/chartUserShapes" Target="../drawings/drawing90.xml"/><Relationship Id="rId2" Type="http://schemas.microsoft.com/office/2011/relationships/chartColorStyle" Target="colors7.xml"/><Relationship Id="rId1" Type="http://schemas.microsoft.com/office/2011/relationships/chartStyle" Target="style7.xml"/></Relationships>
</file>

<file path=xl/charts/_rels/chart51.xml.rels><?xml version="1.0" encoding="UTF-8" standalone="yes"?>
<Relationships xmlns="http://schemas.openxmlformats.org/package/2006/relationships"><Relationship Id="rId3" Type="http://schemas.openxmlformats.org/officeDocument/2006/relationships/chartUserShapes" Target="../drawings/drawing92.xml"/><Relationship Id="rId2" Type="http://schemas.microsoft.com/office/2011/relationships/chartColorStyle" Target="colors8.xml"/><Relationship Id="rId1" Type="http://schemas.microsoft.com/office/2011/relationships/chartStyle" Target="style8.xml"/></Relationships>
</file>

<file path=xl/charts/_rels/chart52.xml.rels><?xml version="1.0" encoding="UTF-8" standalone="yes"?>
<Relationships xmlns="http://schemas.openxmlformats.org/package/2006/relationships"><Relationship Id="rId3" Type="http://schemas.openxmlformats.org/officeDocument/2006/relationships/chartUserShapes" Target="../drawings/drawing94.xml"/><Relationship Id="rId2" Type="http://schemas.microsoft.com/office/2011/relationships/chartColorStyle" Target="colors9.xml"/><Relationship Id="rId1" Type="http://schemas.microsoft.com/office/2011/relationships/chartStyle" Target="style9.xml"/></Relationships>
</file>

<file path=xl/charts/_rels/chart53.xml.rels><?xml version="1.0" encoding="UTF-8" standalone="yes"?>
<Relationships xmlns="http://schemas.openxmlformats.org/package/2006/relationships"><Relationship Id="rId3" Type="http://schemas.openxmlformats.org/officeDocument/2006/relationships/chartUserShapes" Target="../drawings/drawing96.xml"/><Relationship Id="rId2" Type="http://schemas.microsoft.com/office/2011/relationships/chartColorStyle" Target="colors10.xml"/><Relationship Id="rId1" Type="http://schemas.microsoft.com/office/2011/relationships/chartStyle" Target="style10.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5.xml"/></Relationships>
</file>

<file path=xl/charts/_rels/chart8.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FFFF99"/>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00" b="0" i="0" u="none" strike="noStrike" baseline="0">
                    <a:solidFill>
                      <a:srgbClr val="008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1"/>
              <c:pt idx="0">
                <c:v>0</c:v>
              </c:pt>
            </c:numLit>
          </c:val>
          <c:extLst>
            <c:ext xmlns:c16="http://schemas.microsoft.com/office/drawing/2014/chart" uri="{C3380CC4-5D6E-409C-BE32-E72D297353CC}">
              <c16:uniqueId val="{00000000-D363-4F5E-BB6D-F32D36CAC9F8}"/>
            </c:ext>
          </c:extLst>
        </c:ser>
        <c:dLbls>
          <c:showLegendKey val="0"/>
          <c:showVal val="0"/>
          <c:showCatName val="0"/>
          <c:showSerName val="0"/>
          <c:showPercent val="0"/>
          <c:showBubbleSize val="0"/>
        </c:dLbls>
        <c:gapWidth val="20"/>
        <c:axId val="711918080"/>
        <c:axId val="711918624"/>
      </c:barChart>
      <c:catAx>
        <c:axId val="7119180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50" b="1" i="0" u="none" strike="noStrike" baseline="0">
                <a:solidFill>
                  <a:srgbClr val="008000"/>
                </a:solidFill>
                <a:latin typeface="Arial"/>
                <a:ea typeface="Arial"/>
                <a:cs typeface="Arial"/>
              </a:defRPr>
            </a:pPr>
            <a:endParaRPr lang="es-ES"/>
          </a:p>
        </c:txPr>
        <c:crossAx val="711918624"/>
        <c:crosses val="autoZero"/>
        <c:auto val="1"/>
        <c:lblAlgn val="ctr"/>
        <c:lblOffset val="100"/>
        <c:tickLblSkip val="1"/>
        <c:tickMarkSkip val="1"/>
        <c:noMultiLvlLbl val="0"/>
      </c:catAx>
      <c:valAx>
        <c:axId val="711918624"/>
        <c:scaling>
          <c:orientation val="minMax"/>
          <c:max val="5"/>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8000"/>
                </a:solidFill>
                <a:latin typeface="Arial"/>
                <a:ea typeface="Arial"/>
                <a:cs typeface="Arial"/>
              </a:defRPr>
            </a:pPr>
            <a:endParaRPr lang="es-ES"/>
          </a:p>
        </c:txPr>
        <c:crossAx val="7119180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horizontalDpi="-3" verticalDpi="1200"/>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chemeClr val="accent1">
                    <a:lumMod val="50000"/>
                  </a:schemeClr>
                </a:solidFill>
                <a:latin typeface="+mn-lt"/>
                <a:ea typeface="Verdana"/>
                <a:cs typeface="Verdana"/>
              </a:defRPr>
            </a:pPr>
            <a:r>
              <a:rPr lang="es-ES" sz="1200">
                <a:solidFill>
                  <a:schemeClr val="accent1">
                    <a:lumMod val="50000"/>
                  </a:schemeClr>
                </a:solidFill>
                <a:latin typeface="+mn-lt"/>
              </a:rPr>
              <a:t>Solicitantes por sexo</a:t>
            </a:r>
          </a:p>
        </c:rich>
      </c:tx>
      <c:layout>
        <c:manualLayout>
          <c:xMode val="edge"/>
          <c:yMode val="edge"/>
          <c:x val="0.26179198188461733"/>
          <c:y val="7.6943879206110483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5838938930847426"/>
          <c:h val="0.62666829861536189"/>
        </c:manualLayout>
      </c:layout>
      <c:pie3DChart>
        <c:varyColors val="1"/>
        <c:ser>
          <c:idx val="0"/>
          <c:order val="0"/>
          <c:spPr>
            <a:solidFill>
              <a:srgbClr val="9999FF"/>
            </a:solidFill>
            <a:ln w="25400">
              <a:noFill/>
            </a:ln>
          </c:spPr>
          <c:explosion val="4"/>
          <c:dPt>
            <c:idx val="0"/>
            <c:bubble3D val="0"/>
            <c:spPr>
              <a:solidFill>
                <a:schemeClr val="accent1"/>
              </a:solidFill>
              <a:ln w="25400">
                <a:noFill/>
              </a:ln>
            </c:spPr>
            <c:extLst>
              <c:ext xmlns:c16="http://schemas.microsoft.com/office/drawing/2014/chart" uri="{C3380CC4-5D6E-409C-BE32-E72D297353CC}">
                <c16:uniqueId val="{00000000-5228-43F2-8707-62D5CADDA4AD}"/>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5228-43F2-8707-62D5CADDA4AD}"/>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228-43F2-8707-62D5CADDA4AD}"/>
                </c:ext>
              </c:extLst>
            </c:dLbl>
            <c:dLbl>
              <c:idx val="1"/>
              <c:layout>
                <c:manualLayout>
                  <c:x val="-3.9548827948230562E-3"/>
                  <c:y val="-0.12106505374980983"/>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5228-43F2-8707-62D5CADDA4AD}"/>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50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28-43F2-8707-62D5CADDA4AD}"/>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50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'26perfsaad'!$B$12:$B$13</c:f>
              <c:strCache>
                <c:ptCount val="2"/>
                <c:pt idx="0">
                  <c:v>Mujer</c:v>
                </c:pt>
                <c:pt idx="1">
                  <c:v>Hombre</c:v>
                </c:pt>
              </c:strCache>
            </c:strRef>
          </c:cat>
          <c:val>
            <c:numRef>
              <c:f>'26perfsaad'!$AC$12:$AC$13</c:f>
              <c:numCache>
                <c:formatCode>#,##0</c:formatCode>
                <c:ptCount val="2"/>
                <c:pt idx="0">
                  <c:v>1440285</c:v>
                </c:pt>
                <c:pt idx="1">
                  <c:v>886030</c:v>
                </c:pt>
              </c:numCache>
            </c:numRef>
          </c:val>
          <c:extLst>
            <c:ext xmlns:c16="http://schemas.microsoft.com/office/drawing/2014/chart" uri="{C3380CC4-5D6E-409C-BE32-E72D297353CC}">
              <c16:uniqueId val="{00000004-5228-43F2-8707-62D5CADDA4AD}"/>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accent1">
                    <a:lumMod val="50000"/>
                  </a:schemeClr>
                </a:solidFill>
              </a:defRPr>
            </a:pPr>
            <a:r>
              <a:rPr lang="es-ES">
                <a:solidFill>
                  <a:schemeClr val="accent1">
                    <a:lumMod val="50000"/>
                  </a:schemeClr>
                </a:solidFill>
              </a:rPr>
              <a:t>Resoluciones</a:t>
            </a:r>
            <a:r>
              <a:rPr lang="es-ES" baseline="0">
                <a:solidFill>
                  <a:schemeClr val="accent1">
                    <a:lumMod val="50000"/>
                  </a:schemeClr>
                </a:solidFill>
              </a:rPr>
              <a:t> de grado según el grado de dependencia reconocido y CCAA</a:t>
            </a:r>
            <a:endParaRPr lang="es-ES">
              <a:solidFill>
                <a:schemeClr val="accent1">
                  <a:lumMod val="50000"/>
                </a:schemeClr>
              </a:solidFill>
            </a:endParaRPr>
          </a:p>
        </c:rich>
      </c:tx>
      <c:layout>
        <c:manualLayout>
          <c:xMode val="edge"/>
          <c:yMode val="edge"/>
          <c:x val="0.13917829883263289"/>
          <c:y val="0"/>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'31adictsaad'!$F$7:$G$7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C7E5-40A2-96D8-CE60CDB02C65}"/>
              </c:ext>
            </c:extLst>
          </c:dPt>
          <c:dPt>
            <c:idx val="11"/>
            <c:invertIfNegative val="0"/>
            <c:bubble3D val="0"/>
            <c:extLst>
              <c:ext xmlns:c16="http://schemas.microsoft.com/office/drawing/2014/chart" uri="{C3380CC4-5D6E-409C-BE32-E72D297353CC}">
                <c16:uniqueId val="{00000001-C7E5-40A2-96D8-CE60CDB02C65}"/>
              </c:ext>
            </c:extLst>
          </c:dPt>
          <c:dPt>
            <c:idx val="12"/>
            <c:invertIfNegative val="0"/>
            <c:bubble3D val="0"/>
            <c:extLst>
              <c:ext xmlns:c16="http://schemas.microsoft.com/office/drawing/2014/chart" uri="{C3380CC4-5D6E-409C-BE32-E72D297353CC}">
                <c16:uniqueId val="{00000002-C7E5-40A2-96D8-CE60CDB02C65}"/>
              </c:ext>
            </c:extLst>
          </c:dPt>
          <c:dPt>
            <c:idx val="14"/>
            <c:invertIfNegative val="0"/>
            <c:bubble3D val="0"/>
            <c:extLst>
              <c:ext xmlns:c16="http://schemas.microsoft.com/office/drawing/2014/chart" uri="{C3380CC4-5D6E-409C-BE32-E72D297353CC}">
                <c16:uniqueId val="{00000003-C7E5-40A2-96D8-CE60CDB02C65}"/>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C7E5-40A2-96D8-CE60CDB02C65}"/>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C7E5-40A2-96D8-CE60CDB02C65}"/>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C7E5-40A2-96D8-CE60CDB02C65}"/>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C7E5-40A2-96D8-CE60CDB02C65}"/>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C7E5-40A2-96D8-CE60CDB02C65}"/>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C7E5-40A2-96D8-CE60CDB02C65}"/>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C7E5-40A2-96D8-CE60CDB02C65}"/>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7E5-40A2-96D8-CE60CDB02C65}"/>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C7E5-40A2-96D8-CE60CDB02C65}"/>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C7E5-40A2-96D8-CE60CDB02C65}"/>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C7E5-40A2-96D8-CE60CDB02C65}"/>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C7E5-40A2-96D8-CE60CDB02C65}"/>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C7E5-40A2-96D8-CE60CDB02C65}"/>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C7E5-40A2-96D8-CE60CDB02C65}"/>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C7E5-40A2-96D8-CE60CDB02C65}"/>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C7E5-40A2-96D8-CE60CDB02C65}"/>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C7E5-40A2-96D8-CE60CDB02C65}"/>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C7E5-40A2-96D8-CE60CDB02C65}"/>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C7E5-40A2-96D8-CE60CDB02C65}"/>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C7E5-40A2-96D8-CE60CDB02C65}"/>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('31adictsaad'!$G$10:$G$27,'31adictsaad'!$G$29)</c:f>
              <c:numCache>
                <c:formatCode>#,##0.00</c:formatCode>
                <c:ptCount val="19"/>
                <c:pt idx="0">
                  <c:v>18.340876451427302</c:v>
                </c:pt>
                <c:pt idx="1">
                  <c:v>24.93720346078705</c:v>
                </c:pt>
                <c:pt idx="2">
                  <c:v>17.437249283667622</c:v>
                </c:pt>
                <c:pt idx="3">
                  <c:v>18.701271409057476</c:v>
                </c:pt>
                <c:pt idx="4">
                  <c:v>30.977843195998489</c:v>
                </c:pt>
                <c:pt idx="5">
                  <c:v>22.214604045251971</c:v>
                </c:pt>
                <c:pt idx="6">
                  <c:v>21.656074836435895</c:v>
                </c:pt>
                <c:pt idx="7">
                  <c:v>24.99359416576328</c:v>
                </c:pt>
                <c:pt idx="8">
                  <c:v>13.207466882265489</c:v>
                </c:pt>
                <c:pt idx="9">
                  <c:v>22.954882585179945</c:v>
                </c:pt>
                <c:pt idx="10">
                  <c:v>22.465408376874244</c:v>
                </c:pt>
                <c:pt idx="11">
                  <c:v>28.608432294572406</c:v>
                </c:pt>
                <c:pt idx="12">
                  <c:v>25.051323608860077</c:v>
                </c:pt>
                <c:pt idx="13">
                  <c:v>24.324525603979861</c:v>
                </c:pt>
                <c:pt idx="14">
                  <c:v>14.297561784707248</c:v>
                </c:pt>
                <c:pt idx="15">
                  <c:v>16.323508846973272</c:v>
                </c:pt>
                <c:pt idx="16">
                  <c:v>15.359433458043826</c:v>
                </c:pt>
                <c:pt idx="17">
                  <c:v>22.545454545454547</c:v>
                </c:pt>
                <c:pt idx="18" formatCode="General">
                  <c:v>20.540852617548957</c:v>
                </c:pt>
              </c:numCache>
            </c:numRef>
          </c:val>
          <c:extLst>
            <c:ext xmlns:c16="http://schemas.microsoft.com/office/drawing/2014/chart" uri="{C3380CC4-5D6E-409C-BE32-E72D297353CC}">
              <c16:uniqueId val="{00000015-C7E5-40A2-96D8-CE60CDB02C65}"/>
            </c:ext>
          </c:extLst>
        </c:ser>
        <c:ser>
          <c:idx val="1"/>
          <c:order val="1"/>
          <c:tx>
            <c:strRef>
              <c:f>'31adictsaad'!$H$7:$I$7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C7E5-40A2-96D8-CE60CDB02C65}"/>
              </c:ext>
            </c:extLst>
          </c:dPt>
          <c:dPt>
            <c:idx val="11"/>
            <c:invertIfNegative val="0"/>
            <c:bubble3D val="0"/>
            <c:extLst>
              <c:ext xmlns:c16="http://schemas.microsoft.com/office/drawing/2014/chart" uri="{C3380CC4-5D6E-409C-BE32-E72D297353CC}">
                <c16:uniqueId val="{00000017-C7E5-40A2-96D8-CE60CDB02C65}"/>
              </c:ext>
            </c:extLst>
          </c:dPt>
          <c:dPt>
            <c:idx val="14"/>
            <c:invertIfNegative val="0"/>
            <c:bubble3D val="0"/>
            <c:extLst>
              <c:ext xmlns:c16="http://schemas.microsoft.com/office/drawing/2014/chart" uri="{C3380CC4-5D6E-409C-BE32-E72D297353CC}">
                <c16:uniqueId val="{00000018-C7E5-40A2-96D8-CE60CDB02C65}"/>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C7E5-40A2-96D8-CE60CDB02C65}"/>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C7E5-40A2-96D8-CE60CDB02C65}"/>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C7E5-40A2-96D8-CE60CDB02C65}"/>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C7E5-40A2-96D8-CE60CDB02C65}"/>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C7E5-40A2-96D8-CE60CDB02C65}"/>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C7E5-40A2-96D8-CE60CDB02C65}"/>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C7E5-40A2-96D8-CE60CDB02C65}"/>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C7E5-40A2-96D8-CE60CDB02C65}"/>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C7E5-40A2-96D8-CE60CDB02C65}"/>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C7E5-40A2-96D8-CE60CDB02C65}"/>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C7E5-40A2-96D8-CE60CDB02C65}"/>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('31adictsaad'!$I$10:$I$27,'31adictsaad'!$I$29)</c:f>
              <c:numCache>
                <c:formatCode>#,##0.00</c:formatCode>
                <c:ptCount val="19"/>
                <c:pt idx="0">
                  <c:v>33.855235558213394</c:v>
                </c:pt>
                <c:pt idx="1">
                  <c:v>30.719718113312865</c:v>
                </c:pt>
                <c:pt idx="2">
                  <c:v>25.650429799426934</c:v>
                </c:pt>
                <c:pt idx="3">
                  <c:v>25.34201954397394</c:v>
                </c:pt>
                <c:pt idx="4">
                  <c:v>31.691654400750284</c:v>
                </c:pt>
                <c:pt idx="5">
                  <c:v>34.543195063421322</c:v>
                </c:pt>
                <c:pt idx="6">
                  <c:v>26.667041598710234</c:v>
                </c:pt>
                <c:pt idx="7">
                  <c:v>26.79806839459939</c:v>
                </c:pt>
                <c:pt idx="8">
                  <c:v>28.258250511293674</c:v>
                </c:pt>
                <c:pt idx="9">
                  <c:v>32.223464707090528</c:v>
                </c:pt>
                <c:pt idx="10">
                  <c:v>23.985227292067329</c:v>
                </c:pt>
                <c:pt idx="11">
                  <c:v>31.398939985653943</c:v>
                </c:pt>
                <c:pt idx="12">
                  <c:v>29.804790203493607</c:v>
                </c:pt>
                <c:pt idx="13">
                  <c:v>31.009264499985104</c:v>
                </c:pt>
                <c:pt idx="14">
                  <c:v>28.665616188422625</c:v>
                </c:pt>
                <c:pt idx="15">
                  <c:v>22.710110474059572</c:v>
                </c:pt>
                <c:pt idx="16">
                  <c:v>29.68332442544094</c:v>
                </c:pt>
                <c:pt idx="17">
                  <c:v>27.549783549783548</c:v>
                </c:pt>
                <c:pt idx="18" formatCode="General">
                  <c:v>29.731603410831035</c:v>
                </c:pt>
              </c:numCache>
            </c:numRef>
          </c:val>
          <c:extLst>
            <c:ext xmlns:c16="http://schemas.microsoft.com/office/drawing/2014/chart" uri="{C3380CC4-5D6E-409C-BE32-E72D297353CC}">
              <c16:uniqueId val="{00000023-C7E5-40A2-96D8-CE60CDB02C65}"/>
            </c:ext>
          </c:extLst>
        </c:ser>
        <c:ser>
          <c:idx val="2"/>
          <c:order val="2"/>
          <c:tx>
            <c:strRef>
              <c:f>'31adictsaad'!$J$7:$K$7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C7E5-40A2-96D8-CE60CDB02C65}"/>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('31adictsaad'!$K$10:$K$27,'31adictsaad'!$K$29)</c:f>
              <c:numCache>
                <c:formatCode>#,##0.00</c:formatCode>
                <c:ptCount val="19"/>
                <c:pt idx="0">
                  <c:v>27.591502779401171</c:v>
                </c:pt>
                <c:pt idx="1">
                  <c:v>30.452832821657829</c:v>
                </c:pt>
                <c:pt idx="2">
                  <c:v>35.195415472779366</c:v>
                </c:pt>
                <c:pt idx="3">
                  <c:v>35.927288010927811</c:v>
                </c:pt>
                <c:pt idx="4">
                  <c:v>26.242982376157663</c:v>
                </c:pt>
                <c:pt idx="5">
                  <c:v>22.763112787110046</c:v>
                </c:pt>
                <c:pt idx="6">
                  <c:v>32.491610895525184</c:v>
                </c:pt>
                <c:pt idx="7">
                  <c:v>31.33537006011629</c:v>
                </c:pt>
                <c:pt idx="8">
                  <c:v>34.784990704960279</c:v>
                </c:pt>
                <c:pt idx="9">
                  <c:v>30.667975079303499</c:v>
                </c:pt>
                <c:pt idx="10">
                  <c:v>25.884575454839425</c:v>
                </c:pt>
                <c:pt idx="11">
                  <c:v>33.893560213596878</c:v>
                </c:pt>
                <c:pt idx="12">
                  <c:v>24.386457770574463</c:v>
                </c:pt>
                <c:pt idx="13">
                  <c:v>30.409008311239536</c:v>
                </c:pt>
                <c:pt idx="14">
                  <c:v>32.385138497263227</c:v>
                </c:pt>
                <c:pt idx="15">
                  <c:v>33.384059818865317</c:v>
                </c:pt>
                <c:pt idx="16">
                  <c:v>24.63254943880278</c:v>
                </c:pt>
                <c:pt idx="17">
                  <c:v>24.484848484848484</c:v>
                </c:pt>
                <c:pt idx="18" formatCode="General">
                  <c:v>30.211293810933874</c:v>
                </c:pt>
              </c:numCache>
            </c:numRef>
          </c:val>
          <c:extLst>
            <c:ext xmlns:c16="http://schemas.microsoft.com/office/drawing/2014/chart" uri="{C3380CC4-5D6E-409C-BE32-E72D297353CC}">
              <c16:uniqueId val="{00000026-C7E5-40A2-96D8-CE60CDB02C65}"/>
            </c:ext>
          </c:extLst>
        </c:ser>
        <c:ser>
          <c:idx val="3"/>
          <c:order val="3"/>
          <c:tx>
            <c:strRef>
              <c:f>'31adictsaad'!$L$7:$M$7</c:f>
              <c:strCache>
                <c:ptCount val="1"/>
                <c:pt idx="0">
                  <c:v>SIN GRADO</c:v>
                </c:pt>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C7E5-40A2-96D8-CE60CDB02C65}"/>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C7E5-40A2-96D8-CE60CDB02C65}"/>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C7E5-40A2-96D8-CE60CDB02C65}"/>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C7E5-40A2-96D8-CE60CDB02C65}"/>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C7E5-40A2-96D8-CE60CDB02C65}"/>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C7E5-40A2-96D8-CE60CDB02C65}"/>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C7E5-40A2-96D8-CE60CDB02C65}"/>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C7E5-40A2-96D8-CE60CDB02C65}"/>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C7E5-40A2-96D8-CE60CDB02C65}"/>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C7E5-40A2-96D8-CE60CDB02C65}"/>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C7E5-40A2-96D8-CE60CDB02C65}"/>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C7E5-40A2-96D8-CE60CDB02C65}"/>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C7E5-40A2-96D8-CE60CDB02C65}"/>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C7E5-40A2-96D8-CE60CDB02C65}"/>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C7E5-40A2-96D8-CE60CDB02C65}"/>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C7E5-40A2-96D8-CE60CDB02C65}"/>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C7E5-40A2-96D8-CE60CDB02C65}"/>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C7E5-40A2-96D8-CE60CDB02C65}"/>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('31adictsaad'!$B$10:$B$27,'31adictsaad'!$B$29)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('31adictsaad'!$M$10:$M$27,'31adictsaad'!$M$29)</c:f>
              <c:numCache>
                <c:formatCode>#,##0.00</c:formatCode>
                <c:ptCount val="19"/>
                <c:pt idx="0">
                  <c:v>20.212385210958136</c:v>
                </c:pt>
                <c:pt idx="1">
                  <c:v>13.890245604242255</c:v>
                </c:pt>
                <c:pt idx="2">
                  <c:v>21.716905444126073</c:v>
                </c:pt>
                <c:pt idx="3">
                  <c:v>20.02942103604077</c:v>
                </c:pt>
                <c:pt idx="4">
                  <c:v>11.087520027093564</c:v>
                </c:pt>
                <c:pt idx="5">
                  <c:v>20.479088104216661</c:v>
                </c:pt>
                <c:pt idx="6">
                  <c:v>19.185272669328683</c:v>
                </c:pt>
                <c:pt idx="7">
                  <c:v>16.87296737952104</c:v>
                </c:pt>
                <c:pt idx="8">
                  <c:v>23.749291901480557</c:v>
                </c:pt>
                <c:pt idx="9">
                  <c:v>14.153677628426026</c:v>
                </c:pt>
                <c:pt idx="10">
                  <c:v>27.664788876219003</c:v>
                </c:pt>
                <c:pt idx="11">
                  <c:v>6.099067506176775</c:v>
                </c:pt>
                <c:pt idx="12">
                  <c:v>20.757428417071853</c:v>
                </c:pt>
                <c:pt idx="13">
                  <c:v>14.257201584795496</c:v>
                </c:pt>
                <c:pt idx="14">
                  <c:v>24.651683529606899</c:v>
                </c:pt>
                <c:pt idx="15">
                  <c:v>27.582320860101838</c:v>
                </c:pt>
                <c:pt idx="16">
                  <c:v>30.324692677712452</c:v>
                </c:pt>
                <c:pt idx="17">
                  <c:v>25.419913419913421</c:v>
                </c:pt>
                <c:pt idx="18" formatCode="General">
                  <c:v>19.516250160686134</c:v>
                </c:pt>
              </c:numCache>
            </c:numRef>
          </c:val>
          <c:extLst>
            <c:ext xmlns:c16="http://schemas.microsoft.com/office/drawing/2014/chart" uri="{C3380CC4-5D6E-409C-BE32-E72D297353CC}">
              <c16:uniqueId val="{0000003A-C7E5-40A2-96D8-CE60CDB02C65}"/>
            </c:ext>
          </c:extLst>
        </c:ser>
        <c:dLbls>
          <c:showLegendKey val="0"/>
          <c:showVal val="0"/>
          <c:showCatName val="0"/>
          <c:showSerName val="0"/>
          <c:showPercent val="0"/>
          <c:showBubbleSize val="0"/>
        </c:dLbls>
        <c:gapWidth val="39"/>
        <c:overlap val="100"/>
        <c:axId val="267594128"/>
        <c:axId val="267595216"/>
      </c:barChart>
      <c:catAx>
        <c:axId val="267594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267595216"/>
        <c:crosses val="autoZero"/>
        <c:auto val="1"/>
        <c:lblAlgn val="ctr"/>
        <c:lblOffset val="100"/>
        <c:noMultiLvlLbl val="0"/>
      </c:catAx>
      <c:valAx>
        <c:axId val="26759521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128"/>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ES">
                <a:solidFill>
                  <a:schemeClr val="accent1">
                    <a:lumMod val="50000"/>
                  </a:schemeClr>
                </a:solidFill>
              </a:rPr>
              <a:t>Beneficiarios</a:t>
            </a:r>
            <a:r>
              <a:rPr lang="es-ES" baseline="0">
                <a:solidFill>
                  <a:schemeClr val="accent1">
                    <a:lumMod val="50000"/>
                  </a:schemeClr>
                </a:solidFill>
              </a:rPr>
              <a:t> con derecho por grado y CCAA</a:t>
            </a:r>
            <a:endParaRPr lang="es-ES">
              <a:solidFill>
                <a:schemeClr val="accent1">
                  <a:lumMod val="50000"/>
                </a:schemeClr>
              </a:solidFill>
            </a:endParaRPr>
          </a:p>
        </c:rich>
      </c:tx>
      <c:layout>
        <c:manualLayout>
          <c:xMode val="edge"/>
          <c:yMode val="edge"/>
          <c:x val="0.28331596959248695"/>
          <c:y val="7.9720976581963126E-3"/>
        </c:manualLayout>
      </c:layout>
      <c:overlay val="0"/>
    </c:title>
    <c:autoTitleDeleted val="0"/>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'31bdictsaad'!$F$7:$G$7</c:f>
              <c:strCache>
                <c:ptCount val="1"/>
                <c:pt idx="0">
                  <c:v>GRADO III</c:v>
                </c:pt>
              </c:strCache>
            </c:strRef>
          </c:tx>
          <c:spPr>
            <a:solidFill>
              <a:srgbClr val="660066"/>
            </a:solidFill>
          </c:spPr>
          <c:invertIfNegative val="0"/>
          <c:dPt>
            <c:idx val="9"/>
            <c:invertIfNegative val="0"/>
            <c:bubble3D val="0"/>
            <c:extLst>
              <c:ext xmlns:c16="http://schemas.microsoft.com/office/drawing/2014/chart" uri="{C3380CC4-5D6E-409C-BE32-E72D297353CC}">
                <c16:uniqueId val="{00000000-5FEA-461A-A909-E942AECA665A}"/>
              </c:ext>
            </c:extLst>
          </c:dPt>
          <c:dPt>
            <c:idx val="11"/>
            <c:invertIfNegative val="0"/>
            <c:bubble3D val="0"/>
            <c:extLst>
              <c:ext xmlns:c16="http://schemas.microsoft.com/office/drawing/2014/chart" uri="{C3380CC4-5D6E-409C-BE32-E72D297353CC}">
                <c16:uniqueId val="{00000001-5FEA-461A-A909-E942AECA665A}"/>
              </c:ext>
            </c:extLst>
          </c:dPt>
          <c:dPt>
            <c:idx val="12"/>
            <c:invertIfNegative val="0"/>
            <c:bubble3D val="0"/>
            <c:extLst>
              <c:ext xmlns:c16="http://schemas.microsoft.com/office/drawing/2014/chart" uri="{C3380CC4-5D6E-409C-BE32-E72D297353CC}">
                <c16:uniqueId val="{00000002-5FEA-461A-A909-E942AECA665A}"/>
              </c:ext>
            </c:extLst>
          </c:dPt>
          <c:dPt>
            <c:idx val="14"/>
            <c:invertIfNegative val="0"/>
            <c:bubble3D val="0"/>
            <c:extLst>
              <c:ext xmlns:c16="http://schemas.microsoft.com/office/drawing/2014/chart" uri="{C3380CC4-5D6E-409C-BE32-E72D297353CC}">
                <c16:uniqueId val="{00000003-5FEA-461A-A909-E942AECA665A}"/>
              </c:ext>
            </c:extLst>
          </c:dPt>
          <c:dPt>
            <c:idx val="18"/>
            <c:invertIfNegative val="0"/>
            <c:bubble3D val="0"/>
            <c:spPr>
              <a:pattFill prst="wdUpDiag">
                <a:fgClr>
                  <a:srgbClr val="660066"/>
                </a:fgClr>
                <a:bgClr>
                  <a:srgbClr val="320032"/>
                </a:bgClr>
              </a:pattFill>
            </c:spPr>
            <c:extLst>
              <c:ext xmlns:c16="http://schemas.microsoft.com/office/drawing/2014/chart" uri="{C3380CC4-5D6E-409C-BE32-E72D297353CC}">
                <c16:uniqueId val="{00000005-5FEA-461A-A909-E942AECA665A}"/>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5FEA-461A-A909-E942AECA665A}"/>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5FEA-461A-A909-E942AECA665A}"/>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5FEA-461A-A909-E942AECA665A}"/>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5FEA-461A-A909-E942AECA665A}"/>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5FEA-461A-A909-E942AECA665A}"/>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5FEA-461A-A909-E942AECA665A}"/>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5FEA-461A-A909-E942AECA665A}"/>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5FEA-461A-A909-E942AECA665A}"/>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5FEA-461A-A909-E942AECA665A}"/>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5FEA-461A-A909-E942AECA665A}"/>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5FEA-461A-A909-E942AECA665A}"/>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5FEA-461A-A909-E942AECA665A}"/>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5FEA-461A-A909-E942AECA665A}"/>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5FEA-461A-A909-E942AECA665A}"/>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5FEA-461A-A909-E942AECA665A}"/>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5FEA-461A-A909-E942AECA665A}"/>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5FEA-461A-A909-E942AECA665A}"/>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5FEA-461A-A909-E942AECA665A}"/>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5FEA-461A-A909-E942AECA665A}"/>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('31bdictsaad'!$G$10:$G$27,'31bdictsaad'!$G$29)</c:f>
              <c:numCache>
                <c:formatCode>#,##0.00</c:formatCode>
                <c:ptCount val="19"/>
                <c:pt idx="0">
                  <c:v>22.987122124054601</c:v>
                </c:pt>
                <c:pt idx="1">
                  <c:v>28.959789324420136</c:v>
                </c:pt>
                <c:pt idx="2">
                  <c:v>22.274603964744809</c:v>
                </c:pt>
                <c:pt idx="3">
                  <c:v>23.385189467598675</c:v>
                </c:pt>
                <c:pt idx="4">
                  <c:v>34.840826850671704</c:v>
                </c:pt>
                <c:pt idx="5">
                  <c:v>27.935549927251174</c:v>
                </c:pt>
                <c:pt idx="6">
                  <c:v>26.797188522118351</c:v>
                </c:pt>
                <c:pt idx="7">
                  <c:v>30.066746493734364</c:v>
                </c:pt>
                <c:pt idx="8">
                  <c:v>17.321107189195978</c:v>
                </c:pt>
                <c:pt idx="9">
                  <c:v>26.739506074381264</c:v>
                </c:pt>
                <c:pt idx="10">
                  <c:v>31.057362006493811</c:v>
                </c:pt>
                <c:pt idx="11">
                  <c:v>30.466611496594307</c:v>
                </c:pt>
                <c:pt idx="12">
                  <c:v>31.613466232154789</c:v>
                </c:pt>
                <c:pt idx="13">
                  <c:v>28.369176249869714</c:v>
                </c:pt>
                <c:pt idx="14">
                  <c:v>18.975290297727149</c:v>
                </c:pt>
                <c:pt idx="15">
                  <c:v>22.540778772320415</c:v>
                </c:pt>
                <c:pt idx="16">
                  <c:v>22.044299549333591</c:v>
                </c:pt>
                <c:pt idx="17">
                  <c:v>30.229858370095194</c:v>
                </c:pt>
                <c:pt idx="18" formatCode="General">
                  <c:v>25.521739057336234</c:v>
                </c:pt>
              </c:numCache>
            </c:numRef>
          </c:val>
          <c:extLst>
            <c:ext xmlns:c16="http://schemas.microsoft.com/office/drawing/2014/chart" uri="{C3380CC4-5D6E-409C-BE32-E72D297353CC}">
              <c16:uniqueId val="{00000015-5FEA-461A-A909-E942AECA665A}"/>
            </c:ext>
          </c:extLst>
        </c:ser>
        <c:ser>
          <c:idx val="1"/>
          <c:order val="1"/>
          <c:tx>
            <c:strRef>
              <c:f>'31bdictsaad'!$H$7:$I$7</c:f>
              <c:strCache>
                <c:ptCount val="1"/>
                <c:pt idx="0">
                  <c:v>GRADO II</c:v>
                </c:pt>
              </c:strCache>
            </c:strRef>
          </c:tx>
          <c:spPr>
            <a:solidFill>
              <a:srgbClr val="9966FF"/>
            </a:solidFill>
          </c:spPr>
          <c:invertIfNegative val="0"/>
          <c:dPt>
            <c:idx val="9"/>
            <c:invertIfNegative val="0"/>
            <c:bubble3D val="0"/>
            <c:extLst>
              <c:ext xmlns:c16="http://schemas.microsoft.com/office/drawing/2014/chart" uri="{C3380CC4-5D6E-409C-BE32-E72D297353CC}">
                <c16:uniqueId val="{00000016-5FEA-461A-A909-E942AECA665A}"/>
              </c:ext>
            </c:extLst>
          </c:dPt>
          <c:dPt>
            <c:idx val="11"/>
            <c:invertIfNegative val="0"/>
            <c:bubble3D val="0"/>
            <c:extLst>
              <c:ext xmlns:c16="http://schemas.microsoft.com/office/drawing/2014/chart" uri="{C3380CC4-5D6E-409C-BE32-E72D297353CC}">
                <c16:uniqueId val="{00000017-5FEA-461A-A909-E942AECA665A}"/>
              </c:ext>
            </c:extLst>
          </c:dPt>
          <c:dPt>
            <c:idx val="14"/>
            <c:invertIfNegative val="0"/>
            <c:bubble3D val="0"/>
            <c:extLst>
              <c:ext xmlns:c16="http://schemas.microsoft.com/office/drawing/2014/chart" uri="{C3380CC4-5D6E-409C-BE32-E72D297353CC}">
                <c16:uniqueId val="{00000018-5FEA-461A-A909-E942AECA665A}"/>
              </c:ext>
            </c:extLst>
          </c:dPt>
          <c:dPt>
            <c:idx val="18"/>
            <c:invertIfNegative val="0"/>
            <c:bubble3D val="0"/>
            <c:spPr>
              <a:pattFill prst="wdUpDiag">
                <a:fgClr>
                  <a:srgbClr val="9966FF"/>
                </a:fgClr>
                <a:bgClr>
                  <a:srgbClr val="8205FF"/>
                </a:bgClr>
              </a:pattFill>
            </c:spPr>
            <c:extLst>
              <c:ext xmlns:c16="http://schemas.microsoft.com/office/drawing/2014/chart" uri="{C3380CC4-5D6E-409C-BE32-E72D297353CC}">
                <c16:uniqueId val="{0000001A-5FEA-461A-A909-E942AECA665A}"/>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5FEA-461A-A909-E942AECA665A}"/>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5FEA-461A-A909-E942AECA665A}"/>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5FEA-461A-A909-E942AECA665A}"/>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5FEA-461A-A909-E942AECA665A}"/>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5FEA-461A-A909-E942AECA665A}"/>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5FEA-461A-A909-E942AECA665A}"/>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5FEA-461A-A909-E942AECA665A}"/>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5FEA-461A-A909-E942AECA665A}"/>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5FEA-461A-A909-E942AECA665A}"/>
                </c:ext>
              </c:extLst>
            </c:dLbl>
            <c:dLbl>
              <c:idx val="18"/>
              <c:layout>
                <c:manualLayout>
                  <c:x val="-1.3170892327955218E-3"/>
                  <c:y val="-8.242176006026225E-3"/>
                </c:manualLayout>
              </c:layout>
              <c:tx>
                <c:rich>
                  <a:bodyPr/>
                  <a:lstStyle/>
                  <a:p>
                    <a:fld id="{F8CC4FA7-DE55-475F-BA5F-548E5542E301}" type="VALUE">
                      <a:rPr lang="en-US">
                        <a:solidFill>
                          <a:schemeClr val="bg1"/>
                        </a:solidFill>
                      </a:rPr>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1A-5FEA-461A-A909-E942AECA665A}"/>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('31bdictsaad'!$I$10:$I$27,'31bdictsaad'!$I$29)</c:f>
              <c:numCache>
                <c:formatCode>#,##0.00</c:formatCode>
                <c:ptCount val="19"/>
                <c:pt idx="0">
                  <c:v>42.43169274796157</c:v>
                </c:pt>
                <c:pt idx="1">
                  <c:v>35.67507343259394</c:v>
                </c:pt>
                <c:pt idx="2">
                  <c:v>32.766244033849667</c:v>
                </c:pt>
                <c:pt idx="3">
                  <c:v>31.689178535764967</c:v>
                </c:pt>
                <c:pt idx="4">
                  <c:v>35.643651386630332</c:v>
                </c:pt>
                <c:pt idx="5">
                  <c:v>43.439133480627255</c:v>
                </c:pt>
                <c:pt idx="6">
                  <c:v>32.997749889814195</c:v>
                </c:pt>
                <c:pt idx="7">
                  <c:v>32.237489478239219</c:v>
                </c:pt>
                <c:pt idx="8">
                  <c:v>37.059656514642072</c:v>
                </c:pt>
                <c:pt idx="9">
                  <c:v>37.536220325916474</c:v>
                </c:pt>
                <c:pt idx="10">
                  <c:v>33.158439602842222</c:v>
                </c:pt>
                <c:pt idx="11">
                  <c:v>33.438368663398904</c:v>
                </c:pt>
                <c:pt idx="12">
                  <c:v>37.612093610948243</c:v>
                </c:pt>
                <c:pt idx="13">
                  <c:v>36.165444880658725</c:v>
                </c:pt>
                <c:pt idx="14">
                  <c:v>38.044136261075337</c:v>
                </c:pt>
                <c:pt idx="15">
                  <c:v>31.359898223454042</c:v>
                </c:pt>
                <c:pt idx="16">
                  <c:v>42.602358807172308</c:v>
                </c:pt>
                <c:pt idx="17">
                  <c:v>36.93986533550035</c:v>
                </c:pt>
                <c:pt idx="18" formatCode="General">
                  <c:v>36.941125966658241</c:v>
                </c:pt>
              </c:numCache>
            </c:numRef>
          </c:val>
          <c:extLst>
            <c:ext xmlns:c16="http://schemas.microsoft.com/office/drawing/2014/chart" uri="{C3380CC4-5D6E-409C-BE32-E72D297353CC}">
              <c16:uniqueId val="{00000023-5FEA-461A-A909-E942AECA665A}"/>
            </c:ext>
          </c:extLst>
        </c:ser>
        <c:ser>
          <c:idx val="2"/>
          <c:order val="2"/>
          <c:tx>
            <c:strRef>
              <c:f>'31bdictsaad'!$J$7:$K$7</c:f>
              <c:strCache>
                <c:ptCount val="1"/>
                <c:pt idx="0">
                  <c:v>GRADO I</c:v>
                </c:pt>
              </c:strCache>
            </c:strRef>
          </c:tx>
          <c:spPr>
            <a:solidFill>
              <a:srgbClr val="CCCCFF"/>
            </a:solidFill>
            <a:ln w="25400">
              <a:noFill/>
            </a:ln>
          </c:spPr>
          <c:invertIfNegative val="0"/>
          <c:dPt>
            <c:idx val="18"/>
            <c:invertIfNegative val="0"/>
            <c:bubble3D val="0"/>
            <c:spPr>
              <a:pattFill prst="wdUpDiag">
                <a:fgClr>
                  <a:srgbClr val="CCCCFF"/>
                </a:fgClr>
                <a:bgClr>
                  <a:srgbClr val="A3A3FF"/>
                </a:bgClr>
              </a:pattFill>
              <a:ln w="25400">
                <a:noFill/>
              </a:ln>
            </c:spPr>
            <c:extLst>
              <c:ext xmlns:c16="http://schemas.microsoft.com/office/drawing/2014/chart" uri="{C3380CC4-5D6E-409C-BE32-E72D297353CC}">
                <c16:uniqueId val="{00000025-5FEA-461A-A909-E942AECA665A}"/>
              </c:ext>
            </c:extLst>
          </c:dPt>
          <c:dLbls>
            <c:numFmt formatCode="#,##0.0" sourceLinked="0"/>
            <c:spPr>
              <a:noFill/>
              <a:ln>
                <a:noFill/>
              </a:ln>
              <a:effectLst/>
            </c:spPr>
            <c:txPr>
              <a:bodyPr rot="-5400000" vert="horz" wrap="square" lIns="38100" tIns="19050" rIns="38100" bIns="19050" anchor="ctr">
                <a:spAutoFit/>
              </a:bodyPr>
              <a:lstStyle/>
              <a:p>
                <a:pPr>
                  <a:defRPr sz="1100" baseline="0">
                    <a:solidFill>
                      <a:sysClr val="windowText" lastClr="000000"/>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('31bdictsaad'!$K$10:$K$27,'31bdictsaad'!$K$29)</c:f>
              <c:numCache>
                <c:formatCode>#,##0.00</c:formatCode>
                <c:ptCount val="19"/>
                <c:pt idx="0">
                  <c:v>34.581185127983829</c:v>
                </c:pt>
                <c:pt idx="1">
                  <c:v>35.365137242985924</c:v>
                </c:pt>
                <c:pt idx="2">
                  <c:v>44.959152001405521</c:v>
                </c:pt>
                <c:pt idx="3">
                  <c:v>44.925631996636362</c:v>
                </c:pt>
                <c:pt idx="4">
                  <c:v>29.515521762697958</c:v>
                </c:pt>
                <c:pt idx="5">
                  <c:v>28.625316592121571</c:v>
                </c:pt>
                <c:pt idx="6">
                  <c:v>40.205061588067458</c:v>
                </c:pt>
                <c:pt idx="7">
                  <c:v>37.695764028026417</c:v>
                </c:pt>
                <c:pt idx="8">
                  <c:v>45.619236296161951</c:v>
                </c:pt>
                <c:pt idx="9">
                  <c:v>35.724273599702265</c:v>
                </c:pt>
                <c:pt idx="10">
                  <c:v>35.784198390663967</c:v>
                </c:pt>
                <c:pt idx="11">
                  <c:v>36.095019840006792</c:v>
                </c:pt>
                <c:pt idx="12">
                  <c:v>30.774440156896969</c:v>
                </c:pt>
                <c:pt idx="13">
                  <c:v>35.465378869471564</c:v>
                </c:pt>
                <c:pt idx="14">
                  <c:v>42.980573441197514</c:v>
                </c:pt>
                <c:pt idx="15">
                  <c:v>46.099323004225546</c:v>
                </c:pt>
                <c:pt idx="16">
                  <c:v>35.353341643494105</c:v>
                </c:pt>
                <c:pt idx="17">
                  <c:v>32.830276294404456</c:v>
                </c:pt>
                <c:pt idx="18" formatCode="General">
                  <c:v>37.537134976005525</c:v>
                </c:pt>
              </c:numCache>
            </c:numRef>
          </c:val>
          <c:extLst>
            <c:ext xmlns:c16="http://schemas.microsoft.com/office/drawing/2014/chart" uri="{C3380CC4-5D6E-409C-BE32-E72D297353CC}">
              <c16:uniqueId val="{00000026-5FEA-461A-A909-E942AECA665A}"/>
            </c:ext>
          </c:extLst>
        </c:ser>
        <c:ser>
          <c:idx val="3"/>
          <c:order val="3"/>
          <c:tx>
            <c:strRef>
              <c:f>'31bdictsaad'!$L$7:$M$7</c:f>
              <c:strCache>
                <c:ptCount val="1"/>
              </c:strCache>
            </c:strRef>
          </c:tx>
          <c:spPr>
            <a:solidFill>
              <a:srgbClr val="0066CC"/>
            </a:solidFill>
          </c:spPr>
          <c:invertIfNegative val="0"/>
          <c:dPt>
            <c:idx val="18"/>
            <c:invertIfNegative val="0"/>
            <c:bubble3D val="0"/>
            <c:spPr>
              <a:pattFill prst="wdUpDiag">
                <a:fgClr>
                  <a:srgbClr val="0066CC"/>
                </a:fgClr>
                <a:bgClr>
                  <a:srgbClr val="004386"/>
                </a:bgClr>
              </a:pattFill>
            </c:spPr>
            <c:extLst>
              <c:ext xmlns:c16="http://schemas.microsoft.com/office/drawing/2014/chart" uri="{C3380CC4-5D6E-409C-BE32-E72D297353CC}">
                <c16:uniqueId val="{00000028-5FEA-461A-A909-E942AECA665A}"/>
              </c:ext>
            </c:extLst>
          </c:dPt>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5FEA-461A-A909-E942AECA665A}"/>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5FEA-461A-A909-E942AECA665A}"/>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5FEA-461A-A909-E942AECA665A}"/>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5FEA-461A-A909-E942AECA665A}"/>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5FEA-461A-A909-E942AECA665A}"/>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5FEA-461A-A909-E942AECA665A}"/>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5FEA-461A-A909-E942AECA665A}"/>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5FEA-461A-A909-E942AECA665A}"/>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5FEA-461A-A909-E942AECA665A}"/>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5FEA-461A-A909-E942AECA665A}"/>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5FEA-461A-A909-E942AECA665A}"/>
                </c:ext>
              </c:extLst>
            </c:dLbl>
            <c:dLbl>
              <c:idx val="11"/>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5FEA-461A-A909-E942AECA665A}"/>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5FEA-461A-A909-E942AECA665A}"/>
                </c:ext>
              </c:extLst>
            </c:dLbl>
            <c:dLbl>
              <c:idx val="13"/>
              <c:layout>
                <c:manualLayout>
                  <c:x val="0"/>
                  <c:y val="-5.97907324364723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6-5FEA-461A-A909-E942AECA665A}"/>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7-5FEA-461A-A909-E942AECA665A}"/>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8-5FEA-461A-A909-E942AECA665A}"/>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9-5FEA-461A-A909-E942AECA665A}"/>
                </c:ext>
              </c:extLst>
            </c:dLbl>
            <c:numFmt formatCode="#,##0.0" sourceLinked="0"/>
            <c:spPr>
              <a:noFill/>
              <a:ln>
                <a:noFill/>
              </a:ln>
              <a:effectLst/>
            </c:spPr>
            <c:txPr>
              <a:bodyPr rot="-5400000" vert="horz" wrap="square" lIns="38100" tIns="19050" rIns="38100" bIns="19050" anchor="ctr">
                <a:spAutoFit/>
              </a:bodyPr>
              <a:lstStyle/>
              <a:p>
                <a:pPr>
                  <a:defRPr sz="1100" baseline="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('31bdictsaad'!$B$10:$B$27,'31bdictsaad'!$B$29)</c:f>
              <c:strCache>
                <c:ptCount val="19"/>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pt idx="18">
                  <c:v>TOTAL</c:v>
                </c:pt>
              </c:strCache>
            </c:strRef>
          </c:cat>
          <c:val>
            <c:numRef>
              <c:f>('31bdictsaad'!$M$10:$M$27,'31bdictsaad'!$M$29)</c:f>
              <c:numCache>
                <c:formatCode>#,##0.00</c:formatCode>
                <c:ptCount val="19"/>
              </c:numCache>
            </c:numRef>
          </c:val>
          <c:extLst>
            <c:ext xmlns:c16="http://schemas.microsoft.com/office/drawing/2014/chart" uri="{C3380CC4-5D6E-409C-BE32-E72D297353CC}">
              <c16:uniqueId val="{0000003A-5FEA-461A-A909-E942AECA665A}"/>
            </c:ext>
          </c:extLst>
        </c:ser>
        <c:dLbls>
          <c:showLegendKey val="0"/>
          <c:showVal val="0"/>
          <c:showCatName val="0"/>
          <c:showSerName val="0"/>
          <c:showPercent val="0"/>
          <c:showBubbleSize val="0"/>
        </c:dLbls>
        <c:gapWidth val="39"/>
        <c:overlap val="100"/>
        <c:axId val="267594672"/>
        <c:axId val="267595760"/>
      </c:barChart>
      <c:catAx>
        <c:axId val="26759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5760"/>
        <c:crosses val="autoZero"/>
        <c:auto val="1"/>
        <c:lblAlgn val="ctr"/>
        <c:lblOffset val="100"/>
        <c:noMultiLvlLbl val="0"/>
      </c:catAx>
      <c:valAx>
        <c:axId val="2675957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67594672"/>
        <c:crosses val="autoZero"/>
        <c:crossBetween val="between"/>
        <c:majorUnit val="0.2"/>
      </c:valAx>
      <c:spPr>
        <a:noFill/>
        <a:ln>
          <a:noFill/>
        </a:ln>
        <a:effectLst/>
      </c:spPr>
    </c:plotArea>
    <c:legend>
      <c:legendPos val="b"/>
      <c:legendEntry>
        <c:idx val="3"/>
        <c:delete val="1"/>
      </c:legendEntry>
      <c:layout>
        <c:manualLayout>
          <c:xMode val="edge"/>
          <c:yMode val="edge"/>
          <c:x val="0.22343516576397657"/>
          <c:y val="0.93805099474673292"/>
          <c:w val="0.52432981682162805"/>
          <c:h val="3.7548946656666825E-2"/>
        </c:manualLayout>
      </c:layout>
      <c:overlay val="0"/>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a:solidFill>
                  <a:schemeClr val="accent1">
                    <a:lumMod val="50000"/>
                  </a:schemeClr>
                </a:solidFill>
                <a:latin typeface="+mn-lt"/>
              </a:defRPr>
            </a:pPr>
            <a:r>
              <a:rPr lang="en-US" sz="1050" b="1">
                <a:solidFill>
                  <a:schemeClr val="accent1">
                    <a:lumMod val="50000"/>
                  </a:schemeClr>
                </a:solidFill>
                <a:latin typeface="+mn-lt"/>
              </a:rPr>
              <a:t>Porcentaje de resoluciones de grado sobre la población potencialmente dependiente</a:t>
            </a:r>
          </a:p>
        </c:rich>
      </c:tx>
      <c:layout>
        <c:manualLayout>
          <c:xMode val="edge"/>
          <c:yMode val="edge"/>
          <c:x val="0.22389886892880906"/>
          <c:y val="1.6816816816816817E-2"/>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6474-47AB-A379-7E4F9BF1F0D4}"/>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6474-47AB-A379-7E4F9BF1F0D4}"/>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6474-47AB-A379-7E4F9BF1F0D4}"/>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6474-47AB-A379-7E4F9BF1F0D4}"/>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6474-47AB-A379-7E4F9BF1F0D4}"/>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6474-47AB-A379-7E4F9BF1F0D4}"/>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6474-47AB-A379-7E4F9BF1F0D4}"/>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6474-47AB-A379-7E4F9BF1F0D4}"/>
              </c:ext>
            </c:extLst>
          </c:dPt>
          <c:dPt>
            <c:idx val="8"/>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1-6474-47AB-A379-7E4F9BF1F0D4}"/>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6474-47AB-A379-7E4F9BF1F0D4}"/>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6474-47AB-A379-7E4F9BF1F0D4}"/>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6474-47AB-A379-7E4F9BF1F0D4}"/>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6474-47AB-A379-7E4F9BF1F0D4}"/>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6474-47AB-A379-7E4F9BF1F0D4}"/>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6474-47AB-A379-7E4F9BF1F0D4}"/>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6474-47AB-A379-7E4F9BF1F0D4}"/>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6474-47AB-A379-7E4F9BF1F0D4}"/>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6474-47AB-A379-7E4F9BF1F0D4}"/>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6474-47AB-A379-7E4F9BF1F0D4}"/>
              </c:ext>
            </c:extLst>
          </c:dPt>
          <c:dLbls>
            <c:dLbl>
              <c:idx val="0"/>
              <c:layout>
                <c:manualLayout>
                  <c:x val="5.3226879574184965E-3"/>
                  <c:y val="-1.2012012012012012E-2"/>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74-47AB-A379-7E4F9BF1F0D4}"/>
                </c:ext>
              </c:extLst>
            </c:dLbl>
            <c:dLbl>
              <c:idx val="1"/>
              <c:layout>
                <c:manualLayout>
                  <c:x val="-1.0645375914837017E-2"/>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74-47AB-A379-7E4F9BF1F0D4}"/>
                </c:ext>
              </c:extLst>
            </c:dLbl>
            <c:dLbl>
              <c:idx val="2"/>
              <c:layout>
                <c:manualLayout>
                  <c:x val="2.6613439787092482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74-47AB-A379-7E4F9BF1F0D4}"/>
                </c:ext>
              </c:extLst>
            </c:dLbl>
            <c:dLbl>
              <c:idx val="3"/>
              <c:layout>
                <c:manualLayout>
                  <c:x val="2.6613439787092482E-3"/>
                  <c:y val="-7.2072072072072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74-47AB-A379-7E4F9BF1F0D4}"/>
                </c:ext>
              </c:extLst>
            </c:dLbl>
            <c:dLbl>
              <c:idx val="4"/>
              <c:layout>
                <c:manualLayout>
                  <c:x val="5.3226879574184479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74-47AB-A379-7E4F9BF1F0D4}"/>
                </c:ext>
              </c:extLst>
            </c:dLbl>
            <c:dLbl>
              <c:idx val="5"/>
              <c:layout>
                <c:manualLayout>
                  <c:x val="2.6613439787092481E-2"/>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74-47AB-A379-7E4F9BF1F0D4}"/>
                </c:ext>
              </c:extLst>
            </c:dLbl>
            <c:dLbl>
              <c:idx val="6"/>
              <c:layout>
                <c:manualLayout>
                  <c:x val="1.3306719893546289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74-47AB-A379-7E4F9BF1F0D4}"/>
                </c:ext>
              </c:extLst>
            </c:dLbl>
            <c:dLbl>
              <c:idx val="7"/>
              <c:layout>
                <c:manualLayout>
                  <c:x val="5.3226879574184479E-3"/>
                  <c:y val="9.6096096096096092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74-47AB-A379-7E4F9BF1F0D4}"/>
                </c:ext>
              </c:extLst>
            </c:dLbl>
            <c:dLbl>
              <c:idx val="8"/>
              <c:layout>
                <c:manualLayout>
                  <c:x val="5.3226879574184965E-3"/>
                  <c:y val="-4.08408408408408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74-47AB-A379-7E4F9BF1F0D4}"/>
                </c:ext>
              </c:extLst>
            </c:dLbl>
            <c:dLbl>
              <c:idx val="9"/>
              <c:layout>
                <c:manualLayout>
                  <c:x val="7.9840319361277438E-3"/>
                  <c:y val="4.804804804804804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74-47AB-A379-7E4F9BF1F0D4}"/>
                </c:ext>
              </c:extLst>
            </c:dLbl>
            <c:dLbl>
              <c:idx val="10"/>
              <c:layout>
                <c:manualLayout>
                  <c:x val="7.9840319361276467E-3"/>
                  <c:y val="-2.64264264264264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74-47AB-A379-7E4F9BF1F0D4}"/>
                </c:ext>
              </c:extLst>
            </c:dLbl>
            <c:dLbl>
              <c:idx val="11"/>
              <c:layout>
                <c:manualLayout>
                  <c:x val="5.3226879574184965E-3"/>
                  <c:y val="-7.20720720720720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74-47AB-A379-7E4F9BF1F0D4}"/>
                </c:ext>
              </c:extLst>
            </c:dLbl>
            <c:dLbl>
              <c:idx val="12"/>
              <c:layout>
                <c:manualLayout>
                  <c:x val="-9.7581485283027495E-17"/>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74-47AB-A379-7E4F9BF1F0D4}"/>
                </c:ext>
              </c:extLst>
            </c:dLbl>
            <c:dLbl>
              <c:idx val="13"/>
              <c:layout>
                <c:manualLayout>
                  <c:x val="1.5968063872255391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74-47AB-A379-7E4F9BF1F0D4}"/>
                </c:ext>
              </c:extLst>
            </c:dLbl>
            <c:dLbl>
              <c:idx val="14"/>
              <c:layout>
                <c:manualLayout>
                  <c:x val="1.0645375914836993E-2"/>
                  <c:y val="9.6096096096095658E-3"/>
                </c:manualLayout>
              </c:layout>
              <c:numFmt formatCode="0.00" sourceLinked="0"/>
              <c:spPr>
                <a:noFill/>
                <a:ln w="25400">
                  <a:noFill/>
                </a:ln>
              </c:spPr>
              <c:txPr>
                <a:bodyPr/>
                <a:lstStyle/>
                <a:p>
                  <a:pPr>
                    <a:defRPr sz="900" b="0" i="0" u="none" strike="noStrike" baseline="0">
                      <a:solidFill>
                        <a:schemeClr val="accent1">
                          <a:lumMod val="75000"/>
                        </a:schemeClr>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474-47AB-A379-7E4F9BF1F0D4}"/>
                </c:ext>
              </c:extLst>
            </c:dLbl>
            <c:dLbl>
              <c:idx val="15"/>
              <c:layout>
                <c:manualLayout>
                  <c:x val="7.9840319361276467E-3"/>
                  <c:y val="2.402402402402402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474-47AB-A379-7E4F9BF1F0D4}"/>
                </c:ext>
              </c:extLst>
            </c:dLbl>
            <c:dLbl>
              <c:idx val="16"/>
              <c:layout>
                <c:manualLayout>
                  <c:x val="1.3306719893546046E-2"/>
                  <c:y val="1.201201201201196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474-47AB-A379-7E4F9BF1F0D4}"/>
                </c:ext>
              </c:extLst>
            </c:dLbl>
            <c:dLbl>
              <c:idx val="17"/>
              <c:layout>
                <c:manualLayout>
                  <c:x val="7.9840319361277438E-3"/>
                  <c:y val="9.609609609609609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474-47AB-A379-7E4F9BF1F0D4}"/>
                </c:ext>
              </c:extLst>
            </c:dLbl>
            <c:dLbl>
              <c:idx val="18"/>
              <c:layout>
                <c:manualLayout>
                  <c:x val="7.9840319361277438E-3"/>
                  <c:y val="9.609609609609520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474-47AB-A379-7E4F9BF1F0D4}"/>
                </c:ext>
              </c:extLst>
            </c:dLbl>
            <c:numFmt formatCode="0.00" sourceLinked="0"/>
            <c:spPr>
              <a:noFill/>
              <a:ln w="25400">
                <a:noFill/>
              </a:ln>
            </c:spPr>
            <c:txPr>
              <a:bodyPr wrap="square" lIns="38100" tIns="19050" rIns="38100" bIns="19050" anchor="ctr">
                <a:spAutoFit/>
              </a:bodyPr>
              <a:lstStyle/>
              <a:p>
                <a:pPr>
                  <a:defRPr sz="900" b="0" i="0" u="none" strike="noStrike" baseline="0">
                    <a:solidFill>
                      <a:schemeClr val="accent1">
                        <a:lumMod val="75000"/>
                      </a:schemeClr>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'32dictcasaadpot'!$Q$11:$Q$29</c:f>
              <c:strCache>
                <c:ptCount val="19"/>
                <c:pt idx="0">
                  <c:v>Andalucía</c:v>
                </c:pt>
                <c:pt idx="1">
                  <c:v>Extremadura</c:v>
                </c:pt>
                <c:pt idx="2">
                  <c:v>Balears, Illes</c:v>
                </c:pt>
                <c:pt idx="3">
                  <c:v>Castilla y León</c:v>
                </c:pt>
                <c:pt idx="4">
                  <c:v>País Vasco</c:v>
                </c:pt>
                <c:pt idx="5">
                  <c:v>Castilla - La Mancha</c:v>
                </c:pt>
                <c:pt idx="6">
                  <c:v>Cataluña</c:v>
                </c:pt>
                <c:pt idx="7">
                  <c:v>Rioja, La</c:v>
                </c:pt>
                <c:pt idx="8">
                  <c:v>TOTAL</c:v>
                </c:pt>
                <c:pt idx="9">
                  <c:v>Murcia, Región de</c:v>
                </c:pt>
                <c:pt idx="10">
                  <c:v>Comunitat Valenciana</c:v>
                </c:pt>
                <c:pt idx="11">
                  <c:v>Madrid, Comunidad de</c:v>
                </c:pt>
                <c:pt idx="12">
                  <c:v>Aragón</c:v>
                </c:pt>
                <c:pt idx="13">
                  <c:v>Canarias</c:v>
                </c:pt>
                <c:pt idx="14">
                  <c:v>Navarra, Comunidad Foral de</c:v>
                </c:pt>
                <c:pt idx="15">
                  <c:v>Ceuta y Melilla</c:v>
                </c:pt>
                <c:pt idx="16">
                  <c:v>Asturias, Principado de</c:v>
                </c:pt>
                <c:pt idx="17">
                  <c:v>Cantabria</c:v>
                </c:pt>
                <c:pt idx="18">
                  <c:v>Galicia</c:v>
                </c:pt>
              </c:strCache>
            </c:strRef>
          </c:cat>
          <c:val>
            <c:numRef>
              <c:f>'32dictcasaadpot'!$R$11:$R$29</c:f>
              <c:numCache>
                <c:formatCode>#,##0.00</c:formatCode>
                <c:ptCount val="19"/>
                <c:pt idx="0">
                  <c:v>41.651562940787421</c:v>
                </c:pt>
                <c:pt idx="1">
                  <c:v>38.809371264010991</c:v>
                </c:pt>
                <c:pt idx="2">
                  <c:v>38.622620835193374</c:v>
                </c:pt>
                <c:pt idx="3">
                  <c:v>38.307911065149945</c:v>
                </c:pt>
                <c:pt idx="4">
                  <c:v>36.061736891441321</c:v>
                </c:pt>
                <c:pt idx="5">
                  <c:v>35.426747945339393</c:v>
                </c:pt>
                <c:pt idx="6">
                  <c:v>34.563279038129203</c:v>
                </c:pt>
                <c:pt idx="7">
                  <c:v>34.165715590047931</c:v>
                </c:pt>
                <c:pt idx="8">
                  <c:v>33.983296941809073</c:v>
                </c:pt>
                <c:pt idx="9">
                  <c:v>33.667983872585403</c:v>
                </c:pt>
                <c:pt idx="10">
                  <c:v>33.403974721563664</c:v>
                </c:pt>
                <c:pt idx="11">
                  <c:v>33.253846678986896</c:v>
                </c:pt>
                <c:pt idx="12">
                  <c:v>30.844887791282638</c:v>
                </c:pt>
                <c:pt idx="13">
                  <c:v>29.299336317804162</c:v>
                </c:pt>
                <c:pt idx="14">
                  <c:v>28.582603439488935</c:v>
                </c:pt>
                <c:pt idx="15">
                  <c:v>26.957008822293798</c:v>
                </c:pt>
                <c:pt idx="16">
                  <c:v>23.227767898026769</c:v>
                </c:pt>
                <c:pt idx="17">
                  <c:v>22.805543068232904</c:v>
                </c:pt>
                <c:pt idx="18">
                  <c:v>20.806420854510932</c:v>
                </c:pt>
              </c:numCache>
            </c:numRef>
          </c:val>
          <c:extLst>
            <c:ext xmlns:c16="http://schemas.microsoft.com/office/drawing/2014/chart" uri="{C3380CC4-5D6E-409C-BE32-E72D297353CC}">
              <c16:uniqueId val="{00000014-6474-47AB-A379-7E4F9BF1F0D4}"/>
            </c:ext>
          </c:extLst>
        </c:ser>
        <c:dLbls>
          <c:showLegendKey val="0"/>
          <c:showVal val="0"/>
          <c:showCatName val="0"/>
          <c:showSerName val="0"/>
          <c:showPercent val="0"/>
          <c:showBubbleSize val="0"/>
        </c:dLbls>
        <c:gapWidth val="20"/>
        <c:axId val="-1956963568"/>
        <c:axId val="-1956959760"/>
      </c:barChart>
      <c:catAx>
        <c:axId val="-19569635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ysClr val="windowText" lastClr="000000"/>
                </a:solidFill>
                <a:latin typeface="+mn-lt"/>
                <a:ea typeface="Arial"/>
                <a:cs typeface="Arial"/>
              </a:defRPr>
            </a:pPr>
            <a:endParaRPr lang="es-ES"/>
          </a:p>
        </c:txPr>
        <c:crossAx val="-1956959760"/>
        <c:crosses val="autoZero"/>
        <c:auto val="1"/>
        <c:lblAlgn val="ctr"/>
        <c:lblOffset val="100"/>
        <c:tickLblSkip val="1"/>
        <c:tickMarkSkip val="1"/>
        <c:noMultiLvlLbl val="0"/>
      </c:catAx>
      <c:valAx>
        <c:axId val="-195695976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19569635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registradas sobre</a:t>
            </a:r>
            <a:r>
              <a:rPr lang="es-ES" b="1" baseline="0">
                <a:solidFill>
                  <a:schemeClr val="accent1">
                    <a:lumMod val="75000"/>
                  </a:schemeClr>
                </a:solidFill>
              </a:rPr>
              <a:t> la población </a:t>
            </a:r>
            <a:endParaRPr lang="es-ES" b="1">
              <a:solidFill>
                <a:schemeClr val="accent1">
                  <a:lumMod val="75000"/>
                </a:schemeClr>
              </a:solidFill>
            </a:endParaRPr>
          </a:p>
        </c:rich>
      </c:tx>
      <c:layout>
        <c:manualLayout>
          <c:xMode val="edge"/>
          <c:yMode val="edge"/>
          <c:x val="0.26072786428852945"/>
          <c:y val="2.60094169356813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8FEB-42E3-A6CB-DB2C56CB0F04}"/>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8FEB-42E3-A6CB-DB2C56CB0F04}"/>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8FEB-42E3-A6CB-DB2C56CB0F04}"/>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2BB2-4A92-A80C-F587B56DB5F7}"/>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8FEB-42E3-A6CB-DB2C56CB0F04}"/>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8FEB-42E3-A6CB-DB2C56CB0F04}"/>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8FEB-42E3-A6CB-DB2C56CB0F04}"/>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A-8FEB-42E3-A6CB-DB2C56CB0F04}"/>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8FEB-42E3-A6CB-DB2C56CB0F04}"/>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8FEB-42E3-A6CB-DB2C56CB0F04}"/>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8FEB-42E3-A6CB-DB2C56CB0F04}"/>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8FEB-42E3-A6CB-DB2C56CB0F04}"/>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2BB2-4A92-A80C-F587B56DB5F7}"/>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8FEB-42E3-A6CB-DB2C56CB0F04}"/>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8FEB-42E3-A6CB-DB2C56CB0F04}"/>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8FEB-42E3-A6CB-DB2C56CB0F04}"/>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8FEB-42E3-A6CB-DB2C56CB0F04}"/>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8FEB-42E3-A6CB-DB2C56CB0F04}"/>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8FEB-42E3-A6CB-DB2C56CB0F04}"/>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EB-42E3-A6CB-DB2C56CB0F04}"/>
                </c:ext>
              </c:extLst>
            </c:dLbl>
            <c:dLbl>
              <c:idx val="1"/>
              <c:layout>
                <c:manualLayout>
                  <c:x val="8.385744234800839E-3"/>
                  <c:y val="-4.813477737665463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EB-42E3-A6CB-DB2C56CB0F04}"/>
                </c:ext>
              </c:extLst>
            </c:dLbl>
            <c:dLbl>
              <c:idx val="2"/>
              <c:layout>
                <c:manualLayout>
                  <c:x val="-5.4651063353922862E-4"/>
                  <c:y val="-2.206151810776027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EB-42E3-A6CB-DB2C56CB0F04}"/>
                </c:ext>
              </c:extLst>
            </c:dLbl>
            <c:dLbl>
              <c:idx val="4"/>
              <c:layout>
                <c:manualLayout>
                  <c:x val="3.3265410513781232E-3"/>
                  <c:y val="9.626945167418925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EB-42E3-A6CB-DB2C56CB0F04}"/>
                </c:ext>
              </c:extLst>
            </c:dLbl>
            <c:dLbl>
              <c:idx val="5"/>
              <c:layout>
                <c:manualLayout>
                  <c:x val="3.4605418731604234E-3"/>
                  <c:y val="4.32005622728118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FEB-42E3-A6CB-DB2C56CB0F04}"/>
                </c:ext>
              </c:extLst>
            </c:dLbl>
            <c:dLbl>
              <c:idx val="6"/>
              <c:layout>
                <c:manualLayout>
                  <c:x val="0"/>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FEB-42E3-A6CB-DB2C56CB0F04}"/>
                </c:ext>
              </c:extLst>
            </c:dLbl>
            <c:dLbl>
              <c:idx val="7"/>
              <c:layout>
                <c:manualLayout>
                  <c:x val="8.38574423480078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FEB-42E3-A6CB-DB2C56CB0F04}"/>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FEB-42E3-A6CB-DB2C56CB0F04}"/>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FEB-42E3-A6CB-DB2C56CB0F04}"/>
                </c:ext>
              </c:extLst>
            </c:dLbl>
            <c:dLbl>
              <c:idx val="10"/>
              <c:layout>
                <c:manualLayout>
                  <c:x val="1.3713701122822907E-3"/>
                  <c:y val="6.73464623863448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FEB-42E3-A6CB-DB2C56CB0F04}"/>
                </c:ext>
              </c:extLst>
            </c:dLbl>
            <c:dLbl>
              <c:idx val="11"/>
              <c:layout>
                <c:manualLayout>
                  <c:x val="1.9959246308269753E-3"/>
                  <c:y val="6.27006222920616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FEB-42E3-A6CB-DB2C56CB0F04}"/>
                </c:ext>
              </c:extLst>
            </c:dLbl>
            <c:dLbl>
              <c:idx val="13"/>
              <c:layout>
                <c:manualLayout>
                  <c:x val="0"/>
                  <c:y val="1.1569052783803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EB-42E3-A6CB-DB2C56CB0F04}"/>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EB-42E3-A6CB-DB2C56CB0F04}"/>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EB-42E3-A6CB-DB2C56CB0F04}"/>
                </c:ext>
              </c:extLst>
            </c:dLbl>
            <c:dLbl>
              <c:idx val="16"/>
              <c:layout>
                <c:manualLayout>
                  <c:x val="6.3897763578274758E-3"/>
                  <c:y val="1.013339709976594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EB-42E3-A6CB-DB2C56CB0F04}"/>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FEB-42E3-A6CB-DB2C56CB0F04}"/>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FEB-42E3-A6CB-DB2C56CB0F04}"/>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'34bdictcasaad'!$AE$11:$AE$29</c:f>
              <c:strCache>
                <c:ptCount val="19"/>
                <c:pt idx="0">
                  <c:v>Castilla y León</c:v>
                </c:pt>
                <c:pt idx="1">
                  <c:v>Extremadura</c:v>
                </c:pt>
                <c:pt idx="2">
                  <c:v>País Vasco</c:v>
                </c:pt>
                <c:pt idx="3">
                  <c:v>Andalucía</c:v>
                </c:pt>
                <c:pt idx="4">
                  <c:v>Castilla - La Mancha</c:v>
                </c:pt>
                <c:pt idx="5">
                  <c:v>Cataluña</c:v>
                </c:pt>
                <c:pt idx="6">
                  <c:v>Rioja, La</c:v>
                </c:pt>
                <c:pt idx="7">
                  <c:v>TOTAL</c:v>
                </c:pt>
                <c:pt idx="8">
                  <c:v>Asturias, Principado de</c:v>
                </c:pt>
                <c:pt idx="9">
                  <c:v>Murcia, Región de</c:v>
                </c:pt>
                <c:pt idx="10">
                  <c:v>Aragón</c:v>
                </c:pt>
                <c:pt idx="11">
                  <c:v>Comunitat Valenciana</c:v>
                </c:pt>
                <c:pt idx="12">
                  <c:v>Madrid, Comunidad de</c:v>
                </c:pt>
                <c:pt idx="13">
                  <c:v>Cantabria</c:v>
                </c:pt>
                <c:pt idx="14">
                  <c:v>Balears, Illes</c:v>
                </c:pt>
                <c:pt idx="15">
                  <c:v>Galicia</c:v>
                </c:pt>
                <c:pt idx="16">
                  <c:v>Navarra, Comunidad Foral de</c:v>
                </c:pt>
                <c:pt idx="17">
                  <c:v>Canarias</c:v>
                </c:pt>
                <c:pt idx="18">
                  <c:v>Ceuta y Melilla</c:v>
                </c:pt>
              </c:strCache>
            </c:strRef>
          </c:cat>
          <c:val>
            <c:numRef>
              <c:f>'34bdictcasaad'!$AF$11:$AF$29</c:f>
              <c:numCache>
                <c:formatCode>0.00</c:formatCode>
                <c:ptCount val="19"/>
                <c:pt idx="0">
                  <c:v>6.6910651165163264</c:v>
                </c:pt>
                <c:pt idx="1">
                  <c:v>5.571068408362339</c:v>
                </c:pt>
                <c:pt idx="2">
                  <c:v>5.4571025333934253</c:v>
                </c:pt>
                <c:pt idx="3">
                  <c:v>5.1143310678507143</c:v>
                </c:pt>
                <c:pt idx="4">
                  <c:v>4.8217263272339865</c:v>
                </c:pt>
                <c:pt idx="5">
                  <c:v>4.6929126232131848</c:v>
                </c:pt>
                <c:pt idx="6">
                  <c:v>4.6171310120178664</c:v>
                </c:pt>
                <c:pt idx="7">
                  <c:v>4.5599936404372752</c:v>
                </c:pt>
                <c:pt idx="8">
                  <c:v>4.3210225049747475</c:v>
                </c:pt>
                <c:pt idx="9">
                  <c:v>4.2804171140177951</c:v>
                </c:pt>
                <c:pt idx="10">
                  <c:v>4.2415198088770936</c:v>
                </c:pt>
                <c:pt idx="11">
                  <c:v>4.1188806390332537</c:v>
                </c:pt>
                <c:pt idx="12">
                  <c:v>3.96118396386042</c:v>
                </c:pt>
                <c:pt idx="13">
                  <c:v>3.949557502652953</c:v>
                </c:pt>
                <c:pt idx="14">
                  <c:v>3.8631463067720544</c:v>
                </c:pt>
                <c:pt idx="15">
                  <c:v>3.7096154862476731</c:v>
                </c:pt>
                <c:pt idx="16">
                  <c:v>3.5551860222044334</c:v>
                </c:pt>
                <c:pt idx="17">
                  <c:v>3.4291842694641752</c:v>
                </c:pt>
                <c:pt idx="18">
                  <c:v>3.4138469177839257</c:v>
                </c:pt>
              </c:numCache>
            </c:numRef>
          </c:val>
          <c:extLst>
            <c:ext xmlns:c16="http://schemas.microsoft.com/office/drawing/2014/chart" uri="{C3380CC4-5D6E-409C-BE32-E72D297353CC}">
              <c16:uniqueId val="{00000012-8FEB-42E3-A6CB-DB2C56CB0F04}"/>
            </c:ext>
          </c:extLst>
        </c:ser>
        <c:dLbls>
          <c:showLegendKey val="0"/>
          <c:showVal val="0"/>
          <c:showCatName val="0"/>
          <c:showSerName val="0"/>
          <c:showPercent val="0"/>
          <c:showBubbleSize val="0"/>
        </c:dLbls>
        <c:gapWidth val="20"/>
        <c:axId val="-1956963024"/>
        <c:axId val="-1956959216"/>
      </c:barChart>
      <c:catAx>
        <c:axId val="-1956963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59216"/>
        <c:crosses val="autoZero"/>
        <c:auto val="1"/>
        <c:lblAlgn val="ctr"/>
        <c:lblOffset val="100"/>
        <c:tickLblSkip val="1"/>
        <c:tickMarkSkip val="1"/>
        <c:noMultiLvlLbl val="0"/>
      </c:catAx>
      <c:valAx>
        <c:axId val="-1956959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302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453E-4DCC-AC52-3D21E1227FCF}"/>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453E-4DCC-AC52-3D21E1227FCF}"/>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453E-4DCC-AC52-3D21E1227FCF}"/>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453E-4DCC-AC52-3D21E1227FCF}"/>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453E-4DCC-AC52-3D21E1227FCF}"/>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453E-4DCC-AC52-3D21E1227FCF}"/>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453E-4DCC-AC52-3D21E1227FCF}"/>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B-453E-4DCC-AC52-3D21E1227FCF}"/>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453E-4DCC-AC52-3D21E1227FCF}"/>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453E-4DCC-AC52-3D21E1227FCF}"/>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453E-4DCC-AC52-3D21E1227FCF}"/>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453E-4DCC-AC52-3D21E1227FCF}"/>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93A5-47CF-8D6D-D3A18F19600F}"/>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453E-4DCC-AC52-3D21E1227FCF}"/>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453E-4DCC-AC52-3D21E1227FCF}"/>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453E-4DCC-AC52-3D21E1227FCF}"/>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453E-4DCC-AC52-3D21E1227FCF}"/>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453E-4DCC-AC52-3D21E1227FCF}"/>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453E-4DCC-AC52-3D21E1227FCF}"/>
              </c:ext>
            </c:extLst>
          </c:dPt>
          <c:dLbls>
            <c:dLbl>
              <c:idx val="0"/>
              <c:layout>
                <c:manualLayout>
                  <c:x val="9.4453254455845377E-5"/>
                  <c:y val="-1.3142022614730316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53E-4DCC-AC52-3D21E1227FCF}"/>
                </c:ext>
              </c:extLst>
            </c:dLbl>
            <c:dLbl>
              <c:idx val="1"/>
              <c:layout>
                <c:manualLayout>
                  <c:x val="-4.5183922833958747E-4"/>
                  <c:y val="1.008754550842434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53E-4DCC-AC52-3D21E1227FCF}"/>
                </c:ext>
              </c:extLst>
            </c:dLbl>
            <c:dLbl>
              <c:idx val="2"/>
              <c:layout>
                <c:manualLayout>
                  <c:x val="2.7951769186746393E-3"/>
                  <c:y val="4.813477737665440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53E-4DCC-AC52-3D21E1227FC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53E-4DCC-AC52-3D21E1227FCF}"/>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53E-4DCC-AC52-3D21E1227FCF}"/>
                </c:ext>
              </c:extLst>
            </c:dLbl>
            <c:dLbl>
              <c:idx val="5"/>
              <c:layout>
                <c:manualLayout>
                  <c:x val="5.653577238057643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53E-4DCC-AC52-3D21E1227FCF}"/>
                </c:ext>
              </c:extLst>
            </c:dLbl>
            <c:dLbl>
              <c:idx val="6"/>
              <c:layout>
                <c:manualLayout>
                  <c:x val="6.7149105723220423E-3"/>
                  <c:y val="7.220161995879547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53E-4DCC-AC52-3D21E1227FCF}"/>
                </c:ext>
              </c:extLst>
            </c:dLbl>
            <c:dLbl>
              <c:idx val="7"/>
              <c:layout>
                <c:manualLayout>
                  <c:x val="1.7338544731996311E-3"/>
                  <c:y val="-4.81336607117658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53E-4DCC-AC52-3D21E1227FCF}"/>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3E-4DCC-AC52-3D21E1227FCF}"/>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3E-4DCC-AC52-3D21E1227FCF}"/>
                </c:ext>
              </c:extLst>
            </c:dLbl>
            <c:dLbl>
              <c:idx val="10"/>
              <c:layout>
                <c:manualLayout>
                  <c:x val="5.1071101651429668E-3"/>
                  <c:y val="6.759574408037652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53E-4DCC-AC52-3D21E1227FCF}"/>
                </c:ext>
              </c:extLst>
            </c:dLbl>
            <c:dLbl>
              <c:idx val="11"/>
              <c:layout>
                <c:manualLayout>
                  <c:x val="-1.5448606692283692E-3"/>
                  <c:y val="4.3530042615640783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53E-4DCC-AC52-3D21E1227FCF}"/>
                </c:ext>
              </c:extLst>
            </c:dLbl>
            <c:dLbl>
              <c:idx val="13"/>
              <c:layout>
                <c:manualLayout>
                  <c:x val="3.3732556919434165E-3"/>
                  <c:y val="7.220161995879547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53E-4DCC-AC52-3D21E1227FCF}"/>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53E-4DCC-AC52-3D21E1227FCF}"/>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53E-4DCC-AC52-3D21E1227FCF}"/>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53E-4DCC-AC52-3D21E1227FCF}"/>
                </c:ext>
              </c:extLst>
            </c:dLbl>
            <c:dLbl>
              <c:idx val="17"/>
              <c:layout>
                <c:manualLayout>
                  <c:x val="1.1180992313067784E-2"/>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53E-4DCC-AC52-3D21E1227FCF}"/>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53E-4DCC-AC52-3D21E1227FCF}"/>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'34bdictcasaad'!$AK$11:$AK$29</c:f>
              <c:strCache>
                <c:ptCount val="19"/>
                <c:pt idx="0">
                  <c:v>Ceuta y Melilla</c:v>
                </c:pt>
                <c:pt idx="1">
                  <c:v>Castilla y León</c:v>
                </c:pt>
                <c:pt idx="2">
                  <c:v>País Vasco</c:v>
                </c:pt>
                <c:pt idx="3">
                  <c:v>Murcia, Región de</c:v>
                </c:pt>
                <c:pt idx="4">
                  <c:v>Andalucía</c:v>
                </c:pt>
                <c:pt idx="5">
                  <c:v>Extremadura</c:v>
                </c:pt>
                <c:pt idx="6">
                  <c:v>Cataluña</c:v>
                </c:pt>
                <c:pt idx="7">
                  <c:v>TOTAL</c:v>
                </c:pt>
                <c:pt idx="8">
                  <c:v>Cantabria</c:v>
                </c:pt>
                <c:pt idx="9">
                  <c:v>Canarias</c:v>
                </c:pt>
                <c:pt idx="10">
                  <c:v>Castilla - La Mancha</c:v>
                </c:pt>
                <c:pt idx="11">
                  <c:v>Galicia</c:v>
                </c:pt>
                <c:pt idx="12">
                  <c:v>Comunitat Valenciana</c:v>
                </c:pt>
                <c:pt idx="13">
                  <c:v>Asturias, Principado de</c:v>
                </c:pt>
                <c:pt idx="14">
                  <c:v>Rioja, La</c:v>
                </c:pt>
                <c:pt idx="15">
                  <c:v>Balears, Illes</c:v>
                </c:pt>
                <c:pt idx="16">
                  <c:v>Madrid, Comunidad de</c:v>
                </c:pt>
                <c:pt idx="17">
                  <c:v>Aragón</c:v>
                </c:pt>
                <c:pt idx="18">
                  <c:v>Navarra, Comunidad Foral de</c:v>
                </c:pt>
              </c:strCache>
            </c:strRef>
          </c:cat>
          <c:val>
            <c:numRef>
              <c:f>'34bdictcasaad'!$AL$11:$AL$29</c:f>
              <c:numCache>
                <c:formatCode>0.00</c:formatCode>
                <c:ptCount val="19"/>
                <c:pt idx="0">
                  <c:v>2.1001090350063323</c:v>
                </c:pt>
                <c:pt idx="1">
                  <c:v>1.8765796365549341</c:v>
                </c:pt>
                <c:pt idx="2">
                  <c:v>1.8736293068196148</c:v>
                </c:pt>
                <c:pt idx="3">
                  <c:v>1.7600558223234206</c:v>
                </c:pt>
                <c:pt idx="4">
                  <c:v>1.7383972328577764</c:v>
                </c:pt>
                <c:pt idx="5">
                  <c:v>1.7066718128609257</c:v>
                </c:pt>
                <c:pt idx="6">
                  <c:v>1.4931904268410061</c:v>
                </c:pt>
                <c:pt idx="7">
                  <c:v>1.486477835200638</c:v>
                </c:pt>
                <c:pt idx="8">
                  <c:v>1.4576882810237677</c:v>
                </c:pt>
                <c:pt idx="9">
                  <c:v>1.442468095187897</c:v>
                </c:pt>
                <c:pt idx="10">
                  <c:v>1.408414849511554</c:v>
                </c:pt>
                <c:pt idx="11">
                  <c:v>1.3926892124744832</c:v>
                </c:pt>
                <c:pt idx="12">
                  <c:v>1.3719346299366397</c:v>
                </c:pt>
                <c:pt idx="13">
                  <c:v>1.3676360965707322</c:v>
                </c:pt>
                <c:pt idx="14">
                  <c:v>1.3505592344982731</c:v>
                </c:pt>
                <c:pt idx="15">
                  <c:v>1.3458668298138485</c:v>
                </c:pt>
                <c:pt idx="16">
                  <c:v>1.1471057904176678</c:v>
                </c:pt>
                <c:pt idx="17">
                  <c:v>1.0622943193041463</c:v>
                </c:pt>
                <c:pt idx="18">
                  <c:v>1.0495622484881395</c:v>
                </c:pt>
              </c:numCache>
            </c:numRef>
          </c:val>
          <c:extLst>
            <c:ext xmlns:c16="http://schemas.microsoft.com/office/drawing/2014/chart" uri="{C3380CC4-5D6E-409C-BE32-E72D297353CC}">
              <c16:uniqueId val="{00000013-453E-4DCC-AC52-3D21E1227FCF}"/>
            </c:ext>
          </c:extLst>
        </c:ser>
        <c:dLbls>
          <c:showLegendKey val="0"/>
          <c:showVal val="0"/>
          <c:showCatName val="0"/>
          <c:showSerName val="0"/>
          <c:showPercent val="0"/>
          <c:showBubbleSize val="0"/>
        </c:dLbls>
        <c:gapWidth val="20"/>
        <c:axId val="-1956962480"/>
        <c:axId val="-1956961936"/>
      </c:barChart>
      <c:catAx>
        <c:axId val="-1956962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1936"/>
        <c:crosses val="autoZero"/>
        <c:auto val="1"/>
        <c:lblAlgn val="ctr"/>
        <c:lblOffset val="100"/>
        <c:tickLblSkip val="1"/>
        <c:tickMarkSkip val="1"/>
        <c:noMultiLvlLbl val="0"/>
      </c:catAx>
      <c:valAx>
        <c:axId val="-195696193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248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65 a 79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D89F-4C7A-967A-105B6E6C808D}"/>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D89F-4C7A-967A-105B6E6C808D}"/>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D89F-4C7A-967A-105B6E6C808D}"/>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D89F-4C7A-967A-105B6E6C808D}"/>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D89F-4C7A-967A-105B6E6C808D}"/>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D89F-4C7A-967A-105B6E6C808D}"/>
              </c:ext>
            </c:extLst>
          </c:dPt>
          <c:dPt>
            <c:idx val="6"/>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0-D89F-4C7A-967A-105B6E6C808D}"/>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D89F-4C7A-967A-105B6E6C808D}"/>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D89F-4C7A-967A-105B6E6C808D}"/>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D89F-4C7A-967A-105B6E6C808D}"/>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D89F-4C7A-967A-105B6E6C808D}"/>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D89F-4C7A-967A-105B6E6C808D}"/>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D89F-4C7A-967A-105B6E6C808D}"/>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D89F-4C7A-967A-105B6E6C808D}"/>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D89F-4C7A-967A-105B6E6C808D}"/>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D89F-4C7A-967A-105B6E6C808D}"/>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D89F-4C7A-967A-105B6E6C808D}"/>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D89F-4C7A-967A-105B6E6C808D}"/>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D89F-4C7A-967A-105B6E6C808D}"/>
              </c:ext>
            </c:extLst>
          </c:dPt>
          <c:dLbls>
            <c:dLbl>
              <c:idx val="0"/>
              <c:layout>
                <c:manualLayout>
                  <c:x val="1.1180970799702669E-2"/>
                  <c:y val="7.220216606498183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89F-4C7A-967A-105B6E6C808D}"/>
                </c:ext>
              </c:extLst>
            </c:dLbl>
            <c:dLbl>
              <c:idx val="1"/>
              <c:layout>
                <c:manualLayout>
                  <c:x val="8.3857938810280291E-3"/>
                  <c:y val="-1.1030759053880138E-17"/>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89F-4C7A-967A-105B6E6C808D}"/>
                </c:ext>
              </c:extLst>
            </c:dLbl>
            <c:dLbl>
              <c:idx val="2"/>
              <c:layout>
                <c:manualLayout>
                  <c:x val="2.7951769186746085E-3"/>
                  <c:y val="-4.81347773766548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89F-4C7A-967A-105B6E6C808D}"/>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89F-4C7A-967A-105B6E6C808D}"/>
                </c:ext>
              </c:extLst>
            </c:dLbl>
            <c:dLbl>
              <c:idx val="4"/>
              <c:layout>
                <c:manualLayout>
                  <c:x val="3.9510850617357042E-3"/>
                  <c:y val="9.6269554753309044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89F-4C7A-967A-105B6E6C808D}"/>
                </c:ext>
              </c:extLst>
            </c:dLbl>
            <c:dLbl>
              <c:idx val="5"/>
              <c:layout>
                <c:manualLayout>
                  <c:x val="1.8358379359883778E-3"/>
                  <c:y val="8.01598759322415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89F-4C7A-967A-105B6E6C808D}"/>
                </c:ext>
              </c:extLst>
            </c:dLbl>
            <c:dLbl>
              <c:idx val="6"/>
              <c:layout>
                <c:manualLayout>
                  <c:x val="6.6833751044276749E-3"/>
                  <c:y val="7.220216606498195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89F-4C7A-967A-105B6E6C808D}"/>
                </c:ext>
              </c:extLst>
            </c:dLbl>
            <c:dLbl>
              <c:idx val="7"/>
              <c:layout>
                <c:manualLayout>
                  <c:x val="1.9652599604824679E-3"/>
                  <c:y val="1.0384118318276639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89F-4C7A-967A-105B6E6C808D}"/>
                </c:ext>
              </c:extLst>
            </c:dLbl>
            <c:dLbl>
              <c:idx val="8"/>
              <c:layout>
                <c:manualLayout>
                  <c:x val="-6.126356406866763E-17"/>
                  <c:y val="-2.406738868832776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89F-4C7A-967A-105B6E6C808D}"/>
                </c:ext>
              </c:extLst>
            </c:dLbl>
            <c:dLbl>
              <c:idx val="9"/>
              <c:layout>
                <c:manualLayout>
                  <c:x val="0"/>
                  <c:y val="7.220216606498151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89F-4C7A-967A-105B6E6C808D}"/>
                </c:ext>
              </c:extLst>
            </c:dLbl>
            <c:dLbl>
              <c:idx val="10"/>
              <c:layout>
                <c:manualLayout>
                  <c:x val="3.4295151308333651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89F-4C7A-967A-105B6E6C808D}"/>
                </c:ext>
              </c:extLst>
            </c:dLbl>
            <c:dLbl>
              <c:idx val="11"/>
              <c:layout>
                <c:manualLayout>
                  <c:x val="-1.1136529282155122E-3"/>
                  <c:y val="2.387673918662488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D89F-4C7A-967A-105B6E6C808D}"/>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89F-4C7A-967A-105B6E6C808D}"/>
                </c:ext>
              </c:extLst>
            </c:dLbl>
            <c:dLbl>
              <c:idx val="13"/>
              <c:layout>
                <c:manualLayout>
                  <c:x val="3.6044370858137899E-3"/>
                  <c:y val="7.2201383153766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89F-4C7A-967A-105B6E6C808D}"/>
                </c:ext>
              </c:extLst>
            </c:dLbl>
            <c:dLbl>
              <c:idx val="14"/>
              <c:layout>
                <c:manualLayout>
                  <c:x val="0"/>
                  <c:y val="9.626955475330838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89F-4C7A-967A-105B6E6C808D}"/>
                </c:ext>
              </c:extLst>
            </c:dLbl>
            <c:dLbl>
              <c:idx val="15"/>
              <c:layout>
                <c:manualLayout>
                  <c:x val="5.5904961565338921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89F-4C7A-967A-105B6E6C808D}"/>
                </c:ext>
              </c:extLst>
            </c:dLbl>
            <c:dLbl>
              <c:idx val="16"/>
              <c:layout>
                <c:manualLayout>
                  <c:x val="1.0025062656641603E-2"/>
                  <c:y val="7.220216606498106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89F-4C7A-967A-105B6E6C808D}"/>
                </c:ext>
              </c:extLst>
            </c:dLbl>
            <c:dLbl>
              <c:idx val="17"/>
              <c:layout>
                <c:manualLayout>
                  <c:x val="8.6277979297530068E-3"/>
                  <c:y val="9.62685108716894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89F-4C7A-967A-105B6E6C808D}"/>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89F-4C7A-967A-105B6E6C808D}"/>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'34bdictcasaad'!$AQ$11:$AQ$29</c:f>
              <c:strCache>
                <c:ptCount val="19"/>
                <c:pt idx="0">
                  <c:v>Andalucía</c:v>
                </c:pt>
                <c:pt idx="1">
                  <c:v>Murcia, Región de</c:v>
                </c:pt>
                <c:pt idx="2">
                  <c:v>Extremadura</c:v>
                </c:pt>
                <c:pt idx="3">
                  <c:v>Cataluña</c:v>
                </c:pt>
                <c:pt idx="4">
                  <c:v>Balears, Illes</c:v>
                </c:pt>
                <c:pt idx="5">
                  <c:v>Castilla - La Mancha</c:v>
                </c:pt>
                <c:pt idx="6">
                  <c:v>TOTAL</c:v>
                </c:pt>
                <c:pt idx="7">
                  <c:v>Castilla y León</c:v>
                </c:pt>
                <c:pt idx="8">
                  <c:v>País Vasco</c:v>
                </c:pt>
                <c:pt idx="9">
                  <c:v>Ceuta y Melilla</c:v>
                </c:pt>
                <c:pt idx="10">
                  <c:v>Comunitat Valenciana</c:v>
                </c:pt>
                <c:pt idx="11">
                  <c:v>Canarias</c:v>
                </c:pt>
                <c:pt idx="12">
                  <c:v>Madrid, Comunidad de</c:v>
                </c:pt>
                <c:pt idx="13">
                  <c:v>Rioja, La</c:v>
                </c:pt>
                <c:pt idx="14">
                  <c:v>Aragón</c:v>
                </c:pt>
                <c:pt idx="15">
                  <c:v>Cantabria</c:v>
                </c:pt>
                <c:pt idx="16">
                  <c:v>Asturias, Principado de</c:v>
                </c:pt>
                <c:pt idx="17">
                  <c:v>Navarra, Comunidad Foral de</c:v>
                </c:pt>
                <c:pt idx="18">
                  <c:v>Galicia</c:v>
                </c:pt>
              </c:strCache>
            </c:strRef>
          </c:cat>
          <c:val>
            <c:numRef>
              <c:f>'34bdictcasaad'!$AR$11:$AR$29</c:f>
              <c:numCache>
                <c:formatCode>0.00</c:formatCode>
                <c:ptCount val="19"/>
                <c:pt idx="0">
                  <c:v>9.1294786494580435</c:v>
                </c:pt>
                <c:pt idx="1">
                  <c:v>8.0127357542549476</c:v>
                </c:pt>
                <c:pt idx="2">
                  <c:v>7.7230227424915059</c:v>
                </c:pt>
                <c:pt idx="3">
                  <c:v>7.6127970766161104</c:v>
                </c:pt>
                <c:pt idx="4">
                  <c:v>7.2923780791035373</c:v>
                </c:pt>
                <c:pt idx="5">
                  <c:v>7.137365226603551</c:v>
                </c:pt>
                <c:pt idx="6">
                  <c:v>6.7974990878388937</c:v>
                </c:pt>
                <c:pt idx="7">
                  <c:v>6.786951761142527</c:v>
                </c:pt>
                <c:pt idx="8">
                  <c:v>6.5908188626092441</c:v>
                </c:pt>
                <c:pt idx="9">
                  <c:v>6.3938773050500179</c:v>
                </c:pt>
                <c:pt idx="10">
                  <c:v>6.1104155781000227</c:v>
                </c:pt>
                <c:pt idx="11">
                  <c:v>6.0835618191739478</c:v>
                </c:pt>
                <c:pt idx="12">
                  <c:v>5.9670146192679852</c:v>
                </c:pt>
                <c:pt idx="13">
                  <c:v>5.6814022530399768</c:v>
                </c:pt>
                <c:pt idx="14">
                  <c:v>5.4427963419266243</c:v>
                </c:pt>
                <c:pt idx="15">
                  <c:v>4.871333578506893</c:v>
                </c:pt>
                <c:pt idx="16">
                  <c:v>4.8574279794740871</c:v>
                </c:pt>
                <c:pt idx="17">
                  <c:v>4.6926013489309879</c:v>
                </c:pt>
                <c:pt idx="18">
                  <c:v>3.6932192094196101</c:v>
                </c:pt>
              </c:numCache>
            </c:numRef>
          </c:val>
          <c:extLst>
            <c:ext xmlns:c16="http://schemas.microsoft.com/office/drawing/2014/chart" uri="{C3380CC4-5D6E-409C-BE32-E72D297353CC}">
              <c16:uniqueId val="{00000014-D89F-4C7A-967A-105B6E6C808D}"/>
            </c:ext>
          </c:extLst>
        </c:ser>
        <c:dLbls>
          <c:showLegendKey val="0"/>
          <c:showVal val="0"/>
          <c:showCatName val="0"/>
          <c:showSerName val="0"/>
          <c:showPercent val="0"/>
          <c:showBubbleSize val="0"/>
        </c:dLbls>
        <c:gapWidth val="20"/>
        <c:axId val="-1956960848"/>
        <c:axId val="-1956966288"/>
      </c:barChart>
      <c:catAx>
        <c:axId val="-195696084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6288"/>
        <c:crosses val="autoZero"/>
        <c:auto val="1"/>
        <c:lblAlgn val="ctr"/>
        <c:lblOffset val="100"/>
        <c:tickLblSkip val="1"/>
        <c:tickMarkSkip val="1"/>
        <c:noMultiLvlLbl val="0"/>
      </c:catAx>
      <c:valAx>
        <c:axId val="-195696628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084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b="1">
                <a:solidFill>
                  <a:schemeClr val="accent1">
                    <a:lumMod val="75000"/>
                  </a:schemeClr>
                </a:solidFill>
              </a:defRPr>
            </a:pPr>
            <a:r>
              <a:rPr lang="es-ES" b="1">
                <a:solidFill>
                  <a:schemeClr val="accent1">
                    <a:lumMod val="75000"/>
                  </a:schemeClr>
                </a:solidFill>
              </a:rPr>
              <a:t>Porcentaje de resoluciones en el tramo de edad</a:t>
            </a:r>
            <a:r>
              <a:rPr lang="es-ES" b="1" baseline="0">
                <a:solidFill>
                  <a:schemeClr val="accent1">
                    <a:lumMod val="75000"/>
                  </a:schemeClr>
                </a:solidFill>
              </a:rPr>
              <a:t> de 80 años y más sobre la población de dicha edad</a:t>
            </a:r>
          </a:p>
        </c:rich>
      </c:tx>
      <c:layout>
        <c:manualLayout>
          <c:xMode val="edge"/>
          <c:yMode val="edge"/>
          <c:x val="0.21036284963549448"/>
          <c:y val="1.444039834003800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B0EB-4320-886C-526F51EF60B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B0EB-4320-886C-526F51EF60B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B0EB-4320-886C-526F51EF60B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B0EB-4320-886C-526F51EF60BA}"/>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B0EB-4320-886C-526F51EF60B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B0EB-4320-886C-526F51EF60B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B0EB-4320-886C-526F51EF60BA}"/>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B0EB-4320-886C-526F51EF60B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B0EB-4320-886C-526F51EF60BA}"/>
              </c:ext>
            </c:extLst>
          </c:dPt>
          <c:dPt>
            <c:idx val="9"/>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3-B0EB-4320-886C-526F51EF60B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B0EB-4320-886C-526F51EF60B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B0EB-4320-886C-526F51EF60B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B0EB-4320-886C-526F51EF60BA}"/>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B0EB-4320-886C-526F51EF60BA}"/>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B0EB-4320-886C-526F51EF60B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B0EB-4320-886C-526F51EF60B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B0EB-4320-886C-526F51EF60B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B0EB-4320-886C-526F51EF60B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B0EB-4320-886C-526F51EF60BA}"/>
              </c:ext>
            </c:extLst>
          </c:dPt>
          <c:dLbls>
            <c:dLbl>
              <c:idx val="0"/>
              <c:layout>
                <c:manualLayout>
                  <c:x val="4.5364096929744243E-3"/>
                  <c:y val="-2.465030854194080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EB-4320-886C-526F51EF60BA}"/>
                </c:ext>
              </c:extLst>
            </c:dLbl>
            <c:dLbl>
              <c:idx val="1"/>
              <c:layout>
                <c:manualLayout>
                  <c:x val="-1.5189961719901089E-3"/>
                  <c:y val="-8.8005948408991245E-4"/>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0EB-4320-886C-526F51EF60BA}"/>
                </c:ext>
              </c:extLst>
            </c:dLbl>
            <c:dLbl>
              <c:idx val="2"/>
              <c:layout>
                <c:manualLayout>
                  <c:x val="-4.613728762598643E-4"/>
                  <c:y val="-6.340393891441535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0EB-4320-886C-526F51EF60BA}"/>
                </c:ext>
              </c:extLst>
            </c:dLbl>
            <c:dLbl>
              <c:idx val="3"/>
              <c:layout>
                <c:manualLayout>
                  <c:x val="-1.0855422264248364E-3"/>
                  <c:y val="1.13286686621799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0EB-4320-886C-526F51EF60BA}"/>
                </c:ext>
              </c:extLst>
            </c:dLbl>
            <c:dLbl>
              <c:idx val="4"/>
              <c:layout>
                <c:manualLayout>
                  <c:x val="3.9510850617356427E-3"/>
                  <c:y val="9.626955475330926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0EB-4320-886C-526F51EF60BA}"/>
                </c:ext>
              </c:extLst>
            </c:dLbl>
            <c:dLbl>
              <c:idx val="5"/>
              <c:layout>
                <c:manualLayout>
                  <c:x val="5.6757404494332652E-3"/>
                  <c:y val="1.6200390205461605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A-B0EB-4320-886C-526F51EF60BA}"/>
                </c:ext>
              </c:extLst>
            </c:dLbl>
            <c:dLbl>
              <c:idx val="6"/>
              <c:layout>
                <c:manualLayout>
                  <c:x val="7.8539712143065685E-3"/>
                  <c:y val="1.044860917809002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0EB-4320-886C-526F51EF60BA}"/>
                </c:ext>
              </c:extLst>
            </c:dLbl>
            <c:dLbl>
              <c:idx val="7"/>
              <c:layout>
                <c:manualLayout>
                  <c:x val="3.9949076132925242E-3"/>
                  <c:y val="1.0565289508302987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0EB-4320-886C-526F51EF60BA}"/>
                </c:ext>
              </c:extLst>
            </c:dLbl>
            <c:dLbl>
              <c:idx val="8"/>
              <c:layout>
                <c:manualLayout>
                  <c:x val="3.4267437654963854E-3"/>
                  <c:y val="7.3368795002319628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0EB-4320-886C-526F51EF60BA}"/>
                </c:ext>
              </c:extLst>
            </c:dLbl>
            <c:dLbl>
              <c:idx val="9"/>
              <c:layout>
                <c:manualLayout>
                  <c:x val="1.0110114210267078E-2"/>
                  <c:y val="4.813381378175185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0EB-4320-886C-526F51EF60BA}"/>
                </c:ext>
              </c:extLst>
            </c:dLbl>
            <c:dLbl>
              <c:idx val="10"/>
              <c:layout>
                <c:manualLayout>
                  <c:x val="6.9950558505768178E-4"/>
                  <c:y val="-1.1270201394317236E-2"/>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0EB-4320-886C-526F51EF60BA}"/>
                </c:ext>
              </c:extLst>
            </c:dLbl>
            <c:dLbl>
              <c:idx val="11"/>
              <c:layout>
                <c:manualLayout>
                  <c:x val="-1.5163802199143711E-3"/>
                  <c:y val="8.013066163339722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6.3392889842258091E-2"/>
                      <c:h val="4.5492364301919885E-2"/>
                    </c:manualLayout>
                  </c15:layout>
                </c:ext>
                <c:ext xmlns:c16="http://schemas.microsoft.com/office/drawing/2014/chart" uri="{C3380CC4-5D6E-409C-BE32-E72D297353CC}">
                  <c16:uniqueId val="{0000000C-B0EB-4320-886C-526F51EF60BA}"/>
                </c:ext>
              </c:extLst>
            </c:dLbl>
            <c:dLbl>
              <c:idx val="12"/>
              <c:layout>
                <c:manualLayout>
                  <c:x val="3.5918765968206649E-3"/>
                  <c:y val="9.62701696186281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0EB-4320-886C-526F51EF60BA}"/>
                </c:ext>
              </c:extLst>
            </c:dLbl>
            <c:dLbl>
              <c:idx val="13"/>
              <c:layout>
                <c:manualLayout>
                  <c:x val="1.0025062656641482E-2"/>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0EB-4320-886C-526F51EF60BA}"/>
                </c:ext>
              </c:extLst>
            </c:dLbl>
            <c:dLbl>
              <c:idx val="14"/>
              <c:layout>
                <c:manualLayout>
                  <c:x val="-1.0041768034809602E-3"/>
                  <c:y val="9.6270169618628172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0EB-4320-886C-526F51EF60BA}"/>
                </c:ext>
              </c:extLst>
            </c:dLbl>
            <c:dLbl>
              <c:idx val="15"/>
              <c:layout>
                <c:manualLayout>
                  <c:x val="2.3728429295173689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0EB-4320-886C-526F51EF60BA}"/>
                </c:ext>
              </c:extLst>
            </c:dLbl>
            <c:dLbl>
              <c:idx val="16"/>
              <c:layout>
                <c:manualLayout>
                  <c:x val="3.3842144939407238E-3"/>
                  <c:y val="8.1002586541089137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B0EB-4320-886C-526F51EF60BA}"/>
                </c:ext>
              </c:extLst>
            </c:dLbl>
            <c:dLbl>
              <c:idx val="17"/>
              <c:layout>
                <c:manualLayout>
                  <c:x val="-8.9238845144356952E-4"/>
                  <c:y val="3.1701969457207679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B0EB-4320-886C-526F51EF60BA}"/>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75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B0EB-4320-886C-526F51EF60BA}"/>
                </c:ext>
              </c:extLst>
            </c:dLbl>
            <c:spPr>
              <a:noFill/>
              <a:ln w="25400">
                <a:noFill/>
              </a:ln>
            </c:spPr>
            <c:txPr>
              <a:bodyPr wrap="square" lIns="38100" tIns="19050" rIns="38100" bIns="19050" anchor="ctr">
                <a:spAutoFit/>
              </a:bodyPr>
              <a:lstStyle/>
              <a:p>
                <a:pPr>
                  <a:defRPr sz="800" b="0" i="0" u="none" strike="noStrike" baseline="0">
                    <a:solidFill>
                      <a:schemeClr val="accent1">
                        <a:lumMod val="75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'34bdictcasaad'!$AW$11:$AW$29</c:f>
              <c:strCache>
                <c:ptCount val="19"/>
                <c:pt idx="0">
                  <c:v>Andalucía</c:v>
                </c:pt>
                <c:pt idx="1">
                  <c:v>Castilla y León</c:v>
                </c:pt>
                <c:pt idx="2">
                  <c:v>Extremadura</c:v>
                </c:pt>
                <c:pt idx="3">
                  <c:v>Castilla - La Mancha</c:v>
                </c:pt>
                <c:pt idx="4">
                  <c:v>Cataluña</c:v>
                </c:pt>
                <c:pt idx="5">
                  <c:v>Balears, Illes</c:v>
                </c:pt>
                <c:pt idx="6">
                  <c:v>País Vasco</c:v>
                </c:pt>
                <c:pt idx="7">
                  <c:v>Madrid, Comunidad de</c:v>
                </c:pt>
                <c:pt idx="8">
                  <c:v>Murcia, Región de</c:v>
                </c:pt>
                <c:pt idx="9">
                  <c:v>TOTAL</c:v>
                </c:pt>
                <c:pt idx="10">
                  <c:v>Rioja, La</c:v>
                </c:pt>
                <c:pt idx="11">
                  <c:v>Comunitat Valenciana</c:v>
                </c:pt>
                <c:pt idx="12">
                  <c:v>Aragón</c:v>
                </c:pt>
                <c:pt idx="13">
                  <c:v>Ceuta y Melilla</c:v>
                </c:pt>
                <c:pt idx="14">
                  <c:v>Navarra, Comunidad Foral de</c:v>
                </c:pt>
                <c:pt idx="15">
                  <c:v>Canarias</c:v>
                </c:pt>
                <c:pt idx="16">
                  <c:v>Cantabria</c:v>
                </c:pt>
                <c:pt idx="17">
                  <c:v>Asturias, Principado de</c:v>
                </c:pt>
                <c:pt idx="18">
                  <c:v>Galicia</c:v>
                </c:pt>
              </c:strCache>
            </c:strRef>
          </c:cat>
          <c:val>
            <c:numRef>
              <c:f>'34bdictcasaad'!$AX$11:$AX$29</c:f>
              <c:numCache>
                <c:formatCode>0.00</c:formatCode>
                <c:ptCount val="19"/>
                <c:pt idx="0">
                  <c:v>48.543813783978059</c:v>
                </c:pt>
                <c:pt idx="1">
                  <c:v>44.619771863117869</c:v>
                </c:pt>
                <c:pt idx="2">
                  <c:v>43.295075600316061</c:v>
                </c:pt>
                <c:pt idx="3">
                  <c:v>43.23836864136112</c:v>
                </c:pt>
                <c:pt idx="4">
                  <c:v>42.113394198146551</c:v>
                </c:pt>
                <c:pt idx="5">
                  <c:v>41.801127081153517</c:v>
                </c:pt>
                <c:pt idx="6">
                  <c:v>40.253446030615002</c:v>
                </c:pt>
                <c:pt idx="7">
                  <c:v>40.218901616649376</c:v>
                </c:pt>
                <c:pt idx="8">
                  <c:v>40.02540945121109</c:v>
                </c:pt>
                <c:pt idx="9">
                  <c:v>39.573567820869741</c:v>
                </c:pt>
                <c:pt idx="10">
                  <c:v>38.919975131006304</c:v>
                </c:pt>
                <c:pt idx="11">
                  <c:v>37.762214518150181</c:v>
                </c:pt>
                <c:pt idx="12">
                  <c:v>35.986472178534349</c:v>
                </c:pt>
                <c:pt idx="13">
                  <c:v>32.844634493993077</c:v>
                </c:pt>
                <c:pt idx="14">
                  <c:v>32.387238210737443</c:v>
                </c:pt>
                <c:pt idx="15">
                  <c:v>31.671819918467023</c:v>
                </c:pt>
                <c:pt idx="16">
                  <c:v>28.783404337722697</c:v>
                </c:pt>
                <c:pt idx="17">
                  <c:v>28.31155400958917</c:v>
                </c:pt>
                <c:pt idx="18">
                  <c:v>22.816399286987522</c:v>
                </c:pt>
              </c:numCache>
            </c:numRef>
          </c:val>
          <c:extLst>
            <c:ext xmlns:c16="http://schemas.microsoft.com/office/drawing/2014/chart" uri="{C3380CC4-5D6E-409C-BE32-E72D297353CC}">
              <c16:uniqueId val="{00000014-B0EB-4320-886C-526F51EF60BA}"/>
            </c:ext>
          </c:extLst>
        </c:ser>
        <c:dLbls>
          <c:showLegendKey val="0"/>
          <c:showVal val="0"/>
          <c:showCatName val="0"/>
          <c:showSerName val="0"/>
          <c:showPercent val="0"/>
          <c:showBubbleSize val="0"/>
        </c:dLbls>
        <c:gapWidth val="20"/>
        <c:axId val="-1956964112"/>
        <c:axId val="-1956964656"/>
      </c:barChart>
      <c:catAx>
        <c:axId val="-195696411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900" b="1" i="0" u="none" strike="noStrike" baseline="0">
                <a:solidFill>
                  <a:schemeClr val="accent1">
                    <a:lumMod val="75000"/>
                  </a:schemeClr>
                </a:solidFill>
                <a:latin typeface="Arial"/>
                <a:ea typeface="Arial"/>
                <a:cs typeface="Arial"/>
              </a:defRPr>
            </a:pPr>
            <a:endParaRPr lang="es-ES"/>
          </a:p>
        </c:txPr>
        <c:crossAx val="-1956964656"/>
        <c:crosses val="autoZero"/>
        <c:auto val="1"/>
        <c:lblAlgn val="ctr"/>
        <c:lblOffset val="100"/>
        <c:tickLblSkip val="1"/>
        <c:tickMarkSkip val="1"/>
        <c:noMultiLvlLbl val="0"/>
      </c:catAx>
      <c:valAx>
        <c:axId val="-195696465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75000"/>
                  </a:schemeClr>
                </a:solidFill>
                <a:latin typeface="Arial"/>
                <a:ea typeface="Arial"/>
                <a:cs typeface="Arial"/>
              </a:defRPr>
            </a:pPr>
            <a:endParaRPr lang="es-ES"/>
          </a:p>
        </c:txPr>
        <c:crossAx val="-195696411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r>
              <a:rPr lang="en-US" sz="1050" b="1">
                <a:solidFill>
                  <a:schemeClr val="accent1">
                    <a:lumMod val="75000"/>
                  </a:schemeClr>
                </a:solidFill>
              </a:rPr>
              <a:t>Evolución de las Altas y Bajas de Resoluciones de grado. Total nacional</a:t>
            </a:r>
          </a:p>
        </c:rich>
      </c:tx>
      <c:overlay val="0"/>
      <c:spPr>
        <a:noFill/>
        <a:ln>
          <a:noFill/>
        </a:ln>
        <a:effectLst/>
      </c:spPr>
      <c:txPr>
        <a:bodyPr rot="0" spcFirstLastPara="1" vertOverflow="ellipsis" vert="horz" wrap="square" anchor="ctr" anchorCtr="1"/>
        <a:lstStyle/>
        <a:p>
          <a:pPr>
            <a:defRPr sz="1050" b="0" i="0" u="none" strike="noStrike" kern="1200" spc="0" baseline="0">
              <a:solidFill>
                <a:schemeClr val="accent1">
                  <a:lumMod val="75000"/>
                </a:schemeClr>
              </a:solidFill>
              <a:latin typeface="+mn-lt"/>
              <a:ea typeface="+mn-ea"/>
              <a:cs typeface="+mn-cs"/>
            </a:defRPr>
          </a:pPr>
          <a:endParaRPr lang="es-ES"/>
        </a:p>
      </c:txPr>
    </c:title>
    <c:autoTitleDeleted val="0"/>
    <c:plotArea>
      <c:layout/>
      <c:lineChart>
        <c:grouping val="standard"/>
        <c:varyColors val="0"/>
        <c:ser>
          <c:idx val="0"/>
          <c:order val="0"/>
          <c:tx>
            <c:strRef>
              <c:f>'35ResolGraAltaBaj'!$AB$10</c:f>
              <c:strCache>
                <c:ptCount val="1"/>
                <c:pt idx="0">
                  <c:v>Altas Grado</c:v>
                </c:pt>
              </c:strCache>
            </c:strRef>
          </c:tx>
          <c:spPr>
            <a:ln w="28575" cap="rnd">
              <a:solidFill>
                <a:schemeClr val="accent1"/>
              </a:solidFill>
              <a:round/>
            </a:ln>
            <a:effectLst/>
          </c:spPr>
          <c:marker>
            <c:symbol val="none"/>
          </c:marker>
          <c:cat>
            <c:numRef>
              <c:f>'35ResolGraAltaBaj'!$AA$11:$AA$68</c:f>
              <c:numCache>
                <c:formatCode>m/d/yyyy</c:formatCode>
                <c:ptCount val="58"/>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pt idx="54">
                  <c:v>45930</c:v>
                </c:pt>
                <c:pt idx="55">
                  <c:v>45961</c:v>
                </c:pt>
                <c:pt idx="56">
                  <c:v>45991</c:v>
                </c:pt>
                <c:pt idx="57">
                  <c:v>46022</c:v>
                </c:pt>
              </c:numCache>
            </c:numRef>
          </c:cat>
          <c:val>
            <c:numRef>
              <c:f>'35ResolGraAltaBaj'!$AB$11:$AB$68</c:f>
              <c:numCache>
                <c:formatCode>0</c:formatCode>
                <c:ptCount val="58"/>
                <c:pt idx="0">
                  <c:v>25720</c:v>
                </c:pt>
                <c:pt idx="1">
                  <c:v>26707</c:v>
                </c:pt>
                <c:pt idx="2">
                  <c:v>28175</c:v>
                </c:pt>
                <c:pt idx="3">
                  <c:v>28047</c:v>
                </c:pt>
                <c:pt idx="4">
                  <c:v>26363</c:v>
                </c:pt>
                <c:pt idx="5">
                  <c:v>16420</c:v>
                </c:pt>
                <c:pt idx="6">
                  <c:v>22330</c:v>
                </c:pt>
                <c:pt idx="7">
                  <c:v>29317</c:v>
                </c:pt>
                <c:pt idx="8">
                  <c:v>28155</c:v>
                </c:pt>
                <c:pt idx="9">
                  <c:v>24865</c:v>
                </c:pt>
                <c:pt idx="10">
                  <c:v>20377</c:v>
                </c:pt>
                <c:pt idx="11">
                  <c:v>25448</c:v>
                </c:pt>
                <c:pt idx="12">
                  <c:v>31825</c:v>
                </c:pt>
                <c:pt idx="13">
                  <c:v>29337</c:v>
                </c:pt>
                <c:pt idx="14">
                  <c:v>27733</c:v>
                </c:pt>
                <c:pt idx="15">
                  <c:v>30967</c:v>
                </c:pt>
                <c:pt idx="16">
                  <c:v>28674</c:v>
                </c:pt>
                <c:pt idx="17">
                  <c:v>19988</c:v>
                </c:pt>
                <c:pt idx="18">
                  <c:v>27552</c:v>
                </c:pt>
                <c:pt idx="19">
                  <c:v>29104</c:v>
                </c:pt>
                <c:pt idx="20">
                  <c:v>30634</c:v>
                </c:pt>
                <c:pt idx="21">
                  <c:v>28835</c:v>
                </c:pt>
                <c:pt idx="22">
                  <c:v>25222</c:v>
                </c:pt>
                <c:pt idx="23">
                  <c:v>28262</c:v>
                </c:pt>
                <c:pt idx="24">
                  <c:v>37938</c:v>
                </c:pt>
                <c:pt idx="25">
                  <c:v>30972</c:v>
                </c:pt>
                <c:pt idx="26">
                  <c:v>34993</c:v>
                </c:pt>
                <c:pt idx="27">
                  <c:v>33173</c:v>
                </c:pt>
                <c:pt idx="28">
                  <c:v>29845</c:v>
                </c:pt>
                <c:pt idx="29">
                  <c:v>17652</c:v>
                </c:pt>
                <c:pt idx="30">
                  <c:v>35295</c:v>
                </c:pt>
                <c:pt idx="31">
                  <c:v>31994</c:v>
                </c:pt>
                <c:pt idx="32">
                  <c:v>28434</c:v>
                </c:pt>
                <c:pt idx="33">
                  <c:v>25527</c:v>
                </c:pt>
                <c:pt idx="34">
                  <c:v>23712</c:v>
                </c:pt>
                <c:pt idx="35">
                  <c:v>26838</c:v>
                </c:pt>
                <c:pt idx="36">
                  <c:v>32072</c:v>
                </c:pt>
                <c:pt idx="37">
                  <c:v>26319</c:v>
                </c:pt>
                <c:pt idx="38">
                  <c:v>26675</c:v>
                </c:pt>
                <c:pt idx="39">
                  <c:v>31224</c:v>
                </c:pt>
                <c:pt idx="40">
                  <c:v>23913</c:v>
                </c:pt>
                <c:pt idx="41">
                  <c:v>33519</c:v>
                </c:pt>
                <c:pt idx="42">
                  <c:v>21655</c:v>
                </c:pt>
                <c:pt idx="43">
                  <c:v>29870</c:v>
                </c:pt>
                <c:pt idx="44">
                  <c:v>34436</c:v>
                </c:pt>
                <c:pt idx="45">
                  <c:v>30004</c:v>
                </c:pt>
                <c:pt idx="46">
                  <c:v>29776</c:v>
                </c:pt>
                <c:pt idx="47">
                  <c:v>38438</c:v>
                </c:pt>
                <c:pt idx="48">
                  <c:v>35709</c:v>
                </c:pt>
                <c:pt idx="49">
                  <c:v>30361</c:v>
                </c:pt>
                <c:pt idx="50">
                  <c:v>31782</c:v>
                </c:pt>
                <c:pt idx="51">
                  <c:v>31227</c:v>
                </c:pt>
                <c:pt idx="52">
                  <c:v>38899</c:v>
                </c:pt>
                <c:pt idx="53">
                  <c:v>25807</c:v>
                </c:pt>
                <c:pt idx="54">
                  <c:v>32193</c:v>
                </c:pt>
                <c:pt idx="55">
                  <c:v>51502</c:v>
                </c:pt>
                <c:pt idx="56">
                  <c:v>47817</c:v>
                </c:pt>
                <c:pt idx="57">
                  <c:v>40333</c:v>
                </c:pt>
              </c:numCache>
            </c:numRef>
          </c:val>
          <c:smooth val="0"/>
          <c:extLst>
            <c:ext xmlns:c16="http://schemas.microsoft.com/office/drawing/2014/chart" uri="{C3380CC4-5D6E-409C-BE32-E72D297353CC}">
              <c16:uniqueId val="{00000000-52C8-41FD-A91A-81599EEA3FC4}"/>
            </c:ext>
          </c:extLst>
        </c:ser>
        <c:ser>
          <c:idx val="1"/>
          <c:order val="1"/>
          <c:tx>
            <c:strRef>
              <c:f>'35ResolGraAltaBaj'!$AC$10</c:f>
              <c:strCache>
                <c:ptCount val="1"/>
                <c:pt idx="0">
                  <c:v>Bajas Grado</c:v>
                </c:pt>
              </c:strCache>
            </c:strRef>
          </c:tx>
          <c:spPr>
            <a:ln w="28575" cap="rnd">
              <a:solidFill>
                <a:schemeClr val="accent1">
                  <a:lumMod val="50000"/>
                </a:schemeClr>
              </a:solidFill>
              <a:round/>
            </a:ln>
            <a:effectLst/>
          </c:spPr>
          <c:marker>
            <c:symbol val="none"/>
          </c:marker>
          <c:cat>
            <c:numRef>
              <c:f>'35ResolGraAltaBaj'!$AA$11:$AA$68</c:f>
              <c:numCache>
                <c:formatCode>m/d/yyyy</c:formatCode>
                <c:ptCount val="58"/>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pt idx="54">
                  <c:v>45930</c:v>
                </c:pt>
                <c:pt idx="55">
                  <c:v>45961</c:v>
                </c:pt>
                <c:pt idx="56">
                  <c:v>45991</c:v>
                </c:pt>
                <c:pt idx="57">
                  <c:v>46022</c:v>
                </c:pt>
              </c:numCache>
            </c:numRef>
          </c:cat>
          <c:val>
            <c:numRef>
              <c:f>'35ResolGraAltaBaj'!$AC$11:$AC$68</c:f>
              <c:numCache>
                <c:formatCode>0</c:formatCode>
                <c:ptCount val="58"/>
                <c:pt idx="0">
                  <c:v>23592</c:v>
                </c:pt>
                <c:pt idx="1">
                  <c:v>18034</c:v>
                </c:pt>
                <c:pt idx="2">
                  <c:v>15503</c:v>
                </c:pt>
                <c:pt idx="3">
                  <c:v>18622</c:v>
                </c:pt>
                <c:pt idx="4">
                  <c:v>16904</c:v>
                </c:pt>
                <c:pt idx="5">
                  <c:v>20385</c:v>
                </c:pt>
                <c:pt idx="6">
                  <c:v>19468</c:v>
                </c:pt>
                <c:pt idx="7">
                  <c:v>17136</c:v>
                </c:pt>
                <c:pt idx="8">
                  <c:v>19590</c:v>
                </c:pt>
                <c:pt idx="9">
                  <c:v>26807</c:v>
                </c:pt>
                <c:pt idx="10">
                  <c:v>22366</c:v>
                </c:pt>
                <c:pt idx="11">
                  <c:v>23602</c:v>
                </c:pt>
                <c:pt idx="12">
                  <c:v>22165</c:v>
                </c:pt>
                <c:pt idx="13">
                  <c:v>20494</c:v>
                </c:pt>
                <c:pt idx="14">
                  <c:v>19944</c:v>
                </c:pt>
                <c:pt idx="15">
                  <c:v>20368</c:v>
                </c:pt>
                <c:pt idx="16">
                  <c:v>20566</c:v>
                </c:pt>
                <c:pt idx="17">
                  <c:v>21716</c:v>
                </c:pt>
                <c:pt idx="18">
                  <c:v>21574</c:v>
                </c:pt>
                <c:pt idx="19">
                  <c:v>17287</c:v>
                </c:pt>
                <c:pt idx="20">
                  <c:v>17693</c:v>
                </c:pt>
                <c:pt idx="21">
                  <c:v>20499</c:v>
                </c:pt>
                <c:pt idx="22">
                  <c:v>21942</c:v>
                </c:pt>
                <c:pt idx="23">
                  <c:v>21287</c:v>
                </c:pt>
                <c:pt idx="24">
                  <c:v>24401</c:v>
                </c:pt>
                <c:pt idx="25">
                  <c:v>22154</c:v>
                </c:pt>
                <c:pt idx="26">
                  <c:v>18583</c:v>
                </c:pt>
                <c:pt idx="27">
                  <c:v>18432</c:v>
                </c:pt>
                <c:pt idx="28">
                  <c:v>17338</c:v>
                </c:pt>
                <c:pt idx="29">
                  <c:v>15962</c:v>
                </c:pt>
                <c:pt idx="30">
                  <c:v>21157</c:v>
                </c:pt>
                <c:pt idx="31">
                  <c:v>20149</c:v>
                </c:pt>
                <c:pt idx="32">
                  <c:v>45500</c:v>
                </c:pt>
                <c:pt idx="33">
                  <c:v>18425</c:v>
                </c:pt>
                <c:pt idx="34">
                  <c:v>22911</c:v>
                </c:pt>
                <c:pt idx="35">
                  <c:v>27054</c:v>
                </c:pt>
                <c:pt idx="36">
                  <c:v>22207</c:v>
                </c:pt>
                <c:pt idx="37">
                  <c:v>20493</c:v>
                </c:pt>
                <c:pt idx="38">
                  <c:v>21872</c:v>
                </c:pt>
                <c:pt idx="39">
                  <c:v>20144</c:v>
                </c:pt>
                <c:pt idx="40">
                  <c:v>18018</c:v>
                </c:pt>
                <c:pt idx="41">
                  <c:v>19284</c:v>
                </c:pt>
                <c:pt idx="42">
                  <c:v>18822</c:v>
                </c:pt>
                <c:pt idx="43">
                  <c:v>17653</c:v>
                </c:pt>
                <c:pt idx="44">
                  <c:v>19875</c:v>
                </c:pt>
                <c:pt idx="45">
                  <c:v>18320</c:v>
                </c:pt>
                <c:pt idx="46">
                  <c:v>21050</c:v>
                </c:pt>
                <c:pt idx="47">
                  <c:v>26721</c:v>
                </c:pt>
                <c:pt idx="48">
                  <c:v>21845</c:v>
                </c:pt>
                <c:pt idx="49">
                  <c:v>22050</c:v>
                </c:pt>
                <c:pt idx="50">
                  <c:v>20496</c:v>
                </c:pt>
                <c:pt idx="51">
                  <c:v>19760</c:v>
                </c:pt>
                <c:pt idx="52">
                  <c:v>21107</c:v>
                </c:pt>
                <c:pt idx="53">
                  <c:v>19983</c:v>
                </c:pt>
                <c:pt idx="54">
                  <c:v>19798</c:v>
                </c:pt>
                <c:pt idx="55">
                  <c:v>18854</c:v>
                </c:pt>
                <c:pt idx="56">
                  <c:v>21634</c:v>
                </c:pt>
                <c:pt idx="57">
                  <c:v>21260</c:v>
                </c:pt>
              </c:numCache>
            </c:numRef>
          </c:val>
          <c:smooth val="0"/>
          <c:extLst>
            <c:ext xmlns:c16="http://schemas.microsoft.com/office/drawing/2014/chart" uri="{C3380CC4-5D6E-409C-BE32-E72D297353CC}">
              <c16:uniqueId val="{00000001-52C8-41FD-A91A-81599EEA3FC4}"/>
            </c:ext>
          </c:extLst>
        </c:ser>
        <c:dLbls>
          <c:showLegendKey val="0"/>
          <c:showVal val="0"/>
          <c:showCatName val="0"/>
          <c:showSerName val="0"/>
          <c:showPercent val="0"/>
          <c:showBubbleSize val="0"/>
        </c:dLbls>
        <c:smooth val="0"/>
        <c:axId val="-1956961392"/>
        <c:axId val="-1956960304"/>
      </c:lineChart>
      <c:catAx>
        <c:axId val="-1956961392"/>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0304"/>
        <c:crosses val="autoZero"/>
        <c:auto val="0"/>
        <c:lblAlgn val="ctr"/>
        <c:lblOffset val="100"/>
        <c:noMultiLvlLbl val="1"/>
      </c:catAx>
      <c:valAx>
        <c:axId val="-19569603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75000"/>
                  </a:schemeClr>
                </a:solidFill>
                <a:latin typeface="+mn-lt"/>
                <a:ea typeface="+mn-ea"/>
                <a:cs typeface="+mn-cs"/>
              </a:defRPr>
            </a:pPr>
            <a:endParaRPr lang="es-ES"/>
          </a:p>
        </c:txPr>
        <c:crossAx val="-1956961392"/>
        <c:crosses val="autoZero"/>
        <c:crossBetween val="between"/>
      </c:valAx>
      <c:spPr>
        <a:noFill/>
        <a:ln>
          <a:noFill/>
        </a:ln>
        <a:effectLst/>
      </c:spPr>
    </c:plotArea>
    <c:legend>
      <c:legendPos val="b"/>
      <c:legendEntry>
        <c:idx val="0"/>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Entry>
      <c:overlay val="0"/>
      <c:spPr>
        <a:noFill/>
        <a:ln>
          <a:noFill/>
        </a:ln>
        <a:effectLst/>
      </c:spPr>
      <c:txPr>
        <a:bodyPr rot="0" spcFirstLastPara="1" vertOverflow="ellipsis" vert="horz" wrap="square" anchor="ctr" anchorCtr="1"/>
        <a:lstStyle/>
        <a:p>
          <a:pPr>
            <a:defRPr sz="8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 grado por tramo de edad</a:t>
            </a:r>
          </a:p>
        </c:rich>
      </c:tx>
      <c:layout>
        <c:manualLayout>
          <c:xMode val="edge"/>
          <c:yMode val="edge"/>
          <c:x val="0.31840033153750519"/>
          <c:y val="4.3582630463007083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7B28-40F3-B973-5CB34CEEED38}"/>
              </c:ext>
            </c:extLst>
          </c:dPt>
          <c:dPt>
            <c:idx val="1"/>
            <c:invertIfNegative val="0"/>
            <c:bubble3D val="0"/>
            <c:spPr>
              <a:solidFill>
                <a:srgbClr val="993366"/>
              </a:solidFill>
              <a:ln w="25400">
                <a:noFill/>
              </a:ln>
            </c:spPr>
            <c:extLst>
              <c:ext xmlns:c16="http://schemas.microsoft.com/office/drawing/2014/chart" uri="{C3380CC4-5D6E-409C-BE32-E72D297353CC}">
                <c16:uniqueId val="{00000002-7B28-40F3-B973-5CB34CEEED38}"/>
              </c:ext>
            </c:extLst>
          </c:dPt>
          <c:dPt>
            <c:idx val="2"/>
            <c:invertIfNegative val="0"/>
            <c:bubble3D val="0"/>
            <c:spPr>
              <a:solidFill>
                <a:srgbClr val="CCFFFF"/>
              </a:solidFill>
              <a:ln w="25400">
                <a:noFill/>
              </a:ln>
            </c:spPr>
            <c:extLst>
              <c:ext xmlns:c16="http://schemas.microsoft.com/office/drawing/2014/chart" uri="{C3380CC4-5D6E-409C-BE32-E72D297353CC}">
                <c16:uniqueId val="{00000004-7B28-40F3-B973-5CB34CEEED38}"/>
              </c:ext>
            </c:extLst>
          </c:dPt>
          <c:dPt>
            <c:idx val="3"/>
            <c:invertIfNegative val="0"/>
            <c:bubble3D val="0"/>
            <c:spPr>
              <a:solidFill>
                <a:srgbClr val="660066"/>
              </a:solidFill>
              <a:ln w="25400">
                <a:noFill/>
              </a:ln>
            </c:spPr>
            <c:extLst>
              <c:ext xmlns:c16="http://schemas.microsoft.com/office/drawing/2014/chart" uri="{C3380CC4-5D6E-409C-BE32-E72D297353CC}">
                <c16:uniqueId val="{00000006-7B28-40F3-B973-5CB34CEEED38}"/>
              </c:ext>
            </c:extLst>
          </c:dPt>
          <c:dPt>
            <c:idx val="4"/>
            <c:invertIfNegative val="0"/>
            <c:bubble3D val="0"/>
            <c:spPr>
              <a:solidFill>
                <a:srgbClr val="0066CC"/>
              </a:solidFill>
              <a:ln w="25400">
                <a:noFill/>
              </a:ln>
            </c:spPr>
            <c:extLst>
              <c:ext xmlns:c16="http://schemas.microsoft.com/office/drawing/2014/chart" uri="{C3380CC4-5D6E-409C-BE32-E72D297353CC}">
                <c16:uniqueId val="{00000008-7B28-40F3-B973-5CB34CEEED38}"/>
              </c:ext>
            </c:extLst>
          </c:dPt>
          <c:dPt>
            <c:idx val="5"/>
            <c:invertIfNegative val="0"/>
            <c:bubble3D val="0"/>
            <c:spPr>
              <a:solidFill>
                <a:srgbClr val="CCCCFF"/>
              </a:solidFill>
              <a:ln w="25400">
                <a:noFill/>
              </a:ln>
            </c:spPr>
            <c:extLst>
              <c:ext xmlns:c16="http://schemas.microsoft.com/office/drawing/2014/chart" uri="{C3380CC4-5D6E-409C-BE32-E72D297353CC}">
                <c16:uniqueId val="{0000000A-7B28-40F3-B973-5CB34CEEED38}"/>
              </c:ext>
            </c:extLst>
          </c:dPt>
          <c:dPt>
            <c:idx val="6"/>
            <c:invertIfNegative val="0"/>
            <c:bubble3D val="0"/>
            <c:spPr>
              <a:solidFill>
                <a:srgbClr val="9966FF"/>
              </a:solidFill>
              <a:ln w="25400">
                <a:noFill/>
              </a:ln>
            </c:spPr>
            <c:extLst>
              <c:ext xmlns:c16="http://schemas.microsoft.com/office/drawing/2014/chart" uri="{C3380CC4-5D6E-409C-BE32-E72D297353CC}">
                <c16:uniqueId val="{0000000C-7B28-40F3-B973-5CB34CEEED38}"/>
              </c:ext>
            </c:extLst>
          </c:dPt>
          <c:dPt>
            <c:idx val="7"/>
            <c:invertIfNegative val="0"/>
            <c:bubble3D val="0"/>
            <c:spPr>
              <a:solidFill>
                <a:srgbClr val="99CCFF"/>
              </a:solidFill>
              <a:ln w="25400">
                <a:noFill/>
              </a:ln>
            </c:spPr>
            <c:extLst>
              <c:ext xmlns:c16="http://schemas.microsoft.com/office/drawing/2014/chart" uri="{C3380CC4-5D6E-409C-BE32-E72D297353CC}">
                <c16:uniqueId val="{0000000E-7B28-40F3-B973-5CB34CEEED38}"/>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B28-40F3-B973-5CB34CEEED38}"/>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B28-40F3-B973-5CB34CEEED38}"/>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B28-40F3-B973-5CB34CEEED38}"/>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B28-40F3-B973-5CB34CEEED38}"/>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B28-40F3-B973-5CB34CEEED38}"/>
                </c:ext>
              </c:extLst>
            </c:dLbl>
            <c:dLbl>
              <c:idx val="5"/>
              <c:layout>
                <c:manualLayout>
                  <c:x val="5.6996822765575357E-3"/>
                  <c:y val="-8.5708147691502978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B28-40F3-B973-5CB34CEEED38}"/>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B28-40F3-B973-5CB34CEEED38}"/>
                </c:ext>
              </c:extLst>
            </c:dLbl>
            <c:dLbl>
              <c:idx val="7"/>
              <c:layout>
                <c:manualLayout>
                  <c:x val="1.5659966846249481E-2"/>
                  <c:y val="-3.4030319163841173E-2"/>
                </c:manualLayout>
              </c:layout>
              <c:numFmt formatCode="#,##0" sourceLinked="0"/>
              <c:spPr>
                <a:solidFill>
                  <a:srgbClr val="FFFFFF"/>
                </a:solidFill>
                <a:ln w="3175">
                  <a:solidFill>
                    <a:srgbClr val="FFFFFF"/>
                  </a:solidFill>
                  <a:prstDash val="solid"/>
                </a:ln>
              </c:spPr>
              <c:txPr>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B28-40F3-B973-5CB34CEEED38}"/>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900" b="0" i="0" u="none" strike="noStrike" baseline="0">
                    <a:solidFill>
                      <a:schemeClr val="accent1">
                        <a:lumMod val="75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('36perfresol'!$E$27:$F$27,'36perfresol'!$H$27:$I$27,'36perfresol'!$K$27:$L$27,'36perfresol'!$N$27:$O$27)</c:f>
              <c:strCache>
                <c:ptCount val="8"/>
                <c:pt idx="0">
                  <c:v>&lt; 3</c:v>
                </c:pt>
                <c:pt idx="1">
                  <c:v>3 a 18</c:v>
                </c:pt>
                <c:pt idx="2">
                  <c:v>19 a 30</c:v>
                </c:pt>
                <c:pt idx="3">
                  <c:v>31 a 45</c:v>
                </c:pt>
                <c:pt idx="4">
                  <c:v>46 a 54</c:v>
                </c:pt>
                <c:pt idx="5">
                  <c:v>55 a 64</c:v>
                </c:pt>
                <c:pt idx="6">
                  <c:v>65 a 79</c:v>
                </c:pt>
                <c:pt idx="7">
                  <c:v>80 y +</c:v>
                </c:pt>
              </c:strCache>
            </c:strRef>
          </c:cat>
          <c:val>
            <c:numRef>
              <c:f>('36perfresol'!$E$23,'36perfresol'!$H$23,'36perfresol'!$K$23,'36perfresol'!$N$23,'36perfresol'!$Q$23,'36perfresol'!$T$23,'36perfresol'!$W$23,'36perfresol'!$Z$23)</c:f>
              <c:numCache>
                <c:formatCode>#,##0</c:formatCode>
                <c:ptCount val="8"/>
                <c:pt idx="0">
                  <c:v>5711</c:v>
                </c:pt>
                <c:pt idx="1">
                  <c:v>150222</c:v>
                </c:pt>
                <c:pt idx="2">
                  <c:v>75334</c:v>
                </c:pt>
                <c:pt idx="3">
                  <c:v>85176</c:v>
                </c:pt>
                <c:pt idx="4">
                  <c:v>97524</c:v>
                </c:pt>
                <c:pt idx="5">
                  <c:v>161171</c:v>
                </c:pt>
                <c:pt idx="6">
                  <c:v>474325</c:v>
                </c:pt>
                <c:pt idx="7">
                  <c:v>1167592</c:v>
                </c:pt>
              </c:numCache>
            </c:numRef>
          </c:val>
          <c:shape val="cylinder"/>
          <c:extLst>
            <c:ext xmlns:c16="http://schemas.microsoft.com/office/drawing/2014/chart" uri="{C3380CC4-5D6E-409C-BE32-E72D297353CC}">
              <c16:uniqueId val="{0000000F-7B28-40F3-B973-5CB34CEEED38}"/>
            </c:ext>
          </c:extLst>
        </c:ser>
        <c:dLbls>
          <c:showLegendKey val="0"/>
          <c:showVal val="0"/>
          <c:showCatName val="0"/>
          <c:showSerName val="0"/>
          <c:showPercent val="0"/>
          <c:showBubbleSize val="0"/>
        </c:dLbls>
        <c:gapWidth val="30"/>
        <c:shape val="box"/>
        <c:axId val="-1956965744"/>
        <c:axId val="-1956965200"/>
        <c:axId val="0"/>
      </c:bar3DChart>
      <c:catAx>
        <c:axId val="-195696574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956965200"/>
        <c:crosses val="autoZero"/>
        <c:auto val="1"/>
        <c:lblAlgn val="ctr"/>
        <c:lblOffset val="100"/>
        <c:tickLblSkip val="1"/>
        <c:tickMarkSkip val="1"/>
        <c:noMultiLvlLbl val="0"/>
      </c:catAx>
      <c:valAx>
        <c:axId val="-195696520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95696574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40000"/>
                <a:lumOff val="60000"/>
              </a:schemeClr>
            </a:solidFill>
            <a:ln>
              <a:solidFill>
                <a:schemeClr val="tx1"/>
              </a:solidFill>
            </a:ln>
            <a:effectLst/>
          </c:spPr>
          <c:invertIfNegative val="0"/>
          <c:dLbls>
            <c:dLbl>
              <c:idx val="0"/>
              <c:layout>
                <c:manualLayout>
                  <c:x val="1.935483870967742E-2"/>
                  <c:y val="0"/>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BF1-4E84-A954-E966D9D4DEBC}"/>
                </c:ext>
              </c:extLst>
            </c:dLbl>
            <c:dLbl>
              <c:idx val="3"/>
              <c:layout>
                <c:manualLayout>
                  <c:x val="-3.8800257243489501E-17"/>
                  <c:y val="7.299270072992700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BF1-4E84-A954-E966D9D4DEBC}"/>
                </c:ext>
              </c:extLst>
            </c:dLbl>
            <c:dLbl>
              <c:idx val="9"/>
              <c:layout>
                <c:manualLayout>
                  <c:x val="6.349206349206272E-3"/>
                  <c:y val="-8.921227030437367E-17"/>
                </c:manualLayout>
              </c:layout>
              <c:spPr>
                <a:noFill/>
                <a:ln w="25400">
                  <a:noFill/>
                </a:ln>
              </c:spPr>
              <c:txPr>
                <a:bodyPr/>
                <a:lstStyle/>
                <a:p>
                  <a:pPr>
                    <a:defRPr sz="900" b="0" i="0" u="none" strike="noStrike" baseline="0">
                      <a:solidFill>
                        <a:schemeClr val="accent1">
                          <a:lumMod val="50000"/>
                        </a:schemeClr>
                      </a:solidFill>
                      <a:latin typeface="Calibri"/>
                      <a:ea typeface="Calibri"/>
                      <a:cs typeface="Calibri"/>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BF1-4E84-A954-E966D9D4DEBC}"/>
                </c:ext>
              </c:extLst>
            </c:dLbl>
            <c:spPr>
              <a:noFill/>
              <a:ln w="25400">
                <a:noFill/>
              </a:ln>
            </c:spPr>
            <c:txPr>
              <a:bodyPr wrap="square" lIns="38100" tIns="19050" rIns="38100" bIns="19050" anchor="ctr">
                <a:spAutoFit/>
              </a:bodyPr>
              <a:lstStyle/>
              <a:p>
                <a:pPr>
                  <a:defRPr sz="900" b="0" i="0" u="none" strike="noStrike" baseline="0">
                    <a:solidFill>
                      <a:schemeClr val="accent1">
                        <a:lumMod val="50000"/>
                      </a:schemeClr>
                    </a:solidFill>
                    <a:latin typeface="Calibri"/>
                    <a:ea typeface="Calibri"/>
                    <a:cs typeface="Calibri"/>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'21solsaad'!$B$10:$B$27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'21solsaad'!$D$10:$D$27</c:f>
              <c:numCache>
                <c:formatCode>#,##0</c:formatCode>
                <c:ptCount val="18"/>
                <c:pt idx="0">
                  <c:v>456133</c:v>
                </c:pt>
                <c:pt idx="1">
                  <c:v>61425</c:v>
                </c:pt>
                <c:pt idx="2">
                  <c:v>50073</c:v>
                </c:pt>
                <c:pt idx="3">
                  <c:v>50646</c:v>
                </c:pt>
                <c:pt idx="4">
                  <c:v>79243</c:v>
                </c:pt>
                <c:pt idx="5">
                  <c:v>23795</c:v>
                </c:pt>
                <c:pt idx="6">
                  <c:v>162682</c:v>
                </c:pt>
                <c:pt idx="7">
                  <c:v>104062</c:v>
                </c:pt>
                <c:pt idx="8">
                  <c:v>419673</c:v>
                </c:pt>
                <c:pt idx="9">
                  <c:v>236730</c:v>
                </c:pt>
                <c:pt idx="10">
                  <c:v>62130</c:v>
                </c:pt>
                <c:pt idx="11">
                  <c:v>100525</c:v>
                </c:pt>
                <c:pt idx="12">
                  <c:v>277807</c:v>
                </c:pt>
                <c:pt idx="13">
                  <c:v>74588</c:v>
                </c:pt>
                <c:pt idx="14">
                  <c:v>24200</c:v>
                </c:pt>
                <c:pt idx="15">
                  <c:v>121716</c:v>
                </c:pt>
                <c:pt idx="16">
                  <c:v>14974</c:v>
                </c:pt>
                <c:pt idx="17">
                  <c:v>5913</c:v>
                </c:pt>
              </c:numCache>
            </c:numRef>
          </c:val>
          <c:extLst>
            <c:ext xmlns:c16="http://schemas.microsoft.com/office/drawing/2014/chart" uri="{C3380CC4-5D6E-409C-BE32-E72D297353CC}">
              <c16:uniqueId val="{00000003-1BF1-4E84-A954-E966D9D4DEBC}"/>
            </c:ext>
          </c:extLst>
        </c:ser>
        <c:dLbls>
          <c:showLegendKey val="0"/>
          <c:showVal val="0"/>
          <c:showCatName val="0"/>
          <c:showSerName val="0"/>
          <c:showPercent val="0"/>
          <c:showBubbleSize val="0"/>
        </c:dLbls>
        <c:gapWidth val="27"/>
        <c:overlap val="-27"/>
        <c:axId val="711914816"/>
        <c:axId val="711915904"/>
      </c:barChart>
      <c:catAx>
        <c:axId val="71191481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2700000" vert="horz"/>
          <a:lstStyle/>
          <a:p>
            <a:pPr>
              <a:defRPr sz="1000" b="1" i="0" u="none" strike="noStrike" baseline="0">
                <a:solidFill>
                  <a:schemeClr val="accent1">
                    <a:lumMod val="50000"/>
                  </a:schemeClr>
                </a:solidFill>
                <a:latin typeface="Calibri"/>
                <a:ea typeface="Calibri"/>
                <a:cs typeface="Calibri"/>
              </a:defRPr>
            </a:pPr>
            <a:endParaRPr lang="es-ES"/>
          </a:p>
        </c:txPr>
        <c:crossAx val="711915904"/>
        <c:crosses val="autoZero"/>
        <c:auto val="1"/>
        <c:lblAlgn val="ctr"/>
        <c:lblOffset val="100"/>
        <c:noMultiLvlLbl val="0"/>
      </c:catAx>
      <c:valAx>
        <c:axId val="711915904"/>
        <c:scaling>
          <c:orientation val="minMax"/>
        </c:scaling>
        <c:delete val="0"/>
        <c:axPos val="l"/>
        <c:numFmt formatCode="#,##0" sourceLinked="1"/>
        <c:majorTickMark val="none"/>
        <c:minorTickMark val="none"/>
        <c:tickLblPos val="nextTo"/>
        <c:spPr>
          <a:noFill/>
          <a:ln>
            <a:solidFill>
              <a:schemeClr val="tx1"/>
            </a:solidFill>
          </a:ln>
          <a:effectLst/>
        </c:spPr>
        <c:txPr>
          <a:bodyPr rot="0" vert="horz"/>
          <a:lstStyle/>
          <a:p>
            <a:pPr>
              <a:defRPr sz="900" b="0" i="0" u="none" strike="noStrike" baseline="0">
                <a:solidFill>
                  <a:schemeClr val="accent1">
                    <a:lumMod val="50000"/>
                  </a:schemeClr>
                </a:solidFill>
                <a:latin typeface="Calibri"/>
                <a:ea typeface="Calibri"/>
                <a:cs typeface="Calibri"/>
              </a:defRPr>
            </a:pPr>
            <a:endParaRPr lang="es-ES"/>
          </a:p>
        </c:txPr>
        <c:crossAx val="711914816"/>
        <c:crosses val="autoZero"/>
        <c:crossBetween val="between"/>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8000"/>
          </a:solidFill>
          <a:latin typeface="Calibri"/>
          <a:ea typeface="Calibri"/>
          <a:cs typeface="Calibri"/>
        </a:defRPr>
      </a:pPr>
      <a:endParaRPr lang="es-ES"/>
    </a:p>
  </c:txPr>
  <c:printSettings>
    <c:headerFooter/>
    <c:pageMargins b="0.75" l="0.7" r="0.7" t="0.75" header="0.3" footer="0.3"/>
    <c:pageSetup paperSize="9" orientation="landscape"/>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a:solidFill>
                  <a:schemeClr val="accent1">
                    <a:lumMod val="75000"/>
                  </a:schemeClr>
                </a:solidFill>
                <a:latin typeface="+mn-lt"/>
              </a:rPr>
              <a:t>Resoluciones de</a:t>
            </a:r>
            <a:r>
              <a:rPr lang="es-ES" sz="1100" baseline="0">
                <a:solidFill>
                  <a:schemeClr val="accent1">
                    <a:lumMod val="75000"/>
                  </a:schemeClr>
                </a:solidFill>
                <a:latin typeface="+mn-lt"/>
              </a:rPr>
              <a:t> grado </a:t>
            </a:r>
            <a:r>
              <a:rPr lang="es-ES" sz="1100">
                <a:solidFill>
                  <a:schemeClr val="accent1">
                    <a:lumMod val="75000"/>
                  </a:schemeClr>
                </a:solidFill>
                <a:latin typeface="+mn-lt"/>
              </a:rPr>
              <a:t>por sexo</a:t>
            </a:r>
          </a:p>
        </c:rich>
      </c:tx>
      <c:layout>
        <c:manualLayout>
          <c:xMode val="edge"/>
          <c:yMode val="edge"/>
          <c:x val="0.11201565264474136"/>
          <c:y val="2.022836745126556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14151356080489938"/>
          <c:y val="0.16205626279093968"/>
          <c:w val="0.70355205599300086"/>
          <c:h val="0.75589024940164407"/>
        </c:manualLayout>
      </c:layout>
      <c:pie3DChart>
        <c:varyColors val="1"/>
        <c:ser>
          <c:idx val="0"/>
          <c:order val="0"/>
          <c:spPr>
            <a:solidFill>
              <a:srgbClr val="9999FF"/>
            </a:solidFill>
            <a:ln w="25400">
              <a:noFill/>
            </a:ln>
          </c:spPr>
          <c:explosion val="4"/>
          <c:dPt>
            <c:idx val="0"/>
            <c:bubble3D val="0"/>
            <c:extLst>
              <c:ext xmlns:c16="http://schemas.microsoft.com/office/drawing/2014/chart" uri="{C3380CC4-5D6E-409C-BE32-E72D297353CC}">
                <c16:uniqueId val="{00000000-7D21-4537-9746-77BFBEC8BD58}"/>
              </c:ext>
            </c:extLst>
          </c:dPt>
          <c:dPt>
            <c:idx val="1"/>
            <c:bubble3D val="0"/>
            <c:spPr>
              <a:solidFill>
                <a:schemeClr val="accent1">
                  <a:lumMod val="50000"/>
                </a:schemeClr>
              </a:solidFill>
              <a:ln w="25400">
                <a:noFill/>
              </a:ln>
            </c:spPr>
            <c:extLst>
              <c:ext xmlns:c16="http://schemas.microsoft.com/office/drawing/2014/chart" uri="{C3380CC4-5D6E-409C-BE32-E72D297353CC}">
                <c16:uniqueId val="{00000002-7D21-4537-9746-77BFBEC8BD58}"/>
              </c:ext>
            </c:extLst>
          </c:dPt>
          <c:dLbls>
            <c:dLbl>
              <c:idx val="0"/>
              <c:layout>
                <c:manualLayout>
                  <c:x val="8.0135532627387096E-2"/>
                  <c:y val="-9.0920753878366706E-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7D21-4537-9746-77BFBEC8BD58}"/>
                </c:ext>
              </c:extLst>
            </c:dLbl>
            <c:dLbl>
              <c:idx val="1"/>
              <c:layout>
                <c:manualLayout>
                  <c:x val="1.0355457255287812E-4"/>
                  <c:y val="-0.10288840286921544"/>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15:layout>
                    <c:manualLayout>
                      <c:w val="0.22982905982905982"/>
                      <c:h val="0.19707884829003111"/>
                    </c:manualLayout>
                  </c15:layout>
                </c:ext>
                <c:ext xmlns:c16="http://schemas.microsoft.com/office/drawing/2014/chart" uri="{C3380CC4-5D6E-409C-BE32-E72D297353CC}">
                  <c16:uniqueId val="{00000002-7D21-4537-9746-77BFBEC8BD58}"/>
                </c:ext>
              </c:extLst>
            </c:dLbl>
            <c:dLbl>
              <c:idx val="2"/>
              <c:layout>
                <c:manualLayout>
                  <c:xMode val="edge"/>
                  <c:yMode val="edge"/>
                  <c:x val="1.2931034482758621E-2"/>
                  <c:y val="0.11733363888968462"/>
                </c:manualLayout>
              </c:layout>
              <c:numFmt formatCode="0%" sourceLinked="0"/>
              <c:spPr>
                <a:noFill/>
                <a:ln w="25400">
                  <a:noFill/>
                </a:ln>
              </c:spPr>
              <c:txPr>
                <a:bodyPr/>
                <a:lstStyle/>
                <a:p>
                  <a:pPr>
                    <a:defRPr sz="1050" b="1" i="0" u="none" strike="noStrike" baseline="0">
                      <a:solidFill>
                        <a:schemeClr val="accent1">
                          <a:lumMod val="75000"/>
                        </a:schemeClr>
                      </a:solidFill>
                      <a:latin typeface="+mn-lt"/>
                      <a:ea typeface="Verdana"/>
                      <a:cs typeface="Verdana"/>
                    </a:defRPr>
                  </a:pPr>
                  <a:endParaRPr lang="es-ES"/>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D21-4537-9746-77BFBEC8BD58}"/>
                </c:ext>
              </c:extLst>
            </c:dLbl>
            <c:numFmt formatCode="0%" sourceLinked="0"/>
            <c:spPr>
              <a:noFill/>
              <a:ln w="25400">
                <a:noFill/>
              </a:ln>
            </c:spPr>
            <c:txPr>
              <a:bodyPr wrap="square" lIns="38100" tIns="19050" rIns="38100" bIns="19050" anchor="ctr">
                <a:spAutoFit/>
              </a:bodyPr>
              <a:lstStyle/>
              <a:p>
                <a:pPr>
                  <a:defRPr sz="1050" b="1" i="0" u="none" strike="noStrike" baseline="0">
                    <a:solidFill>
                      <a:schemeClr val="accent1">
                        <a:lumMod val="75000"/>
                      </a:schemeClr>
                    </a:solidFill>
                    <a:latin typeface="+mn-lt"/>
                    <a:ea typeface="Verdana"/>
                    <a:cs typeface="Verdana"/>
                  </a:defRPr>
                </a:pPr>
                <a:endParaRPr lang="es-ES"/>
              </a:p>
            </c:txPr>
            <c:showLegendKey val="0"/>
            <c:showVal val="0"/>
            <c:showCatName val="1"/>
            <c:showSerName val="0"/>
            <c:showPercent val="1"/>
            <c:showBubbleSize val="0"/>
            <c:showLeaderLines val="1"/>
            <c:leaderLines>
              <c:spPr>
                <a:ln w="3175">
                  <a:solidFill>
                    <a:srgbClr val="800080"/>
                  </a:solidFill>
                  <a:prstDash val="solid"/>
                </a:ln>
              </c:spPr>
            </c:leaderLines>
            <c:extLst>
              <c:ext xmlns:c15="http://schemas.microsoft.com/office/drawing/2012/chart" uri="{CE6537A1-D6FC-4f65-9D91-7224C49458BB}"/>
            </c:extLst>
          </c:dLbls>
          <c:cat>
            <c:strRef>
              <c:f>('36perfresol'!$B$12,'36perfresol'!$B$17)</c:f>
              <c:strCache>
                <c:ptCount val="2"/>
                <c:pt idx="0">
                  <c:v>Mujer</c:v>
                </c:pt>
                <c:pt idx="1">
                  <c:v>Hombre</c:v>
                </c:pt>
              </c:strCache>
            </c:strRef>
          </c:cat>
          <c:val>
            <c:numRef>
              <c:f>('36perfresol'!$AC$16,'36perfresol'!$AC$21)</c:f>
              <c:numCache>
                <c:formatCode>#,##0</c:formatCode>
                <c:ptCount val="2"/>
                <c:pt idx="0">
                  <c:v>1377902</c:v>
                </c:pt>
                <c:pt idx="1">
                  <c:v>839153</c:v>
                </c:pt>
              </c:numCache>
            </c:numRef>
          </c:val>
          <c:extLst>
            <c:ext xmlns:c16="http://schemas.microsoft.com/office/drawing/2014/chart" uri="{C3380CC4-5D6E-409C-BE32-E72D297353CC}">
              <c16:uniqueId val="{00000004-7D21-4537-9746-77BFBEC8BD58}"/>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11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20075390966754156"/>
          <c:y val="1.3772746110085525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C53-41DD-9E7E-C299E7BB238A}"/>
              </c:ext>
            </c:extLst>
          </c:dPt>
          <c:dPt>
            <c:idx val="1"/>
            <c:invertIfNegative val="0"/>
            <c:bubble3D val="0"/>
            <c:extLst>
              <c:ext xmlns:c16="http://schemas.microsoft.com/office/drawing/2014/chart" uri="{C3380CC4-5D6E-409C-BE32-E72D297353CC}">
                <c16:uniqueId val="{00000001-EC53-41DD-9E7E-C299E7BB238A}"/>
              </c:ext>
            </c:extLst>
          </c:dPt>
          <c:dPt>
            <c:idx val="2"/>
            <c:invertIfNegative val="0"/>
            <c:bubble3D val="0"/>
            <c:extLst>
              <c:ext xmlns:c16="http://schemas.microsoft.com/office/drawing/2014/chart" uri="{C3380CC4-5D6E-409C-BE32-E72D297353CC}">
                <c16:uniqueId val="{00000002-EC53-41DD-9E7E-C299E7BB238A}"/>
              </c:ext>
            </c:extLst>
          </c:dPt>
          <c:dPt>
            <c:idx val="3"/>
            <c:invertIfNegative val="0"/>
            <c:bubble3D val="0"/>
            <c:extLst>
              <c:ext xmlns:c16="http://schemas.microsoft.com/office/drawing/2014/chart" uri="{C3380CC4-5D6E-409C-BE32-E72D297353CC}">
                <c16:uniqueId val="{00000003-EC53-41DD-9E7E-C299E7BB238A}"/>
              </c:ext>
            </c:extLst>
          </c:dPt>
          <c:dPt>
            <c:idx val="4"/>
            <c:invertIfNegative val="0"/>
            <c:bubble3D val="0"/>
            <c:extLst>
              <c:ext xmlns:c16="http://schemas.microsoft.com/office/drawing/2014/chart" uri="{C3380CC4-5D6E-409C-BE32-E72D297353CC}">
                <c16:uniqueId val="{00000004-EC53-41DD-9E7E-C299E7BB238A}"/>
              </c:ext>
            </c:extLst>
          </c:dPt>
          <c:dPt>
            <c:idx val="5"/>
            <c:invertIfNegative val="0"/>
            <c:bubble3D val="0"/>
            <c:extLst>
              <c:ext xmlns:c16="http://schemas.microsoft.com/office/drawing/2014/chart" uri="{C3380CC4-5D6E-409C-BE32-E72D297353CC}">
                <c16:uniqueId val="{00000005-EC53-41DD-9E7E-C299E7BB238A}"/>
              </c:ext>
            </c:extLst>
          </c:dPt>
          <c:dPt>
            <c:idx val="6"/>
            <c:invertIfNegative val="0"/>
            <c:bubble3D val="0"/>
            <c:extLst>
              <c:ext xmlns:c16="http://schemas.microsoft.com/office/drawing/2014/chart" uri="{C3380CC4-5D6E-409C-BE32-E72D297353CC}">
                <c16:uniqueId val="{00000006-EC53-41DD-9E7E-C299E7BB238A}"/>
              </c:ext>
            </c:extLst>
          </c:dPt>
          <c:dPt>
            <c:idx val="7"/>
            <c:invertIfNegative val="0"/>
            <c:bubble3D val="0"/>
            <c:extLst>
              <c:ext xmlns:c16="http://schemas.microsoft.com/office/drawing/2014/chart" uri="{C3380CC4-5D6E-409C-BE32-E72D297353CC}">
                <c16:uniqueId val="{00000007-EC53-41DD-9E7E-C299E7BB238A}"/>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C53-41DD-9E7E-C299E7BB238A}"/>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C53-41DD-9E7E-C299E7BB238A}"/>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C53-41DD-9E7E-C299E7BB238A}"/>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C53-41DD-9E7E-C299E7BB238A}"/>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C53-41DD-9E7E-C299E7BB238A}"/>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C53-41DD-9E7E-C299E7BB238A}"/>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C53-41DD-9E7E-C299E7BB238A}"/>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('36aperfresol_graf'!$E$12,'36aperfresol_graf'!$G$12,'36aperfresol_graf'!$I$12,'36aperfresol_graf'!$K$12,'36aperfresol_graf'!$M$12,'36aperfresol_graf'!$O$12,'36aperfresol_graf'!$Q$12,'36aperfresol_graf'!$S$12)</c:f>
              <c:numCache>
                <c:formatCode>#,##0</c:formatCode>
                <c:ptCount val="8"/>
                <c:pt idx="0">
                  <c:v>587</c:v>
                </c:pt>
                <c:pt idx="1">
                  <c:v>11070</c:v>
                </c:pt>
                <c:pt idx="2">
                  <c:v>6395</c:v>
                </c:pt>
                <c:pt idx="3">
                  <c:v>8807</c:v>
                </c:pt>
                <c:pt idx="4">
                  <c:v>8683</c:v>
                </c:pt>
                <c:pt idx="5">
                  <c:v>12198</c:v>
                </c:pt>
                <c:pt idx="6">
                  <c:v>41781</c:v>
                </c:pt>
                <c:pt idx="7">
                  <c:v>198294</c:v>
                </c:pt>
              </c:numCache>
            </c:numRef>
          </c:val>
          <c:extLst>
            <c:ext xmlns:c15="http://schemas.microsoft.com/office/drawing/2012/chart" uri="{02D57815-91ED-43cb-92C2-25804820EDAC}">
              <c15:datalabelsRange>
                <c15:f>'36aperfresol_graf'!$V$12:$AC$12</c15:f>
                <c15:dlblRangeCache>
                  <c:ptCount val="8"/>
                  <c:pt idx="0">
                    <c:v>23%</c:v>
                  </c:pt>
                  <c:pt idx="1">
                    <c:v>23%</c:v>
                  </c:pt>
                  <c:pt idx="2">
                    <c:v>22%</c:v>
                  </c:pt>
                  <c:pt idx="3">
                    <c:v>24%</c:v>
                  </c:pt>
                  <c:pt idx="4">
                    <c:v>19%</c:v>
                  </c:pt>
                  <c:pt idx="5">
                    <c:v>15%</c:v>
                  </c:pt>
                  <c:pt idx="6">
                    <c:v>14%</c:v>
                  </c:pt>
                  <c:pt idx="7">
                    <c:v>24%</c:v>
                  </c:pt>
                </c15:dlblRangeCache>
              </c15:datalabelsRange>
            </c:ext>
            <c:ext xmlns:c16="http://schemas.microsoft.com/office/drawing/2014/chart" uri="{C3380CC4-5D6E-409C-BE32-E72D297353CC}">
              <c16:uniqueId val="{00000008-EC53-41DD-9E7E-C299E7BB238A}"/>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C53-41DD-9E7E-C299E7BB238A}"/>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C53-41DD-9E7E-C299E7BB238A}"/>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C53-41DD-9E7E-C299E7BB238A}"/>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C53-41DD-9E7E-C299E7BB238A}"/>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C53-41DD-9E7E-C299E7BB238A}"/>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C53-41DD-9E7E-C299E7BB238A}"/>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C53-41DD-9E7E-C299E7BB238A}"/>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('36aperfresol_graf'!$E$13,'36aperfresol_graf'!$G$13,'36aperfresol_graf'!$I$13,'36aperfresol_graf'!$K$13,'36aperfresol_graf'!$M$13,'36aperfresol_graf'!$O$13,'36aperfresol_graf'!$Q$13,'36aperfresol_graf'!$S$13)</c:f>
              <c:numCache>
                <c:formatCode>#,##0</c:formatCode>
                <c:ptCount val="8"/>
                <c:pt idx="0">
                  <c:v>849</c:v>
                </c:pt>
                <c:pt idx="1">
                  <c:v>13829</c:v>
                </c:pt>
                <c:pt idx="2">
                  <c:v>8444</c:v>
                </c:pt>
                <c:pt idx="3">
                  <c:v>11799</c:v>
                </c:pt>
                <c:pt idx="4">
                  <c:v>13641</c:v>
                </c:pt>
                <c:pt idx="5">
                  <c:v>22923</c:v>
                </c:pt>
                <c:pt idx="6">
                  <c:v>74550</c:v>
                </c:pt>
                <c:pt idx="7">
                  <c:v>261802</c:v>
                </c:pt>
              </c:numCache>
            </c:numRef>
          </c:val>
          <c:extLst>
            <c:ext xmlns:c15="http://schemas.microsoft.com/office/drawing/2012/chart" uri="{02D57815-91ED-43cb-92C2-25804820EDAC}">
              <c15:datalabelsRange>
                <c15:f>'36aperfresol_graf'!$V$13:$AC$13</c15:f>
                <c15:dlblRangeCache>
                  <c:ptCount val="8"/>
                  <c:pt idx="0">
                    <c:v>34%</c:v>
                  </c:pt>
                  <c:pt idx="1">
                    <c:v>29%</c:v>
                  </c:pt>
                  <c:pt idx="2">
                    <c:v>30%</c:v>
                  </c:pt>
                  <c:pt idx="3">
                    <c:v>32%</c:v>
                  </c:pt>
                  <c:pt idx="4">
                    <c:v>29%</c:v>
                  </c:pt>
                  <c:pt idx="5">
                    <c:v>28%</c:v>
                  </c:pt>
                  <c:pt idx="6">
                    <c:v>25%</c:v>
                  </c:pt>
                  <c:pt idx="7">
                    <c:v>31%</c:v>
                  </c:pt>
                </c15:dlblRangeCache>
              </c15:datalabelsRange>
            </c:ext>
            <c:ext xmlns:c16="http://schemas.microsoft.com/office/drawing/2014/chart" uri="{C3380CC4-5D6E-409C-BE32-E72D297353CC}">
              <c16:uniqueId val="{00000011-EC53-41DD-9E7E-C299E7BB238A}"/>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C53-41DD-9E7E-C299E7BB238A}"/>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C53-41DD-9E7E-C299E7BB238A}"/>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C53-41DD-9E7E-C299E7BB238A}"/>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C53-41DD-9E7E-C299E7BB238A}"/>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C53-41DD-9E7E-C299E7BB238A}"/>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C53-41DD-9E7E-C299E7BB238A}"/>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C53-41DD-9E7E-C299E7BB238A}"/>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C53-41DD-9E7E-C299E7BB238A}"/>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('36aperfresol_graf'!$E$14,'36aperfresol_graf'!$G$14,'36aperfresol_graf'!$I$14,'36aperfresol_graf'!$K$14,'36aperfresol_graf'!$M$14,'36aperfresol_graf'!$O$14,'36aperfresol_graf'!$Q$14,'36aperfresol_graf'!$S$14)</c:f>
              <c:numCache>
                <c:formatCode>#,##0</c:formatCode>
                <c:ptCount val="8"/>
                <c:pt idx="0">
                  <c:v>398</c:v>
                </c:pt>
                <c:pt idx="1">
                  <c:v>11271</c:v>
                </c:pt>
                <c:pt idx="2">
                  <c:v>8177</c:v>
                </c:pt>
                <c:pt idx="3">
                  <c:v>10523</c:v>
                </c:pt>
                <c:pt idx="4">
                  <c:v>14922</c:v>
                </c:pt>
                <c:pt idx="5">
                  <c:v>26966</c:v>
                </c:pt>
                <c:pt idx="6">
                  <c:v>99948</c:v>
                </c:pt>
                <c:pt idx="7">
                  <c:v>245743</c:v>
                </c:pt>
              </c:numCache>
            </c:numRef>
          </c:val>
          <c:extLst>
            <c:ext xmlns:c15="http://schemas.microsoft.com/office/drawing/2012/chart" uri="{02D57815-91ED-43cb-92C2-25804820EDAC}">
              <c15:datalabelsRange>
                <c15:f>'36aperfresol_graf'!$V$14:$AC$14</c15:f>
                <c15:dlblRangeCache>
                  <c:ptCount val="8"/>
                  <c:pt idx="0">
                    <c:v>16%</c:v>
                  </c:pt>
                  <c:pt idx="1">
                    <c:v>23%</c:v>
                  </c:pt>
                  <c:pt idx="2">
                    <c:v>29%</c:v>
                  </c:pt>
                  <c:pt idx="3">
                    <c:v>28%</c:v>
                  </c:pt>
                  <c:pt idx="4">
                    <c:v>32%</c:v>
                  </c:pt>
                  <c:pt idx="5">
                    <c:v>33%</c:v>
                  </c:pt>
                  <c:pt idx="6">
                    <c:v>34%</c:v>
                  </c:pt>
                  <c:pt idx="7">
                    <c:v>29%</c:v>
                  </c:pt>
                </c15:dlblRangeCache>
              </c15:datalabelsRange>
            </c:ext>
            <c:ext xmlns:c16="http://schemas.microsoft.com/office/drawing/2014/chart" uri="{C3380CC4-5D6E-409C-BE32-E72D297353CC}">
              <c16:uniqueId val="{0000001A-EC53-41DD-9E7E-C299E7BB238A}"/>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C53-41DD-9E7E-C299E7BB238A}"/>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C53-41DD-9E7E-C299E7BB238A}"/>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C53-41DD-9E7E-C299E7BB238A}"/>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C53-41DD-9E7E-C299E7BB238A}"/>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C53-41DD-9E7E-C299E7BB238A}"/>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C53-41DD-9E7E-C299E7BB238A}"/>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C53-41DD-9E7E-C299E7BB238A}"/>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C53-41DD-9E7E-C299E7BB238A}"/>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('36aperfresol_graf'!$E$15,'36aperfresol_graf'!$G$15,'36aperfresol_graf'!$I$15,'36aperfresol_graf'!$K$15,'36aperfresol_graf'!$M$15,'36aperfresol_graf'!$O$15,'36aperfresol_graf'!$Q$15,'36aperfresol_graf'!$S$15)</c:f>
              <c:numCache>
                <c:formatCode>#,##0</c:formatCode>
                <c:ptCount val="8"/>
                <c:pt idx="0">
                  <c:v>683</c:v>
                </c:pt>
                <c:pt idx="1">
                  <c:v>12063</c:v>
                </c:pt>
                <c:pt idx="2">
                  <c:v>5547</c:v>
                </c:pt>
                <c:pt idx="3">
                  <c:v>5844</c:v>
                </c:pt>
                <c:pt idx="4">
                  <c:v>9098</c:v>
                </c:pt>
                <c:pt idx="5">
                  <c:v>18593</c:v>
                </c:pt>
                <c:pt idx="6">
                  <c:v>78654</c:v>
                </c:pt>
                <c:pt idx="7">
                  <c:v>133820</c:v>
                </c:pt>
              </c:numCache>
            </c:numRef>
          </c:val>
          <c:extLst>
            <c:ext xmlns:c15="http://schemas.microsoft.com/office/drawing/2012/chart" uri="{02D57815-91ED-43cb-92C2-25804820EDAC}">
              <c15:datalabelsRange>
                <c15:f>'36aperfresol_graf'!$V$15:$AC$15</c15:f>
                <c15:dlblRangeCache>
                  <c:ptCount val="8"/>
                  <c:pt idx="0">
                    <c:v>27%</c:v>
                  </c:pt>
                  <c:pt idx="1">
                    <c:v>25%</c:v>
                  </c:pt>
                  <c:pt idx="2">
                    <c:v>19%</c:v>
                  </c:pt>
                  <c:pt idx="3">
                    <c:v>16%</c:v>
                  </c:pt>
                  <c:pt idx="4">
                    <c:v>20%</c:v>
                  </c:pt>
                  <c:pt idx="5">
                    <c:v>23%</c:v>
                  </c:pt>
                  <c:pt idx="6">
                    <c:v>27%</c:v>
                  </c:pt>
                  <c:pt idx="7">
                    <c:v>16%</c:v>
                  </c:pt>
                </c15:dlblRangeCache>
              </c15:datalabelsRange>
            </c:ext>
            <c:ext xmlns:c16="http://schemas.microsoft.com/office/drawing/2014/chart" uri="{C3380CC4-5D6E-409C-BE32-E72D297353CC}">
              <c16:uniqueId val="{00000023-EC53-41DD-9E7E-C299E7BB238A}"/>
            </c:ext>
          </c:extLst>
        </c:ser>
        <c:dLbls>
          <c:dLblPos val="ctr"/>
          <c:showLegendKey val="0"/>
          <c:showVal val="1"/>
          <c:showCatName val="0"/>
          <c:showSerName val="0"/>
          <c:showPercent val="0"/>
          <c:showBubbleSize val="0"/>
        </c:dLbls>
        <c:gapWidth val="30"/>
        <c:overlap val="100"/>
        <c:axId val="-1839928848"/>
        <c:axId val="-1839928304"/>
      </c:barChart>
      <c:catAx>
        <c:axId val="-183992884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28304"/>
        <c:crosses val="autoZero"/>
        <c:auto val="1"/>
        <c:lblAlgn val="ctr"/>
        <c:lblOffset val="100"/>
        <c:noMultiLvlLbl val="0"/>
      </c:catAx>
      <c:valAx>
        <c:axId val="-183992830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8848"/>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20047865278218635"/>
          <c:y val="4.3584880357108646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'36aperfresol_graf'!$D$12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4453-422D-A19C-0E47FF826DFE}"/>
              </c:ext>
            </c:extLst>
          </c:dPt>
          <c:dPt>
            <c:idx val="1"/>
            <c:invertIfNegative val="0"/>
            <c:bubble3D val="0"/>
            <c:extLst>
              <c:ext xmlns:c16="http://schemas.microsoft.com/office/drawing/2014/chart" uri="{C3380CC4-5D6E-409C-BE32-E72D297353CC}">
                <c16:uniqueId val="{00000001-4453-422D-A19C-0E47FF826DFE}"/>
              </c:ext>
            </c:extLst>
          </c:dPt>
          <c:dPt>
            <c:idx val="2"/>
            <c:invertIfNegative val="0"/>
            <c:bubble3D val="0"/>
            <c:extLst>
              <c:ext xmlns:c16="http://schemas.microsoft.com/office/drawing/2014/chart" uri="{C3380CC4-5D6E-409C-BE32-E72D297353CC}">
                <c16:uniqueId val="{00000002-4453-422D-A19C-0E47FF826DFE}"/>
              </c:ext>
            </c:extLst>
          </c:dPt>
          <c:dPt>
            <c:idx val="3"/>
            <c:invertIfNegative val="0"/>
            <c:bubble3D val="0"/>
            <c:extLst>
              <c:ext xmlns:c16="http://schemas.microsoft.com/office/drawing/2014/chart" uri="{C3380CC4-5D6E-409C-BE32-E72D297353CC}">
                <c16:uniqueId val="{00000003-4453-422D-A19C-0E47FF826DFE}"/>
              </c:ext>
            </c:extLst>
          </c:dPt>
          <c:dPt>
            <c:idx val="4"/>
            <c:invertIfNegative val="0"/>
            <c:bubble3D val="0"/>
            <c:extLst>
              <c:ext xmlns:c16="http://schemas.microsoft.com/office/drawing/2014/chart" uri="{C3380CC4-5D6E-409C-BE32-E72D297353CC}">
                <c16:uniqueId val="{00000004-4453-422D-A19C-0E47FF826DFE}"/>
              </c:ext>
            </c:extLst>
          </c:dPt>
          <c:dPt>
            <c:idx val="5"/>
            <c:invertIfNegative val="0"/>
            <c:bubble3D val="0"/>
            <c:extLst>
              <c:ext xmlns:c16="http://schemas.microsoft.com/office/drawing/2014/chart" uri="{C3380CC4-5D6E-409C-BE32-E72D297353CC}">
                <c16:uniqueId val="{00000005-4453-422D-A19C-0E47FF826DFE}"/>
              </c:ext>
            </c:extLst>
          </c:dPt>
          <c:dPt>
            <c:idx val="6"/>
            <c:invertIfNegative val="0"/>
            <c:bubble3D val="0"/>
            <c:extLst>
              <c:ext xmlns:c16="http://schemas.microsoft.com/office/drawing/2014/chart" uri="{C3380CC4-5D6E-409C-BE32-E72D297353CC}">
                <c16:uniqueId val="{00000006-4453-422D-A19C-0E47FF826DFE}"/>
              </c:ext>
            </c:extLst>
          </c:dPt>
          <c:dPt>
            <c:idx val="7"/>
            <c:invertIfNegative val="0"/>
            <c:bubble3D val="0"/>
            <c:extLst>
              <c:ext xmlns:c16="http://schemas.microsoft.com/office/drawing/2014/chart" uri="{C3380CC4-5D6E-409C-BE32-E72D297353CC}">
                <c16:uniqueId val="{00000007-4453-422D-A19C-0E47FF826DFE}"/>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4453-422D-A19C-0E47FF826DFE}"/>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4453-422D-A19C-0E47FF826DFE}"/>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4453-422D-A19C-0E47FF826DFE}"/>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4453-422D-A19C-0E47FF826DFE}"/>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4453-422D-A19C-0E47FF826DFE}"/>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4453-422D-A19C-0E47FF826DFE}"/>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4453-422D-A19C-0E47FF826DFE}"/>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('36aperfresol_graf'!$E$17,'36aperfresol_graf'!$G$17,'36aperfresol_graf'!$I$17,'36aperfresol_graf'!$K$17,'36aperfresol_graf'!$M$17,'36aperfresol_graf'!$O$17,'36aperfresol_graf'!$Q$17,'36aperfresol_graf'!$S$17)</c:f>
              <c:numCache>
                <c:formatCode>#,##0</c:formatCode>
                <c:ptCount val="8"/>
                <c:pt idx="0">
                  <c:v>792</c:v>
                </c:pt>
                <c:pt idx="1">
                  <c:v>24079</c:v>
                </c:pt>
                <c:pt idx="2">
                  <c:v>10285</c:v>
                </c:pt>
                <c:pt idx="3">
                  <c:v>10922</c:v>
                </c:pt>
                <c:pt idx="4">
                  <c:v>9904</c:v>
                </c:pt>
                <c:pt idx="5">
                  <c:v>13619</c:v>
                </c:pt>
                <c:pt idx="6">
                  <c:v>32180</c:v>
                </c:pt>
                <c:pt idx="7">
                  <c:v>65806</c:v>
                </c:pt>
              </c:numCache>
            </c:numRef>
          </c:val>
          <c:extLst>
            <c:ext xmlns:c15="http://schemas.microsoft.com/office/drawing/2012/chart" uri="{02D57815-91ED-43cb-92C2-25804820EDAC}">
              <c15:datalabelsRange>
                <c15:f>'36aperfresol_graf'!$V$17:$AC$17</c15:f>
                <c15:dlblRangeCache>
                  <c:ptCount val="8"/>
                  <c:pt idx="0">
                    <c:v>25%</c:v>
                  </c:pt>
                  <c:pt idx="1">
                    <c:v>24%</c:v>
                  </c:pt>
                  <c:pt idx="2">
                    <c:v>22%</c:v>
                  </c:pt>
                  <c:pt idx="3">
                    <c:v>23%</c:v>
                  </c:pt>
                  <c:pt idx="4">
                    <c:v>19%</c:v>
                  </c:pt>
                  <c:pt idx="5">
                    <c:v>17%</c:v>
                  </c:pt>
                  <c:pt idx="6">
                    <c:v>18%</c:v>
                  </c:pt>
                  <c:pt idx="7">
                    <c:v>20%</c:v>
                  </c:pt>
                </c15:dlblRangeCache>
              </c15:datalabelsRange>
            </c:ext>
            <c:ext xmlns:c16="http://schemas.microsoft.com/office/drawing/2014/chart" uri="{C3380CC4-5D6E-409C-BE32-E72D297353CC}">
              <c16:uniqueId val="{00000008-4453-422D-A19C-0E47FF826DFE}"/>
            </c:ext>
          </c:extLst>
        </c:ser>
        <c:ser>
          <c:idx val="1"/>
          <c:order val="1"/>
          <c:tx>
            <c:strRef>
              <c:f>'36aperfresol_graf'!$D$13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4453-422D-A19C-0E47FF826DFE}"/>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4453-422D-A19C-0E47FF826DFE}"/>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4453-422D-A19C-0E47FF826DFE}"/>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4453-422D-A19C-0E47FF826DFE}"/>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4453-422D-A19C-0E47FF826DFE}"/>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4453-422D-A19C-0E47FF826DFE}"/>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4453-422D-A19C-0E47FF826DFE}"/>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('36aperfresol_graf'!$E$18,'36aperfresol_graf'!$G$18,'36aperfresol_graf'!$I$18,'36aperfresol_graf'!$K$18,'36aperfresol_graf'!$M$18,'36aperfresol_graf'!$O$18,'36aperfresol_graf'!$Q$18,'36aperfresol_graf'!$S$18)</c:f>
              <c:numCache>
                <c:formatCode>#,##0</c:formatCode>
                <c:ptCount val="8"/>
                <c:pt idx="0">
                  <c:v>1080</c:v>
                </c:pt>
                <c:pt idx="1">
                  <c:v>34714</c:v>
                </c:pt>
                <c:pt idx="2">
                  <c:v>13619</c:v>
                </c:pt>
                <c:pt idx="3">
                  <c:v>15528</c:v>
                </c:pt>
                <c:pt idx="4">
                  <c:v>16068</c:v>
                </c:pt>
                <c:pt idx="5">
                  <c:v>24744</c:v>
                </c:pt>
                <c:pt idx="6">
                  <c:v>51918</c:v>
                </c:pt>
                <c:pt idx="7">
                  <c:v>93658</c:v>
                </c:pt>
              </c:numCache>
            </c:numRef>
          </c:val>
          <c:extLst>
            <c:ext xmlns:c15="http://schemas.microsoft.com/office/drawing/2012/chart" uri="{02D57815-91ED-43cb-92C2-25804820EDAC}">
              <c15:datalabelsRange>
                <c15:f>'36aperfresol_graf'!$V$18:$AC$18</c15:f>
                <c15:dlblRangeCache>
                  <c:ptCount val="8"/>
                  <c:pt idx="0">
                    <c:v>34%</c:v>
                  </c:pt>
                  <c:pt idx="1">
                    <c:v>34%</c:v>
                  </c:pt>
                  <c:pt idx="2">
                    <c:v>29%</c:v>
                  </c:pt>
                  <c:pt idx="3">
                    <c:v>32%</c:v>
                  </c:pt>
                  <c:pt idx="4">
                    <c:v>31%</c:v>
                  </c:pt>
                  <c:pt idx="5">
                    <c:v>31%</c:v>
                  </c:pt>
                  <c:pt idx="6">
                    <c:v>29%</c:v>
                  </c:pt>
                  <c:pt idx="7">
                    <c:v>29%</c:v>
                  </c:pt>
                </c15:dlblRangeCache>
              </c15:datalabelsRange>
            </c:ext>
            <c:ext xmlns:c16="http://schemas.microsoft.com/office/drawing/2014/chart" uri="{C3380CC4-5D6E-409C-BE32-E72D297353CC}">
              <c16:uniqueId val="{00000011-4453-422D-A19C-0E47FF826DFE}"/>
            </c:ext>
          </c:extLst>
        </c:ser>
        <c:ser>
          <c:idx val="2"/>
          <c:order val="2"/>
          <c:tx>
            <c:strRef>
              <c:f>'36aperfresol_graf'!$D$14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4453-422D-A19C-0E47FF826DFE}"/>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4453-422D-A19C-0E47FF826DFE}"/>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4453-422D-A19C-0E47FF826DFE}"/>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4453-422D-A19C-0E47FF826DFE}"/>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4453-422D-A19C-0E47FF826DFE}"/>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4453-422D-A19C-0E47FF826DFE}"/>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4453-422D-A19C-0E47FF826DFE}"/>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4453-422D-A19C-0E47FF826DFE}"/>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('36aperfresol_graf'!$E$19,'36aperfresol_graf'!$G$19,'36aperfresol_graf'!$I$19,'36aperfresol_graf'!$K$19,'36aperfresol_graf'!$M$19,'36aperfresol_graf'!$O$19,'36aperfresol_graf'!$Q$19,'36aperfresol_graf'!$S$19)</c:f>
              <c:numCache>
                <c:formatCode>#,##0</c:formatCode>
                <c:ptCount val="8"/>
                <c:pt idx="0">
                  <c:v>496</c:v>
                </c:pt>
                <c:pt idx="1">
                  <c:v>25784</c:v>
                </c:pt>
                <c:pt idx="2">
                  <c:v>14047</c:v>
                </c:pt>
                <c:pt idx="3">
                  <c:v>14737</c:v>
                </c:pt>
                <c:pt idx="4">
                  <c:v>16823</c:v>
                </c:pt>
                <c:pt idx="5">
                  <c:v>26240</c:v>
                </c:pt>
                <c:pt idx="6">
                  <c:v>54423</c:v>
                </c:pt>
                <c:pt idx="7">
                  <c:v>99303</c:v>
                </c:pt>
              </c:numCache>
            </c:numRef>
          </c:val>
          <c:extLst>
            <c:ext xmlns:c15="http://schemas.microsoft.com/office/drawing/2012/chart" uri="{02D57815-91ED-43cb-92C2-25804820EDAC}">
              <c15:datalabelsRange>
                <c15:f>'36aperfresol_graf'!$V$19:$AC$19</c15:f>
                <c15:dlblRangeCache>
                  <c:ptCount val="8"/>
                  <c:pt idx="0">
                    <c:v>16%</c:v>
                  </c:pt>
                  <c:pt idx="1">
                    <c:v>25%</c:v>
                  </c:pt>
                  <c:pt idx="2">
                    <c:v>30%</c:v>
                  </c:pt>
                  <c:pt idx="3">
                    <c:v>31%</c:v>
                  </c:pt>
                  <c:pt idx="4">
                    <c:v>33%</c:v>
                  </c:pt>
                  <c:pt idx="5">
                    <c:v>33%</c:v>
                  </c:pt>
                  <c:pt idx="6">
                    <c:v>30%</c:v>
                  </c:pt>
                  <c:pt idx="7">
                    <c:v>30%</c:v>
                  </c:pt>
                </c15:dlblRangeCache>
              </c15:datalabelsRange>
            </c:ext>
            <c:ext xmlns:c16="http://schemas.microsoft.com/office/drawing/2014/chart" uri="{C3380CC4-5D6E-409C-BE32-E72D297353CC}">
              <c16:uniqueId val="{0000001A-4453-422D-A19C-0E47FF826DFE}"/>
            </c:ext>
          </c:extLst>
        </c:ser>
        <c:ser>
          <c:idx val="3"/>
          <c:order val="3"/>
          <c:tx>
            <c:strRef>
              <c:f>'36aperfresol_graf'!$D$15</c:f>
              <c:strCache>
                <c:ptCount val="1"/>
                <c:pt idx="0">
                  <c:v>Sin Grado</c:v>
                </c:pt>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4453-422D-A19C-0E47FF826DFE}"/>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4453-422D-A19C-0E47FF826DFE}"/>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4453-422D-A19C-0E47FF826DFE}"/>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4453-422D-A19C-0E47FF826DFE}"/>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4453-422D-A19C-0E47FF826DFE}"/>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4453-422D-A19C-0E47FF826DFE}"/>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4453-422D-A19C-0E47FF826DFE}"/>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4453-422D-A19C-0E47FF826DFE}"/>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('36aperfresol_graf'!$E$9,'36aperfresol_graf'!$G$9,'36aperfresol_graf'!$I$9,'36aperfresol_graf'!$K$9,'36aperfresol_graf'!$M$9,'36aperfresol_graf'!$O$9,'36aperfresol_graf'!$Q$9,'36aperfresol_graf'!$S$9)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('36aperfresol_graf'!$E$20,'36aperfresol_graf'!$G$20,'36aperfresol_graf'!$I$20,'36aperfresol_graf'!$K$20,'36aperfresol_graf'!$M$20,'36aperfresol_graf'!$O$20,'36aperfresol_graf'!$Q$20,'36aperfresol_graf'!$S$20)</c:f>
              <c:numCache>
                <c:formatCode>#,##0</c:formatCode>
                <c:ptCount val="8"/>
                <c:pt idx="0">
                  <c:v>826</c:v>
                </c:pt>
                <c:pt idx="1">
                  <c:v>17412</c:v>
                </c:pt>
                <c:pt idx="2">
                  <c:v>8820</c:v>
                </c:pt>
                <c:pt idx="3">
                  <c:v>7016</c:v>
                </c:pt>
                <c:pt idx="4">
                  <c:v>8385</c:v>
                </c:pt>
                <c:pt idx="5">
                  <c:v>15888</c:v>
                </c:pt>
                <c:pt idx="6">
                  <c:v>40871</c:v>
                </c:pt>
                <c:pt idx="7">
                  <c:v>69166</c:v>
                </c:pt>
              </c:numCache>
            </c:numRef>
          </c:val>
          <c:extLst>
            <c:ext xmlns:c15="http://schemas.microsoft.com/office/drawing/2012/chart" uri="{02D57815-91ED-43cb-92C2-25804820EDAC}">
              <c15:datalabelsRange>
                <c15:f>'36aperfresol_graf'!$V$20:$AC$20</c15:f>
                <c15:dlblRangeCache>
                  <c:ptCount val="8"/>
                  <c:pt idx="0">
                    <c:v>26%</c:v>
                  </c:pt>
                  <c:pt idx="1">
                    <c:v>17%</c:v>
                  </c:pt>
                  <c:pt idx="2">
                    <c:v>19%</c:v>
                  </c:pt>
                  <c:pt idx="3">
                    <c:v>15%</c:v>
                  </c:pt>
                  <c:pt idx="4">
                    <c:v>16%</c:v>
                  </c:pt>
                  <c:pt idx="5">
                    <c:v>20%</c:v>
                  </c:pt>
                  <c:pt idx="6">
                    <c:v>23%</c:v>
                  </c:pt>
                  <c:pt idx="7">
                    <c:v>21%</c:v>
                  </c:pt>
                </c15:dlblRangeCache>
              </c15:datalabelsRange>
            </c:ext>
            <c:ext xmlns:c16="http://schemas.microsoft.com/office/drawing/2014/chart" uri="{C3380CC4-5D6E-409C-BE32-E72D297353CC}">
              <c16:uniqueId val="{00000023-4453-422D-A19C-0E47FF826DFE}"/>
            </c:ext>
          </c:extLst>
        </c:ser>
        <c:dLbls>
          <c:dLblPos val="ctr"/>
          <c:showLegendKey val="0"/>
          <c:showVal val="1"/>
          <c:showCatName val="0"/>
          <c:showSerName val="0"/>
          <c:showPercent val="0"/>
          <c:showBubbleSize val="0"/>
        </c:dLbls>
        <c:gapWidth val="30"/>
        <c:overlap val="100"/>
        <c:axId val="-1839929392"/>
        <c:axId val="-1839933744"/>
      </c:barChart>
      <c:catAx>
        <c:axId val="-183992939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75000"/>
                  </a:schemeClr>
                </a:solidFill>
                <a:latin typeface="+mn-lt"/>
                <a:ea typeface="Verdana"/>
                <a:cs typeface="Verdana"/>
              </a:defRPr>
            </a:pPr>
            <a:endParaRPr lang="es-ES"/>
          </a:p>
        </c:txPr>
        <c:crossAx val="-1839933744"/>
        <c:crosses val="autoZero"/>
        <c:auto val="1"/>
        <c:lblAlgn val="ctr"/>
        <c:lblOffset val="100"/>
        <c:noMultiLvlLbl val="0"/>
      </c:catAx>
      <c:valAx>
        <c:axId val="-183993374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75000"/>
                  </a:schemeClr>
                </a:solidFill>
                <a:latin typeface="+mn-lt"/>
                <a:ea typeface="Verdana"/>
                <a:cs typeface="Verdana"/>
              </a:defRPr>
            </a:pPr>
            <a:endParaRPr lang="es-ES"/>
          </a:p>
        </c:txPr>
        <c:crossAx val="-1839929392"/>
        <c:crosses val="autoZero"/>
        <c:crossBetween val="between"/>
      </c:valAx>
      <c:spPr>
        <a:noFill/>
        <a:ln w="25400">
          <a:noFill/>
        </a:ln>
      </c:spPr>
    </c:plotArea>
    <c:legend>
      <c:legendPos val="r"/>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75000"/>
                  </a:schemeClr>
                </a:solidFill>
                <a:latin typeface="Verdana"/>
                <a:ea typeface="Verdana"/>
                <a:cs typeface="Verdana"/>
              </a:defRPr>
            </a:pPr>
            <a:r>
              <a:rPr lang="es-ES" sz="1100">
                <a:solidFill>
                  <a:schemeClr val="accent1">
                    <a:lumMod val="75000"/>
                  </a:schemeClr>
                </a:solidFill>
                <a:latin typeface="+mn-lt"/>
              </a:rPr>
              <a:t>Distribución por Grado de Resolución de cada tramo de edad. Mujeres</a:t>
            </a:r>
          </a:p>
        </c:rich>
      </c:tx>
      <c:layout>
        <c:manualLayout>
          <c:xMode val="edge"/>
          <c:yMode val="edge"/>
          <c:x val="0.17471224300087485"/>
          <c:y val="8.9881010531251831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E77A-4563-9E07-0CB0C681B391}"/>
              </c:ext>
            </c:extLst>
          </c:dPt>
          <c:dPt>
            <c:idx val="1"/>
            <c:invertIfNegative val="0"/>
            <c:bubble3D val="0"/>
            <c:extLst>
              <c:ext xmlns:c16="http://schemas.microsoft.com/office/drawing/2014/chart" uri="{C3380CC4-5D6E-409C-BE32-E72D297353CC}">
                <c16:uniqueId val="{00000001-E77A-4563-9E07-0CB0C681B391}"/>
              </c:ext>
            </c:extLst>
          </c:dPt>
          <c:dPt>
            <c:idx val="2"/>
            <c:invertIfNegative val="0"/>
            <c:bubble3D val="0"/>
            <c:extLst>
              <c:ext xmlns:c16="http://schemas.microsoft.com/office/drawing/2014/chart" uri="{C3380CC4-5D6E-409C-BE32-E72D297353CC}">
                <c16:uniqueId val="{00000002-E77A-4563-9E07-0CB0C681B391}"/>
              </c:ext>
            </c:extLst>
          </c:dPt>
          <c:dPt>
            <c:idx val="3"/>
            <c:invertIfNegative val="0"/>
            <c:bubble3D val="0"/>
            <c:extLst>
              <c:ext xmlns:c16="http://schemas.microsoft.com/office/drawing/2014/chart" uri="{C3380CC4-5D6E-409C-BE32-E72D297353CC}">
                <c16:uniqueId val="{00000003-E77A-4563-9E07-0CB0C681B391}"/>
              </c:ext>
            </c:extLst>
          </c:dPt>
          <c:dPt>
            <c:idx val="4"/>
            <c:invertIfNegative val="0"/>
            <c:bubble3D val="0"/>
            <c:extLst>
              <c:ext xmlns:c16="http://schemas.microsoft.com/office/drawing/2014/chart" uri="{C3380CC4-5D6E-409C-BE32-E72D297353CC}">
                <c16:uniqueId val="{00000004-E77A-4563-9E07-0CB0C681B391}"/>
              </c:ext>
            </c:extLst>
          </c:dPt>
          <c:dPt>
            <c:idx val="5"/>
            <c:invertIfNegative val="0"/>
            <c:bubble3D val="0"/>
            <c:extLst>
              <c:ext xmlns:c16="http://schemas.microsoft.com/office/drawing/2014/chart" uri="{C3380CC4-5D6E-409C-BE32-E72D297353CC}">
                <c16:uniqueId val="{00000005-E77A-4563-9E07-0CB0C681B391}"/>
              </c:ext>
            </c:extLst>
          </c:dPt>
          <c:dPt>
            <c:idx val="6"/>
            <c:invertIfNegative val="0"/>
            <c:bubble3D val="0"/>
            <c:extLst>
              <c:ext xmlns:c16="http://schemas.microsoft.com/office/drawing/2014/chart" uri="{C3380CC4-5D6E-409C-BE32-E72D297353CC}">
                <c16:uniqueId val="{00000006-E77A-4563-9E07-0CB0C681B391}"/>
              </c:ext>
            </c:extLst>
          </c:dPt>
          <c:dPt>
            <c:idx val="7"/>
            <c:invertIfNegative val="0"/>
            <c:bubble3D val="0"/>
            <c:extLst>
              <c:ext xmlns:c16="http://schemas.microsoft.com/office/drawing/2014/chart" uri="{C3380CC4-5D6E-409C-BE32-E72D297353CC}">
                <c16:uniqueId val="{00000007-E77A-4563-9E07-0CB0C681B391}"/>
              </c:ext>
            </c:extLst>
          </c:dPt>
          <c:dLbls>
            <c:dLbl>
              <c:idx val="0"/>
              <c:tx>
                <c:rich>
                  <a:bodyPr/>
                  <a:lstStyle/>
                  <a:p>
                    <a:fld id="{F76B8219-D0A4-4907-B044-258DE9379CB4}" type="CELLRANGE">
                      <a:rPr lang="en-US"/>
                      <a:pPr/>
                      <a:t>[CELLRANGE]</a:t>
                    </a:fld>
                    <a:endParaRPr lang="en-US" baseline="0"/>
                  </a:p>
                  <a:p>
                    <a:fld id="{83193CF8-821F-4082-921B-16C099D8A3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77A-4563-9E07-0CB0C681B391}"/>
                </c:ext>
              </c:extLst>
            </c:dLbl>
            <c:dLbl>
              <c:idx val="1"/>
              <c:tx>
                <c:rich>
                  <a:bodyPr/>
                  <a:lstStyle/>
                  <a:p>
                    <a:fld id="{C224E424-5A2E-4C0C-AE48-C2BD61F060EB}" type="CELLRANGE">
                      <a:rPr lang="en-US"/>
                      <a:pPr/>
                      <a:t>[CELLRANGE]</a:t>
                    </a:fld>
                    <a:endParaRPr lang="en-US" baseline="0"/>
                  </a:p>
                  <a:p>
                    <a:fld id="{E6A88853-A6B4-46DF-952C-57430822828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77A-4563-9E07-0CB0C681B391}"/>
                </c:ext>
              </c:extLst>
            </c:dLbl>
            <c:dLbl>
              <c:idx val="2"/>
              <c:tx>
                <c:rich>
                  <a:bodyPr/>
                  <a:lstStyle/>
                  <a:p>
                    <a:fld id="{E1FA0CE3-D85B-489D-A6F3-2073AEECFE78}" type="CELLRANGE">
                      <a:rPr lang="en-US"/>
                      <a:pPr/>
                      <a:t>[CELLRANGE]</a:t>
                    </a:fld>
                    <a:endParaRPr lang="en-US" baseline="0"/>
                  </a:p>
                  <a:p>
                    <a:fld id="{60658B32-2CA5-4C79-A606-C114EBCB30C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E77A-4563-9E07-0CB0C681B391}"/>
                </c:ext>
              </c:extLst>
            </c:dLbl>
            <c:dLbl>
              <c:idx val="3"/>
              <c:tx>
                <c:rich>
                  <a:bodyPr/>
                  <a:lstStyle/>
                  <a:p>
                    <a:fld id="{C049069E-966B-48F5-A59F-2DB011E4CB20}" type="CELLRANGE">
                      <a:rPr lang="en-US"/>
                      <a:pPr/>
                      <a:t>[CELLRANGE]</a:t>
                    </a:fld>
                    <a:endParaRPr lang="en-US" baseline="0"/>
                  </a:p>
                  <a:p>
                    <a:fld id="{F8295E7C-6D1B-4421-A654-37344D9C3D4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77A-4563-9E07-0CB0C681B391}"/>
                </c:ext>
              </c:extLst>
            </c:dLbl>
            <c:dLbl>
              <c:idx val="4"/>
              <c:tx>
                <c:rich>
                  <a:bodyPr/>
                  <a:lstStyle/>
                  <a:p>
                    <a:fld id="{EAD41F2B-0284-4C81-B352-4B88E42D536E}" type="CELLRANGE">
                      <a:rPr lang="en-US"/>
                      <a:pPr/>
                      <a:t>[CELLRANGE]</a:t>
                    </a:fld>
                    <a:endParaRPr lang="en-US" baseline="0"/>
                  </a:p>
                  <a:p>
                    <a:fld id="{ED82EF9F-9AFB-4818-963C-5D2B1256E88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77A-4563-9E07-0CB0C681B391}"/>
                </c:ext>
              </c:extLst>
            </c:dLbl>
            <c:dLbl>
              <c:idx val="5"/>
              <c:tx>
                <c:rich>
                  <a:bodyPr/>
                  <a:lstStyle/>
                  <a:p>
                    <a:fld id="{D06CB97D-B87B-4793-8597-C25151491998}" type="CELLRANGE">
                      <a:rPr lang="en-US"/>
                      <a:pPr/>
                      <a:t>[CELLRANGE]</a:t>
                    </a:fld>
                    <a:endParaRPr lang="en-US" baseline="0"/>
                  </a:p>
                  <a:p>
                    <a:fld id="{9C0ADED6-D38A-41AF-B1C8-8F94B1AB51F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77A-4563-9E07-0CB0C681B391}"/>
                </c:ext>
              </c:extLst>
            </c:dLbl>
            <c:dLbl>
              <c:idx val="6"/>
              <c:tx>
                <c:rich>
                  <a:bodyPr/>
                  <a:lstStyle/>
                  <a:p>
                    <a:fld id="{3F123C3C-D444-4A01-9F20-B04C2B7314E9}" type="CELLRANGE">
                      <a:rPr lang="en-US"/>
                      <a:pPr/>
                      <a:t>[CELLRANGE]</a:t>
                    </a:fld>
                    <a:endParaRPr lang="en-US" baseline="0"/>
                  </a:p>
                  <a:p>
                    <a:fld id="{5C3974C2-A023-4278-AE47-6F4FCCA4EA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77A-4563-9E07-0CB0C681B391}"/>
                </c:ext>
              </c:extLst>
            </c:dLbl>
            <c:dLbl>
              <c:idx val="7"/>
              <c:tx>
                <c:rich>
                  <a:bodyPr/>
                  <a:lstStyle/>
                  <a:p>
                    <a:fld id="{041CEDE5-2103-484E-BF9B-D17AF5BCEC36}" type="CELLRANGE">
                      <a:rPr lang="en-US"/>
                      <a:pPr/>
                      <a:t>[CELLRANGE]</a:t>
                    </a:fld>
                    <a:endParaRPr lang="en-US" baseline="0"/>
                  </a:p>
                  <a:p>
                    <a:fld id="{D46E8141-580F-4FE9-A368-6D76CD36664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('36bperfresol_graf'!$E$12,'36bperfresol_graf'!$G$12,'36bperfresol_graf'!$I$12,'36bperfresol_graf'!$K$12,'36bperfresol_graf'!$M$12,'36bperfresol_graf'!$O$12,'36bperfresol_graf'!$Q$12,'36bperfresol_graf'!$S$12)</c:f>
              <c:numCache>
                <c:formatCode>#,##0</c:formatCode>
                <c:ptCount val="8"/>
                <c:pt idx="0">
                  <c:v>587</c:v>
                </c:pt>
                <c:pt idx="1">
                  <c:v>11070</c:v>
                </c:pt>
                <c:pt idx="2">
                  <c:v>6395</c:v>
                </c:pt>
                <c:pt idx="3">
                  <c:v>8807</c:v>
                </c:pt>
                <c:pt idx="4">
                  <c:v>8683</c:v>
                </c:pt>
                <c:pt idx="5">
                  <c:v>12198</c:v>
                </c:pt>
                <c:pt idx="6">
                  <c:v>41781</c:v>
                </c:pt>
                <c:pt idx="7">
                  <c:v>198294</c:v>
                </c:pt>
              </c:numCache>
            </c:numRef>
          </c:val>
          <c:extLst>
            <c:ext xmlns:c15="http://schemas.microsoft.com/office/drawing/2012/chart" uri="{02D57815-91ED-43cb-92C2-25804820EDAC}">
              <c15:datalabelsRange>
                <c15:f>'36bperfresol_graf'!$V$12:$AC$12</c15:f>
                <c15:dlblRangeCache>
                  <c:ptCount val="8"/>
                  <c:pt idx="0">
                    <c:v>32%</c:v>
                  </c:pt>
                  <c:pt idx="1">
                    <c:v>31%</c:v>
                  </c:pt>
                  <c:pt idx="2">
                    <c:v>28%</c:v>
                  </c:pt>
                  <c:pt idx="3">
                    <c:v>28%</c:v>
                  </c:pt>
                  <c:pt idx="4">
                    <c:v>23%</c:v>
                  </c:pt>
                  <c:pt idx="5">
                    <c:v>20%</c:v>
                  </c:pt>
                  <c:pt idx="6">
                    <c:v>19%</c:v>
                  </c:pt>
                  <c:pt idx="7">
                    <c:v>28%</c:v>
                  </c:pt>
                </c15:dlblRangeCache>
              </c15:datalabelsRange>
            </c:ext>
            <c:ext xmlns:c16="http://schemas.microsoft.com/office/drawing/2014/chart" uri="{C3380CC4-5D6E-409C-BE32-E72D297353CC}">
              <c16:uniqueId val="{00000008-E77A-4563-9E07-0CB0C681B391}"/>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FE06F603-EE38-4902-8CD2-DA2FC335757C}" type="CELLRANGE">
                      <a:rPr lang="en-US"/>
                      <a:pPr/>
                      <a:t>[CELLRANGE]</a:t>
                    </a:fld>
                    <a:endParaRPr lang="en-US" baseline="0"/>
                  </a:p>
                  <a:p>
                    <a:fld id="{9376FAF1-408E-4E2E-A4A4-6FD5C5721E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77A-4563-9E07-0CB0C681B391}"/>
                </c:ext>
              </c:extLst>
            </c:dLbl>
            <c:dLbl>
              <c:idx val="1"/>
              <c:tx>
                <c:rich>
                  <a:bodyPr/>
                  <a:lstStyle/>
                  <a:p>
                    <a:fld id="{1BB14121-87F5-4748-91CB-BB2E842C2796}" type="CELLRANGE">
                      <a:rPr lang="en-US"/>
                      <a:pPr/>
                      <a:t>[CELLRANGE]</a:t>
                    </a:fld>
                    <a:endParaRPr lang="en-US" baseline="0"/>
                  </a:p>
                  <a:p>
                    <a:fld id="{D7CD7B49-F953-45C8-8F55-713607F2050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77A-4563-9E07-0CB0C681B391}"/>
                </c:ext>
              </c:extLst>
            </c:dLbl>
            <c:dLbl>
              <c:idx val="2"/>
              <c:tx>
                <c:rich>
                  <a:bodyPr/>
                  <a:lstStyle/>
                  <a:p>
                    <a:fld id="{713793C0-523C-4F38-B01F-5424E2A24034}" type="CELLRANGE">
                      <a:rPr lang="en-US"/>
                      <a:pPr/>
                      <a:t>[CELLRANGE]</a:t>
                    </a:fld>
                    <a:endParaRPr lang="en-US" baseline="0"/>
                  </a:p>
                  <a:p>
                    <a:fld id="{E11B80BC-6040-45A9-803F-C3181FB6879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77A-4563-9E07-0CB0C681B391}"/>
                </c:ext>
              </c:extLst>
            </c:dLbl>
            <c:dLbl>
              <c:idx val="3"/>
              <c:tx>
                <c:rich>
                  <a:bodyPr/>
                  <a:lstStyle/>
                  <a:p>
                    <a:fld id="{1D159EBA-6DE1-45F4-94AB-96E6ACFAE652}" type="CELLRANGE">
                      <a:rPr lang="en-US"/>
                      <a:pPr/>
                      <a:t>[CELLRANGE]</a:t>
                    </a:fld>
                    <a:endParaRPr lang="en-US" baseline="0"/>
                  </a:p>
                  <a:p>
                    <a:fld id="{89E69896-9512-4421-9020-8346AD873E4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77A-4563-9E07-0CB0C681B391}"/>
                </c:ext>
              </c:extLst>
            </c:dLbl>
            <c:dLbl>
              <c:idx val="4"/>
              <c:tx>
                <c:rich>
                  <a:bodyPr/>
                  <a:lstStyle/>
                  <a:p>
                    <a:fld id="{B4E1A91E-E6B3-4FA4-BDD3-A718DE9D2DB3}" type="CELLRANGE">
                      <a:rPr lang="en-US"/>
                      <a:pPr/>
                      <a:t>[CELLRANGE]</a:t>
                    </a:fld>
                    <a:endParaRPr lang="en-US" baseline="0"/>
                  </a:p>
                  <a:p>
                    <a:fld id="{88250868-D4CB-4FA3-BF0F-9171BB6F20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77A-4563-9E07-0CB0C681B391}"/>
                </c:ext>
              </c:extLst>
            </c:dLbl>
            <c:dLbl>
              <c:idx val="5"/>
              <c:tx>
                <c:rich>
                  <a:bodyPr/>
                  <a:lstStyle/>
                  <a:p>
                    <a:fld id="{28E7E649-7C92-46A2-AE4B-AB976425529E}" type="CELLRANGE">
                      <a:rPr lang="en-US"/>
                      <a:pPr/>
                      <a:t>[CELLRANGE]</a:t>
                    </a:fld>
                    <a:endParaRPr lang="en-US" baseline="0"/>
                  </a:p>
                  <a:p>
                    <a:fld id="{CD469C81-84A2-40FD-B340-0C402A4E171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77A-4563-9E07-0CB0C681B391}"/>
                </c:ext>
              </c:extLst>
            </c:dLbl>
            <c:dLbl>
              <c:idx val="6"/>
              <c:tx>
                <c:rich>
                  <a:bodyPr/>
                  <a:lstStyle/>
                  <a:p>
                    <a:fld id="{2C4CA731-76EE-49DF-A868-247EDDEC55A7}" type="CELLRANGE">
                      <a:rPr lang="en-US"/>
                      <a:pPr/>
                      <a:t>[CELLRANGE]</a:t>
                    </a:fld>
                    <a:endParaRPr lang="en-US" baseline="0"/>
                  </a:p>
                  <a:p>
                    <a:fld id="{83CAF055-97CC-4457-A1B3-AD49C7FD77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77A-4563-9E07-0CB0C681B391}"/>
                </c:ext>
              </c:extLst>
            </c:dLbl>
            <c:dLbl>
              <c:idx val="7"/>
              <c:tx>
                <c:rich>
                  <a:bodyPr/>
                  <a:lstStyle/>
                  <a:p>
                    <a:fld id="{6991B670-80E0-40AB-8BD6-14DBF1EF93C1}" type="CELLRANGE">
                      <a:rPr lang="en-US"/>
                      <a:pPr/>
                      <a:t>[CELLRANGE]</a:t>
                    </a:fld>
                    <a:endParaRPr lang="en-US" baseline="0"/>
                  </a:p>
                  <a:p>
                    <a:fld id="{45E8A77A-F539-47BF-815E-4150FE19B87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('36bperfresol_graf'!$E$13,'36bperfresol_graf'!$G$13,'36bperfresol_graf'!$I$13,'36bperfresol_graf'!$K$13,'36bperfresol_graf'!$M$13,'36bperfresol_graf'!$O$13,'36bperfresol_graf'!$Q$13,'36bperfresol_graf'!$S$13)</c:f>
              <c:numCache>
                <c:formatCode>#,##0</c:formatCode>
                <c:ptCount val="8"/>
                <c:pt idx="0">
                  <c:v>849</c:v>
                </c:pt>
                <c:pt idx="1">
                  <c:v>13829</c:v>
                </c:pt>
                <c:pt idx="2">
                  <c:v>8444</c:v>
                </c:pt>
                <c:pt idx="3">
                  <c:v>11799</c:v>
                </c:pt>
                <c:pt idx="4">
                  <c:v>13641</c:v>
                </c:pt>
                <c:pt idx="5">
                  <c:v>22923</c:v>
                </c:pt>
                <c:pt idx="6">
                  <c:v>74550</c:v>
                </c:pt>
                <c:pt idx="7">
                  <c:v>261802</c:v>
                </c:pt>
              </c:numCache>
            </c:numRef>
          </c:val>
          <c:extLst>
            <c:ext xmlns:c15="http://schemas.microsoft.com/office/drawing/2012/chart" uri="{02D57815-91ED-43cb-92C2-25804820EDAC}">
              <c15:datalabelsRange>
                <c15:f>'36bperfresol_graf'!$V$13:$AC$13</c15:f>
                <c15:dlblRangeCache>
                  <c:ptCount val="8"/>
                  <c:pt idx="0">
                    <c:v>46%</c:v>
                  </c:pt>
                  <c:pt idx="1">
                    <c:v>38%</c:v>
                  </c:pt>
                  <c:pt idx="2">
                    <c:v>37%</c:v>
                  </c:pt>
                  <c:pt idx="3">
                    <c:v>38%</c:v>
                  </c:pt>
                  <c:pt idx="4">
                    <c:v>37%</c:v>
                  </c:pt>
                  <c:pt idx="5">
                    <c:v>37%</c:v>
                  </c:pt>
                  <c:pt idx="6">
                    <c:v>34%</c:v>
                  </c:pt>
                  <c:pt idx="7">
                    <c:v>37%</c:v>
                  </c:pt>
                </c15:dlblRangeCache>
              </c15:datalabelsRange>
            </c:ext>
            <c:ext xmlns:c16="http://schemas.microsoft.com/office/drawing/2014/chart" uri="{C3380CC4-5D6E-409C-BE32-E72D297353CC}">
              <c16:uniqueId val="{00000011-E77A-4563-9E07-0CB0C681B391}"/>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9A639D7F-A7A5-4A7B-8C27-F55499EB59C3}" type="CELLRANGE">
                      <a:rPr lang="en-US"/>
                      <a:pPr/>
                      <a:t>[CELLRANGE]</a:t>
                    </a:fld>
                    <a:endParaRPr lang="en-US" baseline="0"/>
                  </a:p>
                  <a:p>
                    <a:fld id="{C11F951C-FC56-49C1-811B-5657BCE9B2D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77A-4563-9E07-0CB0C681B391}"/>
                </c:ext>
              </c:extLst>
            </c:dLbl>
            <c:dLbl>
              <c:idx val="1"/>
              <c:tx>
                <c:rich>
                  <a:bodyPr/>
                  <a:lstStyle/>
                  <a:p>
                    <a:fld id="{6FB7A9F1-9D26-46B8-8B74-5CE361EF5CB0}" type="CELLRANGE">
                      <a:rPr lang="en-US"/>
                      <a:pPr/>
                      <a:t>[CELLRANGE]</a:t>
                    </a:fld>
                    <a:endParaRPr lang="en-US" baseline="0"/>
                  </a:p>
                  <a:p>
                    <a:fld id="{EA0816C6-BD05-4091-B51E-0770317F288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77A-4563-9E07-0CB0C681B391}"/>
                </c:ext>
              </c:extLst>
            </c:dLbl>
            <c:dLbl>
              <c:idx val="2"/>
              <c:tx>
                <c:rich>
                  <a:bodyPr/>
                  <a:lstStyle/>
                  <a:p>
                    <a:fld id="{D82F7935-A3E5-4D02-A284-648D7346E4C5}" type="CELLRANGE">
                      <a:rPr lang="en-US"/>
                      <a:pPr/>
                      <a:t>[CELLRANGE]</a:t>
                    </a:fld>
                    <a:endParaRPr lang="en-US" baseline="0"/>
                  </a:p>
                  <a:p>
                    <a:fld id="{E711D173-69F2-4168-9870-E53B9E38EC2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77A-4563-9E07-0CB0C681B391}"/>
                </c:ext>
              </c:extLst>
            </c:dLbl>
            <c:dLbl>
              <c:idx val="3"/>
              <c:tx>
                <c:rich>
                  <a:bodyPr/>
                  <a:lstStyle/>
                  <a:p>
                    <a:fld id="{C4F3B8D6-4A42-4BD2-86C8-7559593ED55D}" type="CELLRANGE">
                      <a:rPr lang="en-US"/>
                      <a:pPr/>
                      <a:t>[CELLRANGE]</a:t>
                    </a:fld>
                    <a:endParaRPr lang="en-US" baseline="0"/>
                  </a:p>
                  <a:p>
                    <a:fld id="{5B93084D-563C-42EE-BE5F-A59E161A13E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E77A-4563-9E07-0CB0C681B391}"/>
                </c:ext>
              </c:extLst>
            </c:dLbl>
            <c:dLbl>
              <c:idx val="4"/>
              <c:tx>
                <c:rich>
                  <a:bodyPr/>
                  <a:lstStyle/>
                  <a:p>
                    <a:fld id="{51DFABAE-4786-486E-A3A0-5F72087A1DA3}" type="CELLRANGE">
                      <a:rPr lang="en-US"/>
                      <a:pPr/>
                      <a:t>[CELLRANGE]</a:t>
                    </a:fld>
                    <a:endParaRPr lang="en-US" baseline="0"/>
                  </a:p>
                  <a:p>
                    <a:fld id="{06C13910-CD5C-48D3-A347-96BD4815F6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77A-4563-9E07-0CB0C681B391}"/>
                </c:ext>
              </c:extLst>
            </c:dLbl>
            <c:dLbl>
              <c:idx val="5"/>
              <c:tx>
                <c:rich>
                  <a:bodyPr/>
                  <a:lstStyle/>
                  <a:p>
                    <a:fld id="{C3FFBBC4-65FD-4592-9CE0-9396FA3914B9}" type="CELLRANGE">
                      <a:rPr lang="en-US"/>
                      <a:pPr/>
                      <a:t>[CELLRANGE]</a:t>
                    </a:fld>
                    <a:endParaRPr lang="en-US" baseline="0"/>
                  </a:p>
                  <a:p>
                    <a:fld id="{45A42936-C0D3-4637-B432-1A2EF42EA6C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77A-4563-9E07-0CB0C681B391}"/>
                </c:ext>
              </c:extLst>
            </c:dLbl>
            <c:dLbl>
              <c:idx val="6"/>
              <c:tx>
                <c:rich>
                  <a:bodyPr/>
                  <a:lstStyle/>
                  <a:p>
                    <a:fld id="{6836B5B2-3B56-472A-BC2A-BEFC26A52BDE}" type="CELLRANGE">
                      <a:rPr lang="en-US"/>
                      <a:pPr/>
                      <a:t>[CELLRANGE]</a:t>
                    </a:fld>
                    <a:endParaRPr lang="en-US" baseline="0"/>
                  </a:p>
                  <a:p>
                    <a:fld id="{80540AE7-3603-449C-A0DD-FF94AE0C3B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E77A-4563-9E07-0CB0C681B391}"/>
                </c:ext>
              </c:extLst>
            </c:dLbl>
            <c:dLbl>
              <c:idx val="7"/>
              <c:tx>
                <c:rich>
                  <a:bodyPr/>
                  <a:lstStyle/>
                  <a:p>
                    <a:fld id="{4E27F140-CA09-430C-ABDB-D375724939ED}" type="CELLRANGE">
                      <a:rPr lang="en-US"/>
                      <a:pPr/>
                      <a:t>[CELLRANGE]</a:t>
                    </a:fld>
                    <a:endParaRPr lang="en-US" baseline="0"/>
                  </a:p>
                  <a:p>
                    <a:fld id="{E9E548F9-241E-42AA-80A4-CA47E23CC6A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77A-4563-9E07-0CB0C681B391}"/>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('36bperfresol_graf'!$E$14,'36bperfresol_graf'!$G$14,'36bperfresol_graf'!$I$14,'36bperfresol_graf'!$K$14,'36bperfresol_graf'!$M$14,'36bperfresol_graf'!$O$14,'36bperfresol_graf'!$Q$14,'36bperfresol_graf'!$S$14)</c:f>
              <c:numCache>
                <c:formatCode>#,##0</c:formatCode>
                <c:ptCount val="8"/>
                <c:pt idx="0">
                  <c:v>398</c:v>
                </c:pt>
                <c:pt idx="1">
                  <c:v>11271</c:v>
                </c:pt>
                <c:pt idx="2">
                  <c:v>8177</c:v>
                </c:pt>
                <c:pt idx="3">
                  <c:v>10523</c:v>
                </c:pt>
                <c:pt idx="4">
                  <c:v>14922</c:v>
                </c:pt>
                <c:pt idx="5">
                  <c:v>26966</c:v>
                </c:pt>
                <c:pt idx="6">
                  <c:v>99948</c:v>
                </c:pt>
                <c:pt idx="7">
                  <c:v>245743</c:v>
                </c:pt>
              </c:numCache>
            </c:numRef>
          </c:val>
          <c:extLst>
            <c:ext xmlns:c15="http://schemas.microsoft.com/office/drawing/2012/chart" uri="{02D57815-91ED-43cb-92C2-25804820EDAC}">
              <c15:datalabelsRange>
                <c15:f>'36bperfresol_graf'!$V$14:$AC$14</c15:f>
                <c15:dlblRangeCache>
                  <c:ptCount val="8"/>
                  <c:pt idx="0">
                    <c:v>22%</c:v>
                  </c:pt>
                  <c:pt idx="1">
                    <c:v>31%</c:v>
                  </c:pt>
                  <c:pt idx="2">
                    <c:v>36%</c:v>
                  </c:pt>
                  <c:pt idx="3">
                    <c:v>34%</c:v>
                  </c:pt>
                  <c:pt idx="4">
                    <c:v>40%</c:v>
                  </c:pt>
                  <c:pt idx="5">
                    <c:v>43%</c:v>
                  </c:pt>
                  <c:pt idx="6">
                    <c:v>46%</c:v>
                  </c:pt>
                  <c:pt idx="7">
                    <c:v>35%</c:v>
                  </c:pt>
                </c15:dlblRangeCache>
              </c15:datalabelsRange>
            </c:ext>
            <c:ext xmlns:c16="http://schemas.microsoft.com/office/drawing/2014/chart" uri="{C3380CC4-5D6E-409C-BE32-E72D297353CC}">
              <c16:uniqueId val="{0000001A-E77A-4563-9E07-0CB0C681B391}"/>
            </c:ext>
          </c:extLst>
        </c:ser>
        <c:ser>
          <c:idx val="3"/>
          <c:order val="3"/>
          <c:tx>
            <c:strRef>
              <c:f>'36bperfresol_graf'!$D$15</c:f>
              <c:strCache>
                <c:ptCount val="1"/>
              </c:strCache>
            </c:strRef>
          </c:tx>
          <c:spPr>
            <a:solidFill>
              <a:srgbClr val="0066CC"/>
            </a:solidFill>
          </c:spPr>
          <c:invertIfNegative val="0"/>
          <c:dLbls>
            <c:dLbl>
              <c:idx val="0"/>
              <c:tx>
                <c:rich>
                  <a:bodyPr/>
                  <a:lstStyle/>
                  <a:p>
                    <a:fld id="{E8804C1E-8E8D-4785-8E95-03517CE2EA9A}" type="CELLRANGE">
                      <a:rPr lang="en-US"/>
                      <a:pPr/>
                      <a:t>[CELLRANGE]</a:t>
                    </a:fld>
                    <a:endParaRPr lang="en-US" baseline="0"/>
                  </a:p>
                  <a:p>
                    <a:fld id="{73CBC5ED-C08B-4290-988E-41001EECE5E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77A-4563-9E07-0CB0C681B391}"/>
                </c:ext>
              </c:extLst>
            </c:dLbl>
            <c:dLbl>
              <c:idx val="1"/>
              <c:tx>
                <c:rich>
                  <a:bodyPr/>
                  <a:lstStyle/>
                  <a:p>
                    <a:fld id="{3C4920F4-1F65-463A-A756-2C3CAFFFE2BA}" type="CELLRANGE">
                      <a:rPr lang="en-US"/>
                      <a:pPr/>
                      <a:t>[CELLRANGE]</a:t>
                    </a:fld>
                    <a:endParaRPr lang="en-US" baseline="0"/>
                  </a:p>
                  <a:p>
                    <a:fld id="{CDDA5DEA-44D9-4B8F-BB97-0B86EEDE34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77A-4563-9E07-0CB0C681B391}"/>
                </c:ext>
              </c:extLst>
            </c:dLbl>
            <c:dLbl>
              <c:idx val="2"/>
              <c:tx>
                <c:rich>
                  <a:bodyPr/>
                  <a:lstStyle/>
                  <a:p>
                    <a:fld id="{D70D894F-1608-4EFC-AF3F-B66C0715516B}" type="CELLRANGE">
                      <a:rPr lang="en-US"/>
                      <a:pPr/>
                      <a:t>[CELLRANGE]</a:t>
                    </a:fld>
                    <a:endParaRPr lang="en-US" baseline="0"/>
                  </a:p>
                  <a:p>
                    <a:fld id="{C6058709-6862-4C56-81F6-D2445E5588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77A-4563-9E07-0CB0C681B391}"/>
                </c:ext>
              </c:extLst>
            </c:dLbl>
            <c:dLbl>
              <c:idx val="3"/>
              <c:tx>
                <c:rich>
                  <a:bodyPr/>
                  <a:lstStyle/>
                  <a:p>
                    <a:fld id="{973857A7-66E3-4409-903B-9D086E8522CA}" type="CELLRANGE">
                      <a:rPr lang="en-US"/>
                      <a:pPr/>
                      <a:t>[CELLRANGE]</a:t>
                    </a:fld>
                    <a:endParaRPr lang="en-US" baseline="0"/>
                  </a:p>
                  <a:p>
                    <a:fld id="{B49489B3-ACD9-40E8-A848-043A1B1739F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77A-4563-9E07-0CB0C681B391}"/>
                </c:ext>
              </c:extLst>
            </c:dLbl>
            <c:dLbl>
              <c:idx val="4"/>
              <c:tx>
                <c:rich>
                  <a:bodyPr/>
                  <a:lstStyle/>
                  <a:p>
                    <a:fld id="{3B0CB7CC-1822-41DC-A2F4-5045FB09B92B}" type="CELLRANGE">
                      <a:rPr lang="en-US"/>
                      <a:pPr/>
                      <a:t>[CELLRANGE]</a:t>
                    </a:fld>
                    <a:endParaRPr lang="en-US" baseline="0"/>
                  </a:p>
                  <a:p>
                    <a:fld id="{80317CDD-557A-464B-9085-9A6EC9A739E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77A-4563-9E07-0CB0C681B391}"/>
                </c:ext>
              </c:extLst>
            </c:dLbl>
            <c:dLbl>
              <c:idx val="5"/>
              <c:tx>
                <c:rich>
                  <a:bodyPr/>
                  <a:lstStyle/>
                  <a:p>
                    <a:fld id="{8434CCBA-61AE-454D-870E-2A804CD60853}" type="CELLRANGE">
                      <a:rPr lang="en-US"/>
                      <a:pPr/>
                      <a:t>[CELLRANGE]</a:t>
                    </a:fld>
                    <a:endParaRPr lang="en-US" baseline="0"/>
                  </a:p>
                  <a:p>
                    <a:fld id="{D9F61F46-EE11-483B-B001-4722E571BAB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77A-4563-9E07-0CB0C681B391}"/>
                </c:ext>
              </c:extLst>
            </c:dLbl>
            <c:dLbl>
              <c:idx val="6"/>
              <c:tx>
                <c:rich>
                  <a:bodyPr/>
                  <a:lstStyle/>
                  <a:p>
                    <a:fld id="{077E064E-CF90-4DAE-AB57-635BBC68805F}" type="CELLRANGE">
                      <a:rPr lang="en-US"/>
                      <a:pPr/>
                      <a:t>[CELLRANGE]</a:t>
                    </a:fld>
                    <a:endParaRPr lang="en-US" baseline="0"/>
                  </a:p>
                  <a:p>
                    <a:fld id="{668ACA28-4708-4429-8EC3-5B5D2B7E55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77A-4563-9E07-0CB0C681B391}"/>
                </c:ext>
              </c:extLst>
            </c:dLbl>
            <c:dLbl>
              <c:idx val="7"/>
              <c:tx>
                <c:rich>
                  <a:bodyPr/>
                  <a:lstStyle/>
                  <a:p>
                    <a:fld id="{F93DC540-39A2-418F-81D7-39470D98BE71}" type="CELLRANGE">
                      <a:rPr lang="en-US"/>
                      <a:pPr/>
                      <a:t>[CELLRANGE]</a:t>
                    </a:fld>
                    <a:endParaRPr lang="en-US" baseline="0"/>
                  </a:p>
                  <a:p>
                    <a:fld id="{2FFA1FC8-7C8D-4A12-BD0F-955C01C5216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77A-4563-9E07-0CB0C681B391}"/>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('36bperfresol_graf'!$E$15,'36bperfresol_graf'!$G$15,'36bperfresol_graf'!$I$15,'36bperfresol_graf'!$K$15,'36bperfresol_graf'!$M$15,'36bperfresol_graf'!$O$15,'36bperfresol_graf'!$Q$15,'36bperfresol_graf'!$S$15)</c:f>
              <c:numCache>
                <c:formatCode>#,##0</c:formatCode>
                <c:ptCount val="8"/>
              </c:numCache>
            </c:numRef>
          </c:val>
          <c:extLst>
            <c:ext xmlns:c15="http://schemas.microsoft.com/office/drawing/2012/chart" uri="{02D57815-91ED-43cb-92C2-25804820EDAC}">
              <c15:datalabelsRange>
                <c15:f>'36bperfresol_graf'!$V$15:$AC$15</c15:f>
                <c15:dlblRangeCache>
                  <c:ptCount val="8"/>
                </c15:dlblRangeCache>
              </c15:datalabelsRange>
            </c:ext>
            <c:ext xmlns:c16="http://schemas.microsoft.com/office/drawing/2014/chart" uri="{C3380CC4-5D6E-409C-BE32-E72D297353CC}">
              <c16:uniqueId val="{00000023-E77A-4563-9E07-0CB0C681B391}"/>
            </c:ext>
          </c:extLst>
        </c:ser>
        <c:dLbls>
          <c:dLblPos val="ctr"/>
          <c:showLegendKey val="0"/>
          <c:showVal val="1"/>
          <c:showCatName val="0"/>
          <c:showSerName val="0"/>
          <c:showPercent val="0"/>
          <c:showBubbleSize val="0"/>
        </c:dLbls>
        <c:gapWidth val="30"/>
        <c:overlap val="100"/>
        <c:axId val="-1839934832"/>
        <c:axId val="-1839931568"/>
      </c:barChart>
      <c:catAx>
        <c:axId val="-183993483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568"/>
        <c:crosses val="autoZero"/>
        <c:auto val="1"/>
        <c:lblAlgn val="ctr"/>
        <c:lblOffset val="100"/>
        <c:noMultiLvlLbl val="0"/>
      </c:catAx>
      <c:valAx>
        <c:axId val="-18399315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83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75000"/>
                  </a:schemeClr>
                </a:solidFill>
                <a:latin typeface="+mn-lt"/>
                <a:ea typeface="Verdana"/>
                <a:cs typeface="Verdana"/>
              </a:defRPr>
            </a:pPr>
            <a:r>
              <a:rPr lang="es-ES" sz="1100" b="1" i="0" baseline="0">
                <a:solidFill>
                  <a:schemeClr val="accent1">
                    <a:lumMod val="75000"/>
                  </a:schemeClr>
                </a:solidFill>
                <a:effectLst/>
                <a:latin typeface="+mn-lt"/>
              </a:rPr>
              <a:t>Distribución por Grado de Resolución de cada tramo de edad. Hombres</a:t>
            </a:r>
            <a:endParaRPr lang="es-ES" sz="1100">
              <a:solidFill>
                <a:schemeClr val="accent1">
                  <a:lumMod val="75000"/>
                </a:schemeClr>
              </a:solidFill>
              <a:effectLst/>
              <a:latin typeface="+mn-lt"/>
            </a:endParaRPr>
          </a:p>
        </c:rich>
      </c:tx>
      <c:layout>
        <c:manualLayout>
          <c:xMode val="edge"/>
          <c:yMode val="edge"/>
          <c:x val="0.17793855742024445"/>
          <c:y val="4.3585460908295553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'36bperfresol_graf'!$D$12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F13B-4F65-A59B-A96749FB406D}"/>
              </c:ext>
            </c:extLst>
          </c:dPt>
          <c:dPt>
            <c:idx val="1"/>
            <c:invertIfNegative val="0"/>
            <c:bubble3D val="0"/>
            <c:extLst>
              <c:ext xmlns:c16="http://schemas.microsoft.com/office/drawing/2014/chart" uri="{C3380CC4-5D6E-409C-BE32-E72D297353CC}">
                <c16:uniqueId val="{00000001-F13B-4F65-A59B-A96749FB406D}"/>
              </c:ext>
            </c:extLst>
          </c:dPt>
          <c:dPt>
            <c:idx val="2"/>
            <c:invertIfNegative val="0"/>
            <c:bubble3D val="0"/>
            <c:extLst>
              <c:ext xmlns:c16="http://schemas.microsoft.com/office/drawing/2014/chart" uri="{C3380CC4-5D6E-409C-BE32-E72D297353CC}">
                <c16:uniqueId val="{00000002-F13B-4F65-A59B-A96749FB406D}"/>
              </c:ext>
            </c:extLst>
          </c:dPt>
          <c:dPt>
            <c:idx val="3"/>
            <c:invertIfNegative val="0"/>
            <c:bubble3D val="0"/>
            <c:extLst>
              <c:ext xmlns:c16="http://schemas.microsoft.com/office/drawing/2014/chart" uri="{C3380CC4-5D6E-409C-BE32-E72D297353CC}">
                <c16:uniqueId val="{00000003-F13B-4F65-A59B-A96749FB406D}"/>
              </c:ext>
            </c:extLst>
          </c:dPt>
          <c:dPt>
            <c:idx val="4"/>
            <c:invertIfNegative val="0"/>
            <c:bubble3D val="0"/>
            <c:extLst>
              <c:ext xmlns:c16="http://schemas.microsoft.com/office/drawing/2014/chart" uri="{C3380CC4-5D6E-409C-BE32-E72D297353CC}">
                <c16:uniqueId val="{00000004-F13B-4F65-A59B-A96749FB406D}"/>
              </c:ext>
            </c:extLst>
          </c:dPt>
          <c:dPt>
            <c:idx val="5"/>
            <c:invertIfNegative val="0"/>
            <c:bubble3D val="0"/>
            <c:extLst>
              <c:ext xmlns:c16="http://schemas.microsoft.com/office/drawing/2014/chart" uri="{C3380CC4-5D6E-409C-BE32-E72D297353CC}">
                <c16:uniqueId val="{00000005-F13B-4F65-A59B-A96749FB406D}"/>
              </c:ext>
            </c:extLst>
          </c:dPt>
          <c:dPt>
            <c:idx val="6"/>
            <c:invertIfNegative val="0"/>
            <c:bubble3D val="0"/>
            <c:extLst>
              <c:ext xmlns:c16="http://schemas.microsoft.com/office/drawing/2014/chart" uri="{C3380CC4-5D6E-409C-BE32-E72D297353CC}">
                <c16:uniqueId val="{00000006-F13B-4F65-A59B-A96749FB406D}"/>
              </c:ext>
            </c:extLst>
          </c:dPt>
          <c:dPt>
            <c:idx val="7"/>
            <c:invertIfNegative val="0"/>
            <c:bubble3D val="0"/>
            <c:extLst>
              <c:ext xmlns:c16="http://schemas.microsoft.com/office/drawing/2014/chart" uri="{C3380CC4-5D6E-409C-BE32-E72D297353CC}">
                <c16:uniqueId val="{00000007-F13B-4F65-A59B-A96749FB406D}"/>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F13B-4F65-A59B-A96749FB406D}"/>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F13B-4F65-A59B-A96749FB406D}"/>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F13B-4F65-A59B-A96749FB406D}"/>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F13B-4F65-A59B-A96749FB406D}"/>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F13B-4F65-A59B-A96749FB406D}"/>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F13B-4F65-A59B-A96749FB406D}"/>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F13B-4F65-A59B-A96749FB406D}"/>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('36bperfresol_graf'!$E$17,'36bperfresol_graf'!$G$17,'36bperfresol_graf'!$I$17,'36bperfresol_graf'!$K$17,'36bperfresol_graf'!$M$17,'36bperfresol_graf'!$O$17,'36bperfresol_graf'!$Q$17,'36bperfresol_graf'!$S$17)</c:f>
              <c:numCache>
                <c:formatCode>#,##0</c:formatCode>
                <c:ptCount val="8"/>
                <c:pt idx="0">
                  <c:v>792</c:v>
                </c:pt>
                <c:pt idx="1">
                  <c:v>24079</c:v>
                </c:pt>
                <c:pt idx="2">
                  <c:v>10285</c:v>
                </c:pt>
                <c:pt idx="3">
                  <c:v>10922</c:v>
                </c:pt>
                <c:pt idx="4">
                  <c:v>9904</c:v>
                </c:pt>
                <c:pt idx="5">
                  <c:v>13619</c:v>
                </c:pt>
                <c:pt idx="6">
                  <c:v>32180</c:v>
                </c:pt>
                <c:pt idx="7">
                  <c:v>65806</c:v>
                </c:pt>
              </c:numCache>
            </c:numRef>
          </c:val>
          <c:extLst>
            <c:ext xmlns:c15="http://schemas.microsoft.com/office/drawing/2012/chart" uri="{02D57815-91ED-43cb-92C2-25804820EDAC}">
              <c15:datalabelsRange>
                <c15:f>'36bperfresol_graf'!$V$17:$AC$17</c15:f>
                <c15:dlblRangeCache>
                  <c:ptCount val="8"/>
                  <c:pt idx="0">
                    <c:v>33%</c:v>
                  </c:pt>
                  <c:pt idx="1">
                    <c:v>28%</c:v>
                  </c:pt>
                  <c:pt idx="2">
                    <c:v>27%</c:v>
                  </c:pt>
                  <c:pt idx="3">
                    <c:v>27%</c:v>
                  </c:pt>
                  <c:pt idx="4">
                    <c:v>23%</c:v>
                  </c:pt>
                  <c:pt idx="5">
                    <c:v>21%</c:v>
                  </c:pt>
                  <c:pt idx="6">
                    <c:v>23%</c:v>
                  </c:pt>
                  <c:pt idx="7">
                    <c:v>25%</c:v>
                  </c:pt>
                </c15:dlblRangeCache>
              </c15:datalabelsRange>
            </c:ext>
            <c:ext xmlns:c16="http://schemas.microsoft.com/office/drawing/2014/chart" uri="{C3380CC4-5D6E-409C-BE32-E72D297353CC}">
              <c16:uniqueId val="{00000008-F13B-4F65-A59B-A96749FB406D}"/>
            </c:ext>
          </c:extLst>
        </c:ser>
        <c:ser>
          <c:idx val="1"/>
          <c:order val="1"/>
          <c:tx>
            <c:strRef>
              <c:f>'36bperfresol_graf'!$D$13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F13B-4F65-A59B-A96749FB406D}"/>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F13B-4F65-A59B-A96749FB406D}"/>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F13B-4F65-A59B-A96749FB406D}"/>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F13B-4F65-A59B-A96749FB406D}"/>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F13B-4F65-A59B-A96749FB406D}"/>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F13B-4F65-A59B-A96749FB406D}"/>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F13B-4F65-A59B-A96749FB406D}"/>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('36bperfresol_graf'!$E$18,'36bperfresol_graf'!$G$18,'36bperfresol_graf'!$I$18,'36bperfresol_graf'!$K$18,'36bperfresol_graf'!$M$18,'36bperfresol_graf'!$O$18,'36bperfresol_graf'!$Q$18,'36bperfresol_graf'!$S$18)</c:f>
              <c:numCache>
                <c:formatCode>#,##0</c:formatCode>
                <c:ptCount val="8"/>
                <c:pt idx="0">
                  <c:v>1080</c:v>
                </c:pt>
                <c:pt idx="1">
                  <c:v>34714</c:v>
                </c:pt>
                <c:pt idx="2">
                  <c:v>13619</c:v>
                </c:pt>
                <c:pt idx="3">
                  <c:v>15528</c:v>
                </c:pt>
                <c:pt idx="4">
                  <c:v>16068</c:v>
                </c:pt>
                <c:pt idx="5">
                  <c:v>24744</c:v>
                </c:pt>
                <c:pt idx="6">
                  <c:v>51918</c:v>
                </c:pt>
                <c:pt idx="7">
                  <c:v>93658</c:v>
                </c:pt>
              </c:numCache>
            </c:numRef>
          </c:val>
          <c:extLst>
            <c:ext xmlns:c15="http://schemas.microsoft.com/office/drawing/2012/chart" uri="{02D57815-91ED-43cb-92C2-25804820EDAC}">
              <c15:datalabelsRange>
                <c15:f>'36bperfresol_graf'!$V$18:$AC$18</c15:f>
                <c15:dlblRangeCache>
                  <c:ptCount val="8"/>
                  <c:pt idx="0">
                    <c:v>46%</c:v>
                  </c:pt>
                  <c:pt idx="1">
                    <c:v>41%</c:v>
                  </c:pt>
                  <c:pt idx="2">
                    <c:v>36%</c:v>
                  </c:pt>
                  <c:pt idx="3">
                    <c:v>38%</c:v>
                  </c:pt>
                  <c:pt idx="4">
                    <c:v>38%</c:v>
                  </c:pt>
                  <c:pt idx="5">
                    <c:v>38%</c:v>
                  </c:pt>
                  <c:pt idx="6">
                    <c:v>37%</c:v>
                  </c:pt>
                  <c:pt idx="7">
                    <c:v>36%</c:v>
                  </c:pt>
                </c15:dlblRangeCache>
              </c15:datalabelsRange>
            </c:ext>
            <c:ext xmlns:c16="http://schemas.microsoft.com/office/drawing/2014/chart" uri="{C3380CC4-5D6E-409C-BE32-E72D297353CC}">
              <c16:uniqueId val="{00000011-F13B-4F65-A59B-A96749FB406D}"/>
            </c:ext>
          </c:extLst>
        </c:ser>
        <c:ser>
          <c:idx val="2"/>
          <c:order val="2"/>
          <c:tx>
            <c:strRef>
              <c:f>'36bperfresol_graf'!$D$14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F13B-4F65-A59B-A96749FB406D}"/>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F13B-4F65-A59B-A96749FB406D}"/>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F13B-4F65-A59B-A96749FB406D}"/>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F13B-4F65-A59B-A96749FB406D}"/>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F13B-4F65-A59B-A96749FB406D}"/>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F13B-4F65-A59B-A96749FB406D}"/>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F13B-4F65-A59B-A96749FB406D}"/>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F13B-4F65-A59B-A96749FB406D}"/>
                </c:ext>
              </c:extLst>
            </c:dLbl>
            <c:spPr>
              <a:noFill/>
              <a:ln>
                <a:noFill/>
              </a:ln>
              <a:effectLst/>
            </c:spPr>
            <c:txPr>
              <a:bodyPr wrap="square" lIns="38100" tIns="19050" rIns="38100" bIns="19050" anchor="ctr">
                <a:spAutoFit/>
              </a:bodyPr>
              <a:lstStyle/>
              <a:p>
                <a:pPr>
                  <a:defRPr sz="800" b="1"/>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('36bperfresol_graf'!$E$19,'36bperfresol_graf'!$G$19,'36bperfresol_graf'!$I$19,'36bperfresol_graf'!$K$19,'36bperfresol_graf'!$M$19,'36bperfresol_graf'!$O$19,'36bperfresol_graf'!$Q$19,'36bperfresol_graf'!$S$19)</c:f>
              <c:numCache>
                <c:formatCode>#,##0</c:formatCode>
                <c:ptCount val="8"/>
                <c:pt idx="0">
                  <c:v>496</c:v>
                </c:pt>
                <c:pt idx="1">
                  <c:v>25784</c:v>
                </c:pt>
                <c:pt idx="2">
                  <c:v>14047</c:v>
                </c:pt>
                <c:pt idx="3">
                  <c:v>14737</c:v>
                </c:pt>
                <c:pt idx="4">
                  <c:v>16823</c:v>
                </c:pt>
                <c:pt idx="5">
                  <c:v>26240</c:v>
                </c:pt>
                <c:pt idx="6">
                  <c:v>54423</c:v>
                </c:pt>
                <c:pt idx="7">
                  <c:v>99303</c:v>
                </c:pt>
              </c:numCache>
            </c:numRef>
          </c:val>
          <c:extLst>
            <c:ext xmlns:c15="http://schemas.microsoft.com/office/drawing/2012/chart" uri="{02D57815-91ED-43cb-92C2-25804820EDAC}">
              <c15:datalabelsRange>
                <c15:f>'36bperfresol_graf'!$V$19:$AC$19</c15:f>
                <c15:dlblRangeCache>
                  <c:ptCount val="8"/>
                  <c:pt idx="0">
                    <c:v>21%</c:v>
                  </c:pt>
                  <c:pt idx="1">
                    <c:v>30%</c:v>
                  </c:pt>
                  <c:pt idx="2">
                    <c:v>37%</c:v>
                  </c:pt>
                  <c:pt idx="3">
                    <c:v>36%</c:v>
                  </c:pt>
                  <c:pt idx="4">
                    <c:v>39%</c:v>
                  </c:pt>
                  <c:pt idx="5">
                    <c:v>41%</c:v>
                  </c:pt>
                  <c:pt idx="6">
                    <c:v>39%</c:v>
                  </c:pt>
                  <c:pt idx="7">
                    <c:v>38%</c:v>
                  </c:pt>
                </c15:dlblRangeCache>
              </c15:datalabelsRange>
            </c:ext>
            <c:ext xmlns:c16="http://schemas.microsoft.com/office/drawing/2014/chart" uri="{C3380CC4-5D6E-409C-BE32-E72D297353CC}">
              <c16:uniqueId val="{0000001A-F13B-4F65-A59B-A96749FB406D}"/>
            </c:ext>
          </c:extLst>
        </c:ser>
        <c:ser>
          <c:idx val="3"/>
          <c:order val="3"/>
          <c:tx>
            <c:strRef>
              <c:f>'36bperfresol_graf'!$D$15</c:f>
              <c:strCache>
                <c:ptCount val="1"/>
              </c:strCache>
            </c:strRef>
          </c:tx>
          <c:spPr>
            <a:solidFill>
              <a:srgbClr val="0066CC"/>
            </a:solidFill>
          </c:spPr>
          <c:invertIfNegative val="0"/>
          <c:dLbls>
            <c:dLbl>
              <c:idx val="0"/>
              <c:tx>
                <c:rich>
                  <a:bodyPr/>
                  <a:lstStyle/>
                  <a:p>
                    <a:fld id="{4AC58015-204D-4531-8A73-950B55F43248}" type="CELLRANGE">
                      <a:rPr lang="en-US"/>
                      <a:pPr/>
                      <a:t>[CELLRANGE]</a:t>
                    </a:fld>
                    <a:endParaRPr lang="en-US" baseline="0"/>
                  </a:p>
                  <a:p>
                    <a:fld id="{4E510CA6-8769-49C0-8FAE-B5F78DDFDC2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F13B-4F65-A59B-A96749FB406D}"/>
                </c:ext>
              </c:extLst>
            </c:dLbl>
            <c:dLbl>
              <c:idx val="1"/>
              <c:tx>
                <c:rich>
                  <a:bodyPr/>
                  <a:lstStyle/>
                  <a:p>
                    <a:fld id="{2D19647C-1660-4AF0-8C20-0A95DC33499D}" type="CELLRANGE">
                      <a:rPr lang="en-US"/>
                      <a:pPr/>
                      <a:t>[CELLRANGE]</a:t>
                    </a:fld>
                    <a:endParaRPr lang="en-US" baseline="0"/>
                  </a:p>
                  <a:p>
                    <a:fld id="{46D89E3C-C92C-4E7A-A3C0-773BF0C4A6D4}"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F13B-4F65-A59B-A96749FB406D}"/>
                </c:ext>
              </c:extLst>
            </c:dLbl>
            <c:dLbl>
              <c:idx val="2"/>
              <c:tx>
                <c:rich>
                  <a:bodyPr/>
                  <a:lstStyle/>
                  <a:p>
                    <a:fld id="{9A93D390-6E7F-4646-8E22-728C1429CBB2}" type="CELLRANGE">
                      <a:rPr lang="en-US"/>
                      <a:pPr/>
                      <a:t>[CELLRANGE]</a:t>
                    </a:fld>
                    <a:endParaRPr lang="en-US" baseline="0"/>
                  </a:p>
                  <a:p>
                    <a:fld id="{32586398-8CBF-45D6-9C95-E6D24AAC269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F13B-4F65-A59B-A96749FB406D}"/>
                </c:ext>
              </c:extLst>
            </c:dLbl>
            <c:dLbl>
              <c:idx val="3"/>
              <c:tx>
                <c:rich>
                  <a:bodyPr/>
                  <a:lstStyle/>
                  <a:p>
                    <a:fld id="{FA06B822-DB72-44C5-B456-8C10948F051A}" type="CELLRANGE">
                      <a:rPr lang="en-US"/>
                      <a:pPr/>
                      <a:t>[CELLRANGE]</a:t>
                    </a:fld>
                    <a:endParaRPr lang="en-US" baseline="0"/>
                  </a:p>
                  <a:p>
                    <a:fld id="{F6BE6525-DF41-4F15-8B67-3346F75D881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F13B-4F65-A59B-A96749FB406D}"/>
                </c:ext>
              </c:extLst>
            </c:dLbl>
            <c:dLbl>
              <c:idx val="4"/>
              <c:tx>
                <c:rich>
                  <a:bodyPr/>
                  <a:lstStyle/>
                  <a:p>
                    <a:fld id="{8A7DFC74-76C0-485B-9978-52AF37146D3F}" type="CELLRANGE">
                      <a:rPr lang="en-US"/>
                      <a:pPr/>
                      <a:t>[CELLRANGE]</a:t>
                    </a:fld>
                    <a:endParaRPr lang="en-US" baseline="0"/>
                  </a:p>
                  <a:p>
                    <a:fld id="{FDFBB13B-92C8-4D98-9480-2531C2C7A8A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F13B-4F65-A59B-A96749FB406D}"/>
                </c:ext>
              </c:extLst>
            </c:dLbl>
            <c:dLbl>
              <c:idx val="5"/>
              <c:tx>
                <c:rich>
                  <a:bodyPr/>
                  <a:lstStyle/>
                  <a:p>
                    <a:fld id="{2DE99DD4-EEC9-4672-98DC-7491DDB1D512}" type="CELLRANGE">
                      <a:rPr lang="en-US"/>
                      <a:pPr/>
                      <a:t>[CELLRANGE]</a:t>
                    </a:fld>
                    <a:endParaRPr lang="en-US" baseline="0"/>
                  </a:p>
                  <a:p>
                    <a:fld id="{AB2043A7-DC38-4B79-9B80-6342814AA0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F13B-4F65-A59B-A96749FB406D}"/>
                </c:ext>
              </c:extLst>
            </c:dLbl>
            <c:dLbl>
              <c:idx val="6"/>
              <c:tx>
                <c:rich>
                  <a:bodyPr/>
                  <a:lstStyle/>
                  <a:p>
                    <a:fld id="{DB4858DF-0251-4EDE-8A38-A6873EB206DD}" type="CELLRANGE">
                      <a:rPr lang="en-US"/>
                      <a:pPr/>
                      <a:t>[CELLRANGE]</a:t>
                    </a:fld>
                    <a:endParaRPr lang="en-US" baseline="0"/>
                  </a:p>
                  <a:p>
                    <a:fld id="{490305BA-80E9-40F2-8474-FAB505365A5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F13B-4F65-A59B-A96749FB406D}"/>
                </c:ext>
              </c:extLst>
            </c:dLbl>
            <c:dLbl>
              <c:idx val="7"/>
              <c:tx>
                <c:rich>
                  <a:bodyPr/>
                  <a:lstStyle/>
                  <a:p>
                    <a:fld id="{6E709CCF-E21E-4531-B095-A26B6AB0DF72}" type="CELLRANGE">
                      <a:rPr lang="en-US"/>
                      <a:pPr/>
                      <a:t>[CELLRANGE]</a:t>
                    </a:fld>
                    <a:endParaRPr lang="en-US" baseline="0"/>
                  </a:p>
                  <a:p>
                    <a:fld id="{06BDAD34-BF5E-4941-AA93-E12E9EA5BB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F13B-4F65-A59B-A96749FB406D}"/>
                </c:ext>
              </c:extLst>
            </c:dLbl>
            <c:spPr>
              <a:noFill/>
              <a:ln>
                <a:noFill/>
              </a:ln>
              <a:effectLst/>
            </c:spPr>
            <c:txPr>
              <a:bodyPr wrap="square" lIns="38100" tIns="19050" rIns="38100" bIns="19050" anchor="ctr">
                <a:spAutoFit/>
              </a:bodyPr>
              <a:lstStyle/>
              <a:p>
                <a:pPr>
                  <a:defRPr sz="800" b="1">
                    <a:solidFill>
                      <a:schemeClr val="bg1"/>
                    </a:solidFill>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('36bperfresol_graf'!$E$9,'36bperfresol_graf'!$G$9,'36bperfresol_graf'!$I$9,'36bperfresol_graf'!$K$9,'36bperfresol_graf'!$M$9,'36bperfresol_graf'!$O$9,'36bperfresol_graf'!$Q$9,'36bperfresol_graf'!$S$9)</c:f>
              <c:strCache>
                <c:ptCount val="8"/>
                <c:pt idx="0">
                  <c:v>menores de 3</c:v>
                </c:pt>
                <c:pt idx="1">
                  <c:v>3 a 18</c:v>
                </c:pt>
                <c:pt idx="2">
                  <c:v>19 a 30</c:v>
                </c:pt>
                <c:pt idx="3">
                  <c:v>31 a 45</c:v>
                </c:pt>
                <c:pt idx="4">
                  <c:v>46 a 54</c:v>
                </c:pt>
                <c:pt idx="5">
                  <c:v>55 a 64</c:v>
                </c:pt>
                <c:pt idx="6">
                  <c:v>65 a 79</c:v>
                </c:pt>
                <c:pt idx="7">
                  <c:v>80 y +</c:v>
                </c:pt>
              </c:strCache>
            </c:strRef>
          </c:cat>
          <c:val>
            <c:numRef>
              <c:f>('36bperfresol_graf'!$E$20,'36bperfresol_graf'!$G$20,'36bperfresol_graf'!$I$20,'36bperfresol_graf'!$K$20,'36bperfresol_graf'!$M$20,'36bperfresol_graf'!$O$20,'36bperfresol_graf'!$Q$20,'36bperfresol_graf'!$S$20)</c:f>
              <c:numCache>
                <c:formatCode>#,##0</c:formatCode>
                <c:ptCount val="8"/>
              </c:numCache>
            </c:numRef>
          </c:val>
          <c:extLst>
            <c:ext xmlns:c15="http://schemas.microsoft.com/office/drawing/2012/chart" uri="{02D57815-91ED-43cb-92C2-25804820EDAC}">
              <c15:datalabelsRange>
                <c15:f>'36bperfresol_graf'!$V$20:$AC$20</c15:f>
                <c15:dlblRangeCache>
                  <c:ptCount val="8"/>
                </c15:dlblRangeCache>
              </c15:datalabelsRange>
            </c:ext>
            <c:ext xmlns:c16="http://schemas.microsoft.com/office/drawing/2014/chart" uri="{C3380CC4-5D6E-409C-BE32-E72D297353CC}">
              <c16:uniqueId val="{00000023-F13B-4F65-A59B-A96749FB406D}"/>
            </c:ext>
          </c:extLst>
        </c:ser>
        <c:dLbls>
          <c:dLblPos val="ctr"/>
          <c:showLegendKey val="0"/>
          <c:showVal val="1"/>
          <c:showCatName val="0"/>
          <c:showSerName val="0"/>
          <c:showPercent val="0"/>
          <c:showBubbleSize val="0"/>
        </c:dLbls>
        <c:gapWidth val="30"/>
        <c:overlap val="100"/>
        <c:axId val="-1839934288"/>
        <c:axId val="-1839931024"/>
      </c:barChart>
      <c:catAx>
        <c:axId val="-1839934288"/>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700" b="0" i="0" u="none" strike="noStrike" baseline="0">
                <a:solidFill>
                  <a:schemeClr val="accent1">
                    <a:lumMod val="75000"/>
                  </a:schemeClr>
                </a:solidFill>
                <a:latin typeface="Verdana"/>
                <a:ea typeface="Verdana"/>
                <a:cs typeface="Verdana"/>
              </a:defRPr>
            </a:pPr>
            <a:endParaRPr lang="es-ES"/>
          </a:p>
        </c:txPr>
        <c:crossAx val="-1839931024"/>
        <c:crosses val="autoZero"/>
        <c:auto val="1"/>
        <c:lblAlgn val="ctr"/>
        <c:lblOffset val="100"/>
        <c:noMultiLvlLbl val="0"/>
      </c:catAx>
      <c:valAx>
        <c:axId val="-1839931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800" b="0" i="0" u="none" strike="noStrike" baseline="0">
                <a:solidFill>
                  <a:schemeClr val="accent1">
                    <a:lumMod val="75000"/>
                  </a:schemeClr>
                </a:solidFill>
                <a:latin typeface="Verdana"/>
                <a:ea typeface="Verdana"/>
                <a:cs typeface="Verdana"/>
              </a:defRPr>
            </a:pPr>
            <a:endParaRPr lang="es-ES"/>
          </a:p>
        </c:txPr>
        <c:crossAx val="-1839934288"/>
        <c:crosses val="autoZero"/>
        <c:crossBetween val="between"/>
      </c:valAx>
      <c:spPr>
        <a:noFill/>
        <a:ln w="25400">
          <a:noFill/>
        </a:ln>
      </c:spPr>
    </c:plotArea>
    <c:legend>
      <c:legendPos val="r"/>
      <c:legendEntry>
        <c:idx val="0"/>
        <c:delete val="1"/>
      </c:legendEntry>
      <c:layout>
        <c:manualLayout>
          <c:xMode val="edge"/>
          <c:yMode val="edge"/>
          <c:x val="0.87259835693490195"/>
          <c:y val="6.9932925051035232E-3"/>
          <c:w val="0.12740157480314962"/>
          <c:h val="0.33395304753572469"/>
        </c:manualLayout>
      </c:layout>
      <c:overlay val="0"/>
      <c:txPr>
        <a:bodyPr/>
        <a:lstStyle/>
        <a:p>
          <a:pPr>
            <a:defRPr sz="900">
              <a:solidFill>
                <a:schemeClr val="accent1">
                  <a:lumMod val="75000"/>
                </a:schemeClr>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'41benpresaad_graf'!$F$7:$G$7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B8EC-4782-B6E3-6BFFDAA5226C}"/>
              </c:ext>
            </c:extLst>
          </c:dPt>
          <c:dPt>
            <c:idx val="11"/>
            <c:invertIfNegative val="0"/>
            <c:bubble3D val="0"/>
            <c:extLst>
              <c:ext xmlns:c16="http://schemas.microsoft.com/office/drawing/2014/chart" uri="{C3380CC4-5D6E-409C-BE32-E72D297353CC}">
                <c16:uniqueId val="{00000001-B8EC-4782-B6E3-6BFFDAA5226C}"/>
              </c:ext>
            </c:extLst>
          </c:dPt>
          <c:dPt>
            <c:idx val="12"/>
            <c:invertIfNegative val="0"/>
            <c:bubble3D val="0"/>
            <c:extLst>
              <c:ext xmlns:c16="http://schemas.microsoft.com/office/drawing/2014/chart" uri="{C3380CC4-5D6E-409C-BE32-E72D297353CC}">
                <c16:uniqueId val="{00000002-B8EC-4782-B6E3-6BFFDAA5226C}"/>
              </c:ext>
            </c:extLst>
          </c:dPt>
          <c:dPt>
            <c:idx val="14"/>
            <c:invertIfNegative val="0"/>
            <c:bubble3D val="0"/>
            <c:extLst>
              <c:ext xmlns:c16="http://schemas.microsoft.com/office/drawing/2014/chart" uri="{C3380CC4-5D6E-409C-BE32-E72D297353CC}">
                <c16:uniqueId val="{00000003-B8EC-4782-B6E3-6BFFDAA5226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B8EC-4782-B6E3-6BFFDAA5226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B8EC-4782-B6E3-6BFFDAA5226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B8EC-4782-B6E3-6BFFDAA5226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B8EC-4782-B6E3-6BFFDAA5226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B8EC-4782-B6E3-6BFFDAA5226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B8EC-4782-B6E3-6BFFDAA5226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B8EC-4782-B6E3-6BFFDAA5226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B8EC-4782-B6E3-6BFFDAA5226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B8EC-4782-B6E3-6BFFDAA5226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B8EC-4782-B6E3-6BFFDAA5226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B8EC-4782-B6E3-6BFFDAA5226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B8EC-4782-B6E3-6BFFDAA5226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B8EC-4782-B6E3-6BFFDAA5226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B8EC-4782-B6E3-6BFFDAA5226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B8EC-4782-B6E3-6BFFDAA5226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B8EC-4782-B6E3-6BFFDAA5226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B8EC-4782-B6E3-6BFFDAA5226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B8EC-4782-B6E3-6BFFDAA5226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B8EC-4782-B6E3-6BFFDAA5226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'41benpresaad_graf'!$G$10:$G$27</c:f>
              <c:numCache>
                <c:formatCode>#,##0.00</c:formatCode>
                <c:ptCount val="18"/>
                <c:pt idx="0">
                  <c:v>80.894797480229514</c:v>
                </c:pt>
                <c:pt idx="1">
                  <c:v>43.38597541323265</c:v>
                </c:pt>
                <c:pt idx="2">
                  <c:v>61.812432387451111</c:v>
                </c:pt>
                <c:pt idx="3">
                  <c:v>53.015615636786634</c:v>
                </c:pt>
                <c:pt idx="4">
                  <c:v>23.902549004005198</c:v>
                </c:pt>
                <c:pt idx="5">
                  <c:v>64.640215663233562</c:v>
                </c:pt>
                <c:pt idx="6">
                  <c:v>50.486012199232384</c:v>
                </c:pt>
                <c:pt idx="7">
                  <c:v>69.667826263172117</c:v>
                </c:pt>
                <c:pt idx="8">
                  <c:v>41.410282212253222</c:v>
                </c:pt>
                <c:pt idx="9">
                  <c:v>42.092331042002812</c:v>
                </c:pt>
                <c:pt idx="10">
                  <c:v>37.939944756304016</c:v>
                </c:pt>
                <c:pt idx="11">
                  <c:v>60.971412374473601</c:v>
                </c:pt>
                <c:pt idx="12">
                  <c:v>69.644517583468797</c:v>
                </c:pt>
                <c:pt idx="13">
                  <c:v>50.035944286356148</c:v>
                </c:pt>
                <c:pt idx="14">
                  <c:v>45.695865005770685</c:v>
                </c:pt>
                <c:pt idx="15">
                  <c:v>54.205173454697444</c:v>
                </c:pt>
                <c:pt idx="16">
                  <c:v>85.224911175169268</c:v>
                </c:pt>
                <c:pt idx="17">
                  <c:v>62.235361434293345</c:v>
                </c:pt>
              </c:numCache>
            </c:numRef>
          </c:val>
          <c:extLst>
            <c:ext xmlns:c16="http://schemas.microsoft.com/office/drawing/2014/chart" uri="{C3380CC4-5D6E-409C-BE32-E72D297353CC}">
              <c16:uniqueId val="{00000014-B8EC-4782-B6E3-6BFFDAA5226C}"/>
            </c:ext>
          </c:extLst>
        </c:ser>
        <c:ser>
          <c:idx val="1"/>
          <c:order val="1"/>
          <c:tx>
            <c:strRef>
              <c:f>'41benpresaad_graf'!$H$7:$I$7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B8EC-4782-B6E3-6BFFDAA5226C}"/>
              </c:ext>
            </c:extLst>
          </c:dPt>
          <c:dPt>
            <c:idx val="11"/>
            <c:invertIfNegative val="0"/>
            <c:bubble3D val="0"/>
            <c:extLst>
              <c:ext xmlns:c16="http://schemas.microsoft.com/office/drawing/2014/chart" uri="{C3380CC4-5D6E-409C-BE32-E72D297353CC}">
                <c16:uniqueId val="{00000016-B8EC-4782-B6E3-6BFFDAA5226C}"/>
              </c:ext>
            </c:extLst>
          </c:dPt>
          <c:dPt>
            <c:idx val="14"/>
            <c:invertIfNegative val="0"/>
            <c:bubble3D val="0"/>
            <c:extLst>
              <c:ext xmlns:c16="http://schemas.microsoft.com/office/drawing/2014/chart" uri="{C3380CC4-5D6E-409C-BE32-E72D297353CC}">
                <c16:uniqueId val="{00000017-B8EC-4782-B6E3-6BFFDAA5226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B8EC-4782-B6E3-6BFFDAA5226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B8EC-4782-B6E3-6BFFDAA5226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B8EC-4782-B6E3-6BFFDAA5226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B8EC-4782-B6E3-6BFFDAA5226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B8EC-4782-B6E3-6BFFDAA5226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B8EC-4782-B6E3-6BFFDAA5226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B8EC-4782-B6E3-6BFFDAA5226C}"/>
                </c:ext>
              </c:extLst>
            </c:dLbl>
            <c:dLbl>
              <c:idx val="15"/>
              <c:layout>
                <c:manualLayout>
                  <c:x val="1.3170892327954253E-3"/>
                  <c:y val="6.64963964706198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B8EC-4782-B6E3-6BFFDAA5226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B8EC-4782-B6E3-6BFFDAA5226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B8EC-4782-B6E3-6BFFDAA5226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'41benpresaad_graf'!$I$10:$I$27</c:f>
              <c:numCache>
                <c:formatCode>#,##0.00</c:formatCode>
                <c:ptCount val="18"/>
                <c:pt idx="0">
                  <c:v>0.78986436267269922</c:v>
                </c:pt>
                <c:pt idx="1">
                  <c:v>16.326718541369306</c:v>
                </c:pt>
                <c:pt idx="2">
                  <c:v>10.647416160439377</c:v>
                </c:pt>
                <c:pt idx="3">
                  <c:v>1.521026472558074</c:v>
                </c:pt>
                <c:pt idx="4">
                  <c:v>38.549375348133999</c:v>
                </c:pt>
                <c:pt idx="5">
                  <c:v>2.0356673809359229</c:v>
                </c:pt>
                <c:pt idx="6">
                  <c:v>26.430039250649646</c:v>
                </c:pt>
                <c:pt idx="7">
                  <c:v>10.937922183193731</c:v>
                </c:pt>
                <c:pt idx="8">
                  <c:v>7.5006654418209084</c:v>
                </c:pt>
                <c:pt idx="9">
                  <c:v>10.123481348864281</c:v>
                </c:pt>
                <c:pt idx="10">
                  <c:v>45.337699367370575</c:v>
                </c:pt>
                <c:pt idx="11">
                  <c:v>14.204054637728108</c:v>
                </c:pt>
                <c:pt idx="12">
                  <c:v>10.405587107909049</c:v>
                </c:pt>
                <c:pt idx="13">
                  <c:v>3.139134341770256</c:v>
                </c:pt>
                <c:pt idx="14">
                  <c:v>12.838779002666454</c:v>
                </c:pt>
                <c:pt idx="15">
                  <c:v>1.4099289462685181</c:v>
                </c:pt>
                <c:pt idx="16">
                  <c:v>6.5562780719983911</c:v>
                </c:pt>
                <c:pt idx="17">
                  <c:v>7.6292199122639709E-2</c:v>
                </c:pt>
              </c:numCache>
            </c:numRef>
          </c:val>
          <c:extLst>
            <c:ext xmlns:c16="http://schemas.microsoft.com/office/drawing/2014/chart" uri="{C3380CC4-5D6E-409C-BE32-E72D297353CC}">
              <c16:uniqueId val="{00000021-B8EC-4782-B6E3-6BFFDAA5226C}"/>
            </c:ext>
          </c:extLst>
        </c:ser>
        <c:ser>
          <c:idx val="2"/>
          <c:order val="2"/>
          <c:tx>
            <c:strRef>
              <c:f>'41benpresaad_graf'!$J$7:$K$7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'41benpresaad_graf'!$K$10:$K$27</c:f>
              <c:numCache>
                <c:formatCode>#,##0.00</c:formatCode>
                <c:ptCount val="18"/>
                <c:pt idx="0">
                  <c:v>18.313045372300486</c:v>
                </c:pt>
                <c:pt idx="1">
                  <c:v>40.28730604539804</c:v>
                </c:pt>
                <c:pt idx="2">
                  <c:v>27.479820254639261</c:v>
                </c:pt>
                <c:pt idx="3">
                  <c:v>45.463357890655296</c:v>
                </c:pt>
                <c:pt idx="4">
                  <c:v>37.375666427946207</c:v>
                </c:pt>
                <c:pt idx="5">
                  <c:v>33.324116955830512</c:v>
                </c:pt>
                <c:pt idx="6">
                  <c:v>21.459015145749294</c:v>
                </c:pt>
                <c:pt idx="7">
                  <c:v>19.378208592272358</c:v>
                </c:pt>
                <c:pt idx="8">
                  <c:v>51.059188615426564</c:v>
                </c:pt>
                <c:pt idx="9">
                  <c:v>47.404386682286024</c:v>
                </c:pt>
                <c:pt idx="10">
                  <c:v>16.722355876325402</c:v>
                </c:pt>
                <c:pt idx="11">
                  <c:v>24.726001511715797</c:v>
                </c:pt>
                <c:pt idx="12">
                  <c:v>19.919123402034959</c:v>
                </c:pt>
                <c:pt idx="13">
                  <c:v>46.818930657480905</c:v>
                </c:pt>
                <c:pt idx="14">
                  <c:v>41.310144466112149</c:v>
                </c:pt>
                <c:pt idx="15">
                  <c:v>37.171782844935677</c:v>
                </c:pt>
                <c:pt idx="16">
                  <c:v>8.2188107528323382</c:v>
                </c:pt>
                <c:pt idx="17">
                  <c:v>37.688346366584014</c:v>
                </c:pt>
              </c:numCache>
            </c:numRef>
          </c:val>
          <c:extLst>
            <c:ext xmlns:c16="http://schemas.microsoft.com/office/drawing/2014/chart" uri="{C3380CC4-5D6E-409C-BE32-E72D297353CC}">
              <c16:uniqueId val="{00000022-B8EC-4782-B6E3-6BFFDAA5226C}"/>
            </c:ext>
          </c:extLst>
        </c:ser>
        <c:ser>
          <c:idx val="3"/>
          <c:order val="3"/>
          <c:tx>
            <c:strRef>
              <c:f>'41benpresaad_graf'!$L$7:$M$7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B8EC-4782-B6E3-6BFFDAA5226C}"/>
                </c:ext>
              </c:extLst>
            </c:dLbl>
            <c:dLbl>
              <c:idx val="1"/>
              <c:layout>
                <c:manualLayout>
                  <c:x val="-2.4146356993808087E-17"/>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B8EC-4782-B6E3-6BFFDAA5226C}"/>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B8EC-4782-B6E3-6BFFDAA5226C}"/>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B8EC-4782-B6E3-6BFFDAA5226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B8EC-4782-B6E3-6BFFDAA5226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B8EC-4782-B6E3-6BFFDAA5226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B8EC-4782-B6E3-6BFFDAA5226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B8EC-4782-B6E3-6BFFDAA5226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B8EC-4782-B6E3-6BFFDAA5226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B8EC-4782-B6E3-6BFFDAA5226C}"/>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B8EC-4782-B6E3-6BFFDAA5226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B8EC-4782-B6E3-6BFFDAA5226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B8EC-4782-B6E3-6BFFDAA5226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B8EC-4782-B6E3-6BFFDAA5226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B8EC-4782-B6E3-6BFFDAA5226C}"/>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B8EC-4782-B6E3-6BFFDAA5226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B8EC-4782-B6E3-6BFFDAA5226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'41benpresaad_graf'!$B$10:$B$27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'41benpresaad_graf'!$M$10:$M$27</c:f>
              <c:numCache>
                <c:formatCode>#,##0.00</c:formatCode>
                <c:ptCount val="18"/>
                <c:pt idx="0">
                  <c:v>2.2927847973082706E-3</c:v>
                </c:pt>
                <c:pt idx="1">
                  <c:v>0</c:v>
                </c:pt>
                <c:pt idx="2">
                  <c:v>6.0331197470250481E-2</c:v>
                </c:pt>
                <c:pt idx="3">
                  <c:v>0</c:v>
                </c:pt>
                <c:pt idx="4">
                  <c:v>0.17240921991459113</c:v>
                </c:pt>
                <c:pt idx="5">
                  <c:v>0</c:v>
                </c:pt>
                <c:pt idx="6">
                  <c:v>1.6249334043686734</c:v>
                </c:pt>
                <c:pt idx="7">
                  <c:v>1.604296136179411E-2</c:v>
                </c:pt>
                <c:pt idx="8">
                  <c:v>2.9863730499308589E-2</c:v>
                </c:pt>
                <c:pt idx="9">
                  <c:v>0.37980092684687872</c:v>
                </c:pt>
                <c:pt idx="10">
                  <c:v>0</c:v>
                </c:pt>
                <c:pt idx="11">
                  <c:v>9.8531476082496489E-2</c:v>
                </c:pt>
                <c:pt idx="12">
                  <c:v>3.0771906587194874E-2</c:v>
                </c:pt>
                <c:pt idx="13">
                  <c:v>5.9907143926913285E-3</c:v>
                </c:pt>
                <c:pt idx="14">
                  <c:v>0.1552115254507104</c:v>
                </c:pt>
                <c:pt idx="15">
                  <c:v>7.2131147540983607</c:v>
                </c:pt>
                <c:pt idx="16">
                  <c:v>0</c:v>
                </c:pt>
                <c:pt idx="17">
                  <c:v>0</c:v>
                </c:pt>
              </c:numCache>
            </c:numRef>
          </c:val>
          <c:extLst>
            <c:ext xmlns:c16="http://schemas.microsoft.com/office/drawing/2014/chart" uri="{C3380CC4-5D6E-409C-BE32-E72D297353CC}">
              <c16:uniqueId val="{00000034-B8EC-4782-B6E3-6BFFDAA5226C}"/>
            </c:ext>
          </c:extLst>
        </c:ser>
        <c:dLbls>
          <c:showLegendKey val="0"/>
          <c:showVal val="0"/>
          <c:showCatName val="0"/>
          <c:showSerName val="0"/>
          <c:showPercent val="0"/>
          <c:showBubbleSize val="0"/>
        </c:dLbls>
        <c:gapWidth val="39"/>
        <c:overlap val="100"/>
        <c:axId val="-1839930480"/>
        <c:axId val="-1839933200"/>
      </c:barChart>
      <c:catAx>
        <c:axId val="-1839930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ES"/>
          </a:p>
        </c:txPr>
        <c:crossAx val="-1839933200"/>
        <c:crosses val="autoZero"/>
        <c:auto val="1"/>
        <c:lblAlgn val="ctr"/>
        <c:lblOffset val="100"/>
        <c:noMultiLvlLbl val="0"/>
      </c:catAx>
      <c:valAx>
        <c:axId val="-183993320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0480"/>
        <c:crosses val="autoZero"/>
        <c:crossBetween val="between"/>
        <c:majorUnit val="0.2"/>
      </c:valAx>
      <c:spPr>
        <a:noFill/>
        <a:ln>
          <a:noFill/>
        </a:ln>
        <a:effectLst/>
      </c:spPr>
    </c:plotArea>
    <c:legend>
      <c:legendPos val="b"/>
      <c:layout>
        <c:manualLayout>
          <c:xMode val="edge"/>
          <c:yMode val="edge"/>
          <c:x val="0.22343516576397657"/>
          <c:y val="0.93805099474673292"/>
          <c:w val="0.52432981682162805"/>
          <c:h val="3.7548946656666825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'41abenpreGIII_graf'!$F$7:$G$7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08E3-449B-A163-577B2D53F24C}"/>
              </c:ext>
            </c:extLst>
          </c:dPt>
          <c:dPt>
            <c:idx val="11"/>
            <c:invertIfNegative val="0"/>
            <c:bubble3D val="0"/>
            <c:extLst>
              <c:ext xmlns:c16="http://schemas.microsoft.com/office/drawing/2014/chart" uri="{C3380CC4-5D6E-409C-BE32-E72D297353CC}">
                <c16:uniqueId val="{00000001-08E3-449B-A163-577B2D53F24C}"/>
              </c:ext>
            </c:extLst>
          </c:dPt>
          <c:dPt>
            <c:idx val="12"/>
            <c:invertIfNegative val="0"/>
            <c:bubble3D val="0"/>
            <c:extLst>
              <c:ext xmlns:c16="http://schemas.microsoft.com/office/drawing/2014/chart" uri="{C3380CC4-5D6E-409C-BE32-E72D297353CC}">
                <c16:uniqueId val="{00000002-08E3-449B-A163-577B2D53F24C}"/>
              </c:ext>
            </c:extLst>
          </c:dPt>
          <c:dPt>
            <c:idx val="14"/>
            <c:invertIfNegative val="0"/>
            <c:bubble3D val="0"/>
            <c:extLst>
              <c:ext xmlns:c16="http://schemas.microsoft.com/office/drawing/2014/chart" uri="{C3380CC4-5D6E-409C-BE32-E72D297353CC}">
                <c16:uniqueId val="{00000003-08E3-449B-A163-577B2D53F24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08E3-449B-A163-577B2D53F24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08E3-449B-A163-577B2D53F24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08E3-449B-A163-577B2D53F24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08E3-449B-A163-577B2D53F24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08E3-449B-A163-577B2D53F24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08E3-449B-A163-577B2D53F24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08E3-449B-A163-577B2D53F24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08E3-449B-A163-577B2D53F24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08E3-449B-A163-577B2D53F24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08E3-449B-A163-577B2D53F24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08E3-449B-A163-577B2D53F24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08E3-449B-A163-577B2D53F24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08E3-449B-A163-577B2D53F24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08E3-449B-A163-577B2D53F24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08E3-449B-A163-577B2D53F24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08E3-449B-A163-577B2D53F24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08E3-449B-A163-577B2D53F24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08E3-449B-A163-577B2D53F24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08E3-449B-A163-577B2D53F24C}"/>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'41abenpreGIII_graf'!$G$10:$G$27</c:f>
              <c:numCache>
                <c:formatCode>#,##0.00</c:formatCode>
                <c:ptCount val="18"/>
                <c:pt idx="0">
                  <c:v>73.817781690140848</c:v>
                </c:pt>
                <c:pt idx="1">
                  <c:v>46.090754154239455</c:v>
                </c:pt>
                <c:pt idx="2">
                  <c:v>59.004627443573519</c:v>
                </c:pt>
                <c:pt idx="3">
                  <c:v>56.869723555702699</c:v>
                </c:pt>
                <c:pt idx="4">
                  <c:v>28.08322066997146</c:v>
                </c:pt>
                <c:pt idx="5">
                  <c:v>70.144481288488862</c:v>
                </c:pt>
                <c:pt idx="6">
                  <c:v>45.237500520377999</c:v>
                </c:pt>
                <c:pt idx="7">
                  <c:v>62.637544469264498</c:v>
                </c:pt>
                <c:pt idx="8">
                  <c:v>49.498935562594113</c:v>
                </c:pt>
                <c:pt idx="9">
                  <c:v>42.426153972737993</c:v>
                </c:pt>
                <c:pt idx="10">
                  <c:v>41.17308798159862</c:v>
                </c:pt>
                <c:pt idx="11">
                  <c:v>63.35920177383592</c:v>
                </c:pt>
                <c:pt idx="12">
                  <c:v>66.726600119866902</c:v>
                </c:pt>
                <c:pt idx="13">
                  <c:v>48.764798097194443</c:v>
                </c:pt>
                <c:pt idx="14">
                  <c:v>50.715746421267895</c:v>
                </c:pt>
                <c:pt idx="15">
                  <c:v>59.512525389302638</c:v>
                </c:pt>
                <c:pt idx="16">
                  <c:v>74.771949828962377</c:v>
                </c:pt>
                <c:pt idx="17">
                  <c:v>57.598978288633461</c:v>
                </c:pt>
              </c:numCache>
            </c:numRef>
          </c:val>
          <c:extLst>
            <c:ext xmlns:c16="http://schemas.microsoft.com/office/drawing/2014/chart" uri="{C3380CC4-5D6E-409C-BE32-E72D297353CC}">
              <c16:uniqueId val="{00000014-08E3-449B-A163-577B2D53F24C}"/>
            </c:ext>
          </c:extLst>
        </c:ser>
        <c:ser>
          <c:idx val="1"/>
          <c:order val="1"/>
          <c:tx>
            <c:strRef>
              <c:f>'41abenpreGIII_graf'!$H$7:$I$7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08E3-449B-A163-577B2D53F24C}"/>
              </c:ext>
            </c:extLst>
          </c:dPt>
          <c:dPt>
            <c:idx val="11"/>
            <c:invertIfNegative val="0"/>
            <c:bubble3D val="0"/>
            <c:extLst>
              <c:ext xmlns:c16="http://schemas.microsoft.com/office/drawing/2014/chart" uri="{C3380CC4-5D6E-409C-BE32-E72D297353CC}">
                <c16:uniqueId val="{00000016-08E3-449B-A163-577B2D53F24C}"/>
              </c:ext>
            </c:extLst>
          </c:dPt>
          <c:dPt>
            <c:idx val="14"/>
            <c:invertIfNegative val="0"/>
            <c:bubble3D val="0"/>
            <c:extLst>
              <c:ext xmlns:c16="http://schemas.microsoft.com/office/drawing/2014/chart" uri="{C3380CC4-5D6E-409C-BE32-E72D297353CC}">
                <c16:uniqueId val="{00000017-08E3-449B-A163-577B2D53F24C}"/>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08E3-449B-A163-577B2D53F24C}"/>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08E3-449B-A163-577B2D53F24C}"/>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08E3-449B-A163-577B2D53F24C}"/>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08E3-449B-A163-577B2D53F24C}"/>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08E3-449B-A163-577B2D53F24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08E3-449B-A163-577B2D53F24C}"/>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08E3-449B-A163-577B2D53F24C}"/>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08E3-449B-A163-577B2D53F24C}"/>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08E3-449B-A163-577B2D53F24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08E3-449B-A163-577B2D53F24C}"/>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'41abenpreGIII_graf'!$I$10:$I$27</c:f>
              <c:numCache>
                <c:formatCode>#,##0.00</c:formatCode>
                <c:ptCount val="18"/>
                <c:pt idx="0">
                  <c:v>1.7235915492957747</c:v>
                </c:pt>
                <c:pt idx="1">
                  <c:v>24.163826161056669</c:v>
                </c:pt>
                <c:pt idx="2">
                  <c:v>15.100576069506092</c:v>
                </c:pt>
                <c:pt idx="3">
                  <c:v>3.6169508359543121</c:v>
                </c:pt>
                <c:pt idx="4">
                  <c:v>34.009313504581641</c:v>
                </c:pt>
                <c:pt idx="5">
                  <c:v>3.067266698247276</c:v>
                </c:pt>
                <c:pt idx="6">
                  <c:v>33.345822405395282</c:v>
                </c:pt>
                <c:pt idx="7">
                  <c:v>12.481729682027522</c:v>
                </c:pt>
                <c:pt idx="8">
                  <c:v>11.442269415165205</c:v>
                </c:pt>
                <c:pt idx="9">
                  <c:v>11.180439373577247</c:v>
                </c:pt>
                <c:pt idx="10">
                  <c:v>43.969235192639445</c:v>
                </c:pt>
                <c:pt idx="11">
                  <c:v>16.48420177383592</c:v>
                </c:pt>
                <c:pt idx="12">
                  <c:v>14.58759584185835</c:v>
                </c:pt>
                <c:pt idx="13">
                  <c:v>6.5679225904102925</c:v>
                </c:pt>
                <c:pt idx="14">
                  <c:v>17.791411042944784</c:v>
                </c:pt>
                <c:pt idx="15">
                  <c:v>2.927237245609144</c:v>
                </c:pt>
                <c:pt idx="16">
                  <c:v>11.68757126567845</c:v>
                </c:pt>
                <c:pt idx="17">
                  <c:v>0</c:v>
                </c:pt>
              </c:numCache>
            </c:numRef>
          </c:val>
          <c:extLst>
            <c:ext xmlns:c16="http://schemas.microsoft.com/office/drawing/2014/chart" uri="{C3380CC4-5D6E-409C-BE32-E72D297353CC}">
              <c16:uniqueId val="{00000021-08E3-449B-A163-577B2D53F24C}"/>
            </c:ext>
          </c:extLst>
        </c:ser>
        <c:ser>
          <c:idx val="2"/>
          <c:order val="2"/>
          <c:tx>
            <c:strRef>
              <c:f>'41abenpreGIII_graf'!$J$7:$K$7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'41abenpreGIII_graf'!$K$10:$K$27</c:f>
              <c:numCache>
                <c:formatCode>#,##0.00</c:formatCode>
                <c:ptCount val="18"/>
                <c:pt idx="0">
                  <c:v>24.450704225352112</c:v>
                </c:pt>
                <c:pt idx="1">
                  <c:v>29.745419684703876</c:v>
                </c:pt>
                <c:pt idx="2">
                  <c:v>25.781471338181131</c:v>
                </c:pt>
                <c:pt idx="3">
                  <c:v>39.513325608342988</c:v>
                </c:pt>
                <c:pt idx="4">
                  <c:v>37.599519302989336</c:v>
                </c:pt>
                <c:pt idx="5">
                  <c:v>26.788252013263858</c:v>
                </c:pt>
                <c:pt idx="6">
                  <c:v>20.082427875608843</c:v>
                </c:pt>
                <c:pt idx="7">
                  <c:v>24.842116874879348</c:v>
                </c:pt>
                <c:pt idx="8">
                  <c:v>38.944562715267324</c:v>
                </c:pt>
                <c:pt idx="9">
                  <c:v>45.91207043141987</c:v>
                </c:pt>
                <c:pt idx="10">
                  <c:v>14.857676825761931</c:v>
                </c:pt>
                <c:pt idx="11">
                  <c:v>19.951034737620102</c:v>
                </c:pt>
                <c:pt idx="12">
                  <c:v>18.617603901874471</c:v>
                </c:pt>
                <c:pt idx="13">
                  <c:v>44.656467917184713</c:v>
                </c:pt>
                <c:pt idx="14">
                  <c:v>31.22017723244717</c:v>
                </c:pt>
                <c:pt idx="15">
                  <c:v>29.093153849217412</c:v>
                </c:pt>
                <c:pt idx="16">
                  <c:v>13.54047890535918</c:v>
                </c:pt>
                <c:pt idx="17">
                  <c:v>42.401021711366539</c:v>
                </c:pt>
              </c:numCache>
            </c:numRef>
          </c:val>
          <c:extLst>
            <c:ext xmlns:c16="http://schemas.microsoft.com/office/drawing/2014/chart" uri="{C3380CC4-5D6E-409C-BE32-E72D297353CC}">
              <c16:uniqueId val="{00000022-08E3-449B-A163-577B2D53F24C}"/>
            </c:ext>
          </c:extLst>
        </c:ser>
        <c:ser>
          <c:idx val="3"/>
          <c:order val="3"/>
          <c:tx>
            <c:strRef>
              <c:f>'41abenpreGIII_graf'!$L$7:$M$7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08E3-449B-A163-577B2D53F24C}"/>
                </c:ext>
              </c:extLst>
            </c:dLbl>
            <c:dLbl>
              <c:idx val="1"/>
              <c:layout>
                <c:manualLayout>
                  <c:x val="-2.4146356993808087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08E3-449B-A163-577B2D53F24C}"/>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08E3-449B-A163-577B2D53F24C}"/>
                </c:ext>
              </c:extLst>
            </c:dLbl>
            <c:dLbl>
              <c:idx val="3"/>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08E3-449B-A163-577B2D53F24C}"/>
                </c:ext>
              </c:extLst>
            </c:dLbl>
            <c:dLbl>
              <c:idx val="4"/>
              <c:layout>
                <c:manualLayout>
                  <c:x val="0"/>
                  <c:y val="-1.39511709018435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08E3-449B-A163-577B2D53F24C}"/>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08E3-449B-A163-577B2D53F24C}"/>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08E3-449B-A163-577B2D53F24C}"/>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08E3-449B-A163-577B2D53F24C}"/>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08E3-449B-A163-577B2D53F24C}"/>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08E3-449B-A163-577B2D53F24C}"/>
                </c:ext>
              </c:extLst>
            </c:dLbl>
            <c:dLbl>
              <c:idx val="10"/>
              <c:layout>
                <c:manualLayout>
                  <c:x val="-9.6585427975232346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08E3-449B-A163-577B2D53F24C}"/>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08E3-449B-A163-577B2D53F24C}"/>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08E3-449B-A163-577B2D53F24C}"/>
                </c:ext>
              </c:extLst>
            </c:dLbl>
            <c:dLbl>
              <c:idx val="13"/>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08E3-449B-A163-577B2D53F24C}"/>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08E3-449B-A163-577B2D53F24C}"/>
                </c:ext>
              </c:extLst>
            </c:dLbl>
            <c:dLbl>
              <c:idx val="16"/>
              <c:layout>
                <c:manualLayout>
                  <c:x val="1.3170892327953288E-3"/>
                  <c:y val="-1.82724244671209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08E3-449B-A163-577B2D53F24C}"/>
                </c:ext>
              </c:extLst>
            </c:dLbl>
            <c:dLbl>
              <c:idx val="17"/>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08E3-449B-A163-577B2D53F24C}"/>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'41abenpreGIII_graf'!$B$10:$B$27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'41abenpreGIII_graf'!$M$10:$M$27</c:f>
              <c:numCache>
                <c:formatCode>#,##0.00</c:formatCode>
                <c:ptCount val="18"/>
                <c:pt idx="0">
                  <c:v>7.9225352112676055E-3</c:v>
                </c:pt>
                <c:pt idx="1">
                  <c:v>0</c:v>
                </c:pt>
                <c:pt idx="2">
                  <c:v>0.11332514873925773</c:v>
                </c:pt>
                <c:pt idx="3">
                  <c:v>0</c:v>
                </c:pt>
                <c:pt idx="4">
                  <c:v>0.30794652245756349</c:v>
                </c:pt>
                <c:pt idx="5">
                  <c:v>0</c:v>
                </c:pt>
                <c:pt idx="6">
                  <c:v>1.3342491986178759</c:v>
                </c:pt>
                <c:pt idx="7">
                  <c:v>3.8608973828631314E-2</c:v>
                </c:pt>
                <c:pt idx="8">
                  <c:v>0.1142323069733631</c:v>
                </c:pt>
                <c:pt idx="9">
                  <c:v>0.48133622226488576</c:v>
                </c:pt>
                <c:pt idx="10">
                  <c:v>0</c:v>
                </c:pt>
                <c:pt idx="11">
                  <c:v>0.20556171470805618</c:v>
                </c:pt>
                <c:pt idx="12">
                  <c:v>6.8200136400272796E-2</c:v>
                </c:pt>
                <c:pt idx="13">
                  <c:v>1.0811395210551921E-2</c:v>
                </c:pt>
                <c:pt idx="14">
                  <c:v>0.27266530334014999</c:v>
                </c:pt>
                <c:pt idx="15">
                  <c:v>8.4670835158708027</c:v>
                </c:pt>
                <c:pt idx="16">
                  <c:v>0</c:v>
                </c:pt>
                <c:pt idx="17">
                  <c:v>0</c:v>
                </c:pt>
              </c:numCache>
            </c:numRef>
          </c:val>
          <c:extLst>
            <c:ext xmlns:c16="http://schemas.microsoft.com/office/drawing/2014/chart" uri="{C3380CC4-5D6E-409C-BE32-E72D297353CC}">
              <c16:uniqueId val="{00000034-08E3-449B-A163-577B2D53F24C}"/>
            </c:ext>
          </c:extLst>
        </c:ser>
        <c:dLbls>
          <c:showLegendKey val="0"/>
          <c:showVal val="0"/>
          <c:showCatName val="0"/>
          <c:showSerName val="0"/>
          <c:showPercent val="0"/>
          <c:showBubbleSize val="0"/>
        </c:dLbls>
        <c:gapWidth val="39"/>
        <c:overlap val="100"/>
        <c:axId val="-1839935376"/>
        <c:axId val="-1839932656"/>
      </c:barChart>
      <c:catAx>
        <c:axId val="-18399353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656"/>
        <c:crosses val="autoZero"/>
        <c:auto val="1"/>
        <c:lblAlgn val="ctr"/>
        <c:lblOffset val="100"/>
        <c:noMultiLvlLbl val="0"/>
      </c:catAx>
      <c:valAx>
        <c:axId val="-183993265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5376"/>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'41bbenpreGII_graf'!$F$7:$G$7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DF94-4DCE-B587-187BE355C43F}"/>
              </c:ext>
            </c:extLst>
          </c:dPt>
          <c:dPt>
            <c:idx val="11"/>
            <c:invertIfNegative val="0"/>
            <c:bubble3D val="0"/>
            <c:extLst>
              <c:ext xmlns:c16="http://schemas.microsoft.com/office/drawing/2014/chart" uri="{C3380CC4-5D6E-409C-BE32-E72D297353CC}">
                <c16:uniqueId val="{00000001-DF94-4DCE-B587-187BE355C43F}"/>
              </c:ext>
            </c:extLst>
          </c:dPt>
          <c:dPt>
            <c:idx val="12"/>
            <c:invertIfNegative val="0"/>
            <c:bubble3D val="0"/>
            <c:extLst>
              <c:ext xmlns:c16="http://schemas.microsoft.com/office/drawing/2014/chart" uri="{C3380CC4-5D6E-409C-BE32-E72D297353CC}">
                <c16:uniqueId val="{00000002-DF94-4DCE-B587-187BE355C43F}"/>
              </c:ext>
            </c:extLst>
          </c:dPt>
          <c:dPt>
            <c:idx val="14"/>
            <c:invertIfNegative val="0"/>
            <c:bubble3D val="0"/>
            <c:extLst>
              <c:ext xmlns:c16="http://schemas.microsoft.com/office/drawing/2014/chart" uri="{C3380CC4-5D6E-409C-BE32-E72D297353CC}">
                <c16:uniqueId val="{00000003-DF94-4DCE-B587-187BE355C43F}"/>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DF94-4DCE-B587-187BE355C43F}"/>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F94-4DCE-B587-187BE355C43F}"/>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F94-4DCE-B587-187BE355C43F}"/>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F94-4DCE-B587-187BE355C43F}"/>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F94-4DCE-B587-187BE355C43F}"/>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F94-4DCE-B587-187BE355C43F}"/>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F94-4DCE-B587-187BE355C43F}"/>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F94-4DCE-B587-187BE355C43F}"/>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F94-4DCE-B587-187BE355C43F}"/>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F94-4DCE-B587-187BE355C43F}"/>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F94-4DCE-B587-187BE355C43F}"/>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F94-4DCE-B587-187BE355C43F}"/>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F94-4DCE-B587-187BE355C43F}"/>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F94-4DCE-B587-187BE355C43F}"/>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F94-4DCE-B587-187BE355C43F}"/>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F94-4DCE-B587-187BE355C43F}"/>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F94-4DCE-B587-187BE355C43F}"/>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F94-4DCE-B587-187BE355C43F}"/>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F94-4DCE-B587-187BE355C43F}"/>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'41bbenpreGII_graf'!$G$10:$G$27</c:f>
              <c:numCache>
                <c:formatCode>#,##0.00</c:formatCode>
                <c:ptCount val="18"/>
                <c:pt idx="0">
                  <c:v>79.786176481220409</c:v>
                </c:pt>
                <c:pt idx="1">
                  <c:v>39.657799642997084</c:v>
                </c:pt>
                <c:pt idx="2">
                  <c:v>60.211686603619967</c:v>
                </c:pt>
                <c:pt idx="3">
                  <c:v>52.553283565941797</c:v>
                </c:pt>
                <c:pt idx="4">
                  <c:v>23.237007085358162</c:v>
                </c:pt>
                <c:pt idx="5">
                  <c:v>69.892966360856263</c:v>
                </c:pt>
                <c:pt idx="6">
                  <c:v>48.171124053389647</c:v>
                </c:pt>
                <c:pt idx="7">
                  <c:v>63.944903868729291</c:v>
                </c:pt>
                <c:pt idx="8">
                  <c:v>46.161192850144495</c:v>
                </c:pt>
                <c:pt idx="9">
                  <c:v>43.271138564991737</c:v>
                </c:pt>
                <c:pt idx="10">
                  <c:v>36.574621959237341</c:v>
                </c:pt>
                <c:pt idx="11">
                  <c:v>61.815605707924298</c:v>
                </c:pt>
                <c:pt idx="12">
                  <c:v>69.712845736850312</c:v>
                </c:pt>
                <c:pt idx="13">
                  <c:v>52.33184040760981</c:v>
                </c:pt>
                <c:pt idx="14">
                  <c:v>47.725788900979325</c:v>
                </c:pt>
                <c:pt idx="15">
                  <c:v>55.346346042351122</c:v>
                </c:pt>
                <c:pt idx="16">
                  <c:v>80.999254287844892</c:v>
                </c:pt>
                <c:pt idx="17">
                  <c:v>60.237235688499226</c:v>
                </c:pt>
              </c:numCache>
            </c:numRef>
          </c:val>
          <c:extLst>
            <c:ext xmlns:c16="http://schemas.microsoft.com/office/drawing/2014/chart" uri="{C3380CC4-5D6E-409C-BE32-E72D297353CC}">
              <c16:uniqueId val="{00000014-DF94-4DCE-B587-187BE355C43F}"/>
            </c:ext>
          </c:extLst>
        </c:ser>
        <c:ser>
          <c:idx val="1"/>
          <c:order val="1"/>
          <c:tx>
            <c:strRef>
              <c:f>'41bbenpreGII_graf'!$H$7:$I$7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DF94-4DCE-B587-187BE355C43F}"/>
              </c:ext>
            </c:extLst>
          </c:dPt>
          <c:dPt>
            <c:idx val="11"/>
            <c:invertIfNegative val="0"/>
            <c:bubble3D val="0"/>
            <c:extLst>
              <c:ext xmlns:c16="http://schemas.microsoft.com/office/drawing/2014/chart" uri="{C3380CC4-5D6E-409C-BE32-E72D297353CC}">
                <c16:uniqueId val="{00000016-DF94-4DCE-B587-187BE355C43F}"/>
              </c:ext>
            </c:extLst>
          </c:dPt>
          <c:dPt>
            <c:idx val="14"/>
            <c:invertIfNegative val="0"/>
            <c:bubble3D val="0"/>
            <c:extLst>
              <c:ext xmlns:c16="http://schemas.microsoft.com/office/drawing/2014/chart" uri="{C3380CC4-5D6E-409C-BE32-E72D297353CC}">
                <c16:uniqueId val="{00000017-DF94-4DCE-B587-187BE355C43F}"/>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DF94-4DCE-B587-187BE355C43F}"/>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DF94-4DCE-B587-187BE355C43F}"/>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DF94-4DCE-B587-187BE355C43F}"/>
                </c:ext>
              </c:extLst>
            </c:dLbl>
            <c:dLbl>
              <c:idx val="7"/>
              <c:layout>
                <c:manualLayout>
                  <c:x val="-4.8292713987616173E-17"/>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F94-4DCE-B587-187BE355C43F}"/>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F94-4DCE-B587-187BE355C43F}"/>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F94-4DCE-B587-187BE355C43F}"/>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DF94-4DCE-B587-187BE355C43F}"/>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F94-4DCE-B587-187BE355C43F}"/>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F94-4DCE-B587-187BE355C43F}"/>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F94-4DCE-B587-187BE355C43F}"/>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'41bbenpreGII_graf'!$I$10:$I$27</c:f>
              <c:numCache>
                <c:formatCode>#,##0.00</c:formatCode>
                <c:ptCount val="18"/>
                <c:pt idx="0">
                  <c:v>0.93039438961790122</c:v>
                </c:pt>
                <c:pt idx="1">
                  <c:v>18.154904436414299</c:v>
                </c:pt>
                <c:pt idx="2">
                  <c:v>11.780547378969123</c:v>
                </c:pt>
                <c:pt idx="3">
                  <c:v>2.033971654224819</c:v>
                </c:pt>
                <c:pt idx="4">
                  <c:v>38.094001558036872</c:v>
                </c:pt>
                <c:pt idx="5">
                  <c:v>2.4082568807339451</c:v>
                </c:pt>
                <c:pt idx="6">
                  <c:v>26.486941314282888</c:v>
                </c:pt>
                <c:pt idx="7">
                  <c:v>12.459238775989357</c:v>
                </c:pt>
                <c:pt idx="8">
                  <c:v>9.8890965526894288</c:v>
                </c:pt>
                <c:pt idx="9">
                  <c:v>10.339839512085463</c:v>
                </c:pt>
                <c:pt idx="10">
                  <c:v>44.911242603550299</c:v>
                </c:pt>
                <c:pt idx="11">
                  <c:v>13.684849711567654</c:v>
                </c:pt>
                <c:pt idx="12">
                  <c:v>9.8927934325152851</c:v>
                </c:pt>
                <c:pt idx="13">
                  <c:v>2.6297407240004929</c:v>
                </c:pt>
                <c:pt idx="14">
                  <c:v>16.833514689880303</c:v>
                </c:pt>
                <c:pt idx="15">
                  <c:v>2.0623395267938487</c:v>
                </c:pt>
                <c:pt idx="16">
                  <c:v>7.9045488441461593</c:v>
                </c:pt>
                <c:pt idx="17">
                  <c:v>0.15471892728210418</c:v>
                </c:pt>
              </c:numCache>
            </c:numRef>
          </c:val>
          <c:extLst>
            <c:ext xmlns:c16="http://schemas.microsoft.com/office/drawing/2014/chart" uri="{C3380CC4-5D6E-409C-BE32-E72D297353CC}">
              <c16:uniqueId val="{00000021-DF94-4DCE-B587-187BE355C43F}"/>
            </c:ext>
          </c:extLst>
        </c:ser>
        <c:ser>
          <c:idx val="2"/>
          <c:order val="2"/>
          <c:tx>
            <c:strRef>
              <c:f>'41bbenpreGII_graf'!$J$7:$K$7</c:f>
              <c:strCache>
                <c:ptCount val="1"/>
                <c:pt idx="0">
                  <c:v>P.E Cuidados  Familiares </c:v>
                </c:pt>
              </c:strCache>
            </c:strRef>
          </c:tx>
          <c:spPr>
            <a:solidFill>
              <a:srgbClr val="993366"/>
            </a:solidFill>
            <a:ln w="25400">
              <a:noFill/>
            </a:ln>
          </c:spPr>
          <c:invertIfNegative val="0"/>
          <c:dLbls>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'41bbenpreGII_graf'!$K$10:$K$27</c:f>
              <c:numCache>
                <c:formatCode>#,##0.00</c:formatCode>
                <c:ptCount val="18"/>
                <c:pt idx="0">
                  <c:v>19.282073527816941</c:v>
                </c:pt>
                <c:pt idx="1">
                  <c:v>42.187295920588618</c:v>
                </c:pt>
                <c:pt idx="2">
                  <c:v>27.970188513809731</c:v>
                </c:pt>
                <c:pt idx="3">
                  <c:v>45.412744779833389</c:v>
                </c:pt>
                <c:pt idx="4">
                  <c:v>38.52060689245836</c:v>
                </c:pt>
                <c:pt idx="5">
                  <c:v>27.698776758409785</c:v>
                </c:pt>
                <c:pt idx="6">
                  <c:v>23.726716272623783</c:v>
                </c:pt>
                <c:pt idx="7">
                  <c:v>23.585422481934625</c:v>
                </c:pt>
                <c:pt idx="8">
                  <c:v>43.934890537391837</c:v>
                </c:pt>
                <c:pt idx="9">
                  <c:v>45.901302864738597</c:v>
                </c:pt>
                <c:pt idx="10">
                  <c:v>18.51413543721236</c:v>
                </c:pt>
                <c:pt idx="11">
                  <c:v>24.388219815808117</c:v>
                </c:pt>
                <c:pt idx="12">
                  <c:v>20.374443616966001</c:v>
                </c:pt>
                <c:pt idx="13">
                  <c:v>45.034309898508447</c:v>
                </c:pt>
                <c:pt idx="14">
                  <c:v>35.277475516866161</c:v>
                </c:pt>
                <c:pt idx="15">
                  <c:v>34.960382098782475</c:v>
                </c:pt>
                <c:pt idx="16">
                  <c:v>11.096196868008949</c:v>
                </c:pt>
                <c:pt idx="17">
                  <c:v>39.60804538421867</c:v>
                </c:pt>
              </c:numCache>
            </c:numRef>
          </c:val>
          <c:extLst>
            <c:ext xmlns:c16="http://schemas.microsoft.com/office/drawing/2014/chart" uri="{C3380CC4-5D6E-409C-BE32-E72D297353CC}">
              <c16:uniqueId val="{00000022-DF94-4DCE-B587-187BE355C43F}"/>
            </c:ext>
          </c:extLst>
        </c:ser>
        <c:ser>
          <c:idx val="3"/>
          <c:order val="3"/>
          <c:tx>
            <c:strRef>
              <c:f>'41bbenpreGII_graf'!$L$7:$M$7</c:f>
              <c:strCache>
                <c:ptCount val="1"/>
                <c:pt idx="0">
                  <c:v>P.E Asist. Personal</c:v>
                </c:pt>
              </c:strCache>
            </c:strRef>
          </c:tx>
          <c:spPr>
            <a:solidFill>
              <a:srgbClr val="FFC000"/>
            </a:solidFill>
          </c:spPr>
          <c:invertIfNegative val="0"/>
          <c:dLbls>
            <c:dLbl>
              <c:idx val="0"/>
              <c:layout>
                <c:manualLayout>
                  <c:x val="0"/>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DF94-4DCE-B587-187BE355C43F}"/>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DF94-4DCE-B587-187BE355C43F}"/>
                </c:ext>
              </c:extLst>
            </c:dLbl>
            <c:dLbl>
              <c:idx val="2"/>
              <c:layout>
                <c:manualLayout>
                  <c:x val="1.3170892327954977E-3"/>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DF94-4DCE-B587-187BE355C43F}"/>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DF94-4DCE-B587-187BE355C43F}"/>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DF94-4DCE-B587-187BE355C43F}"/>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DF94-4DCE-B587-187BE355C43F}"/>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DF94-4DCE-B587-187BE355C43F}"/>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DF94-4DCE-B587-187BE355C43F}"/>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DF94-4DCE-B587-187BE355C43F}"/>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DF94-4DCE-B587-187BE355C43F}"/>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DF94-4DCE-B587-187BE355C43F}"/>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DF94-4DCE-B587-187BE355C43F}"/>
                </c:ext>
              </c:extLst>
            </c:dLbl>
            <c:dLbl>
              <c:idx val="12"/>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DF94-4DCE-B587-187BE355C43F}"/>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DF94-4DCE-B587-187BE355C43F}"/>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DF94-4DCE-B587-187BE355C43F}"/>
                </c:ext>
              </c:extLst>
            </c:dLbl>
            <c:dLbl>
              <c:idx val="16"/>
              <c:layout>
                <c:manualLayout>
                  <c:x val="0"/>
                  <c:y val="-1.627940005257190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DF94-4DCE-B587-187BE355C43F}"/>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DF94-4DCE-B587-187BE355C43F}"/>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'41bbenpreGII_graf'!$B$10:$B$27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'41bbenpreGII_graf'!$M$10:$M$27</c:f>
              <c:numCache>
                <c:formatCode>#,##0.00</c:formatCode>
                <c:ptCount val="18"/>
                <c:pt idx="0">
                  <c:v>1.355601344756534E-3</c:v>
                </c:pt>
                <c:pt idx="1">
                  <c:v>0</c:v>
                </c:pt>
                <c:pt idx="2">
                  <c:v>3.7577503601177425E-2</c:v>
                </c:pt>
                <c:pt idx="3">
                  <c:v>0</c:v>
                </c:pt>
                <c:pt idx="4">
                  <c:v>0.14838446414660386</c:v>
                </c:pt>
                <c:pt idx="5">
                  <c:v>0</c:v>
                </c:pt>
                <c:pt idx="6">
                  <c:v>1.6152183597036842</c:v>
                </c:pt>
                <c:pt idx="7">
                  <c:v>1.0434873346724754E-2</c:v>
                </c:pt>
                <c:pt idx="8">
                  <c:v>1.482005977424109E-2</c:v>
                </c:pt>
                <c:pt idx="9">
                  <c:v>0.48771905818419947</c:v>
                </c:pt>
                <c:pt idx="10">
                  <c:v>0</c:v>
                </c:pt>
                <c:pt idx="11">
                  <c:v>0.11132476469992916</c:v>
                </c:pt>
                <c:pt idx="12">
                  <c:v>1.9917213668404373E-2</c:v>
                </c:pt>
                <c:pt idx="13">
                  <c:v>4.1089698812507708E-3</c:v>
                </c:pt>
                <c:pt idx="14">
                  <c:v>0.1632208922742111</c:v>
                </c:pt>
                <c:pt idx="15">
                  <c:v>7.6309323320725548</c:v>
                </c:pt>
                <c:pt idx="16">
                  <c:v>0</c:v>
                </c:pt>
                <c:pt idx="17">
                  <c:v>0</c:v>
                </c:pt>
              </c:numCache>
            </c:numRef>
          </c:val>
          <c:extLst>
            <c:ext xmlns:c16="http://schemas.microsoft.com/office/drawing/2014/chart" uri="{C3380CC4-5D6E-409C-BE32-E72D297353CC}">
              <c16:uniqueId val="{00000034-DF94-4DCE-B587-187BE355C43F}"/>
            </c:ext>
          </c:extLst>
        </c:ser>
        <c:dLbls>
          <c:showLegendKey val="0"/>
          <c:showVal val="0"/>
          <c:showCatName val="0"/>
          <c:showSerName val="0"/>
          <c:showPercent val="0"/>
          <c:showBubbleSize val="0"/>
        </c:dLbls>
        <c:gapWidth val="39"/>
        <c:overlap val="100"/>
        <c:axId val="-1839932112"/>
        <c:axId val="-1839929936"/>
      </c:barChart>
      <c:catAx>
        <c:axId val="-18399321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29936"/>
        <c:crosses val="autoZero"/>
        <c:auto val="1"/>
        <c:lblAlgn val="ctr"/>
        <c:lblOffset val="100"/>
        <c:noMultiLvlLbl val="0"/>
      </c:catAx>
      <c:valAx>
        <c:axId val="-183992993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1839932112"/>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6.9307816343584849E-2"/>
          <c:w val="0.925358819198695"/>
          <c:h val="0.66956235851684454"/>
        </c:manualLayout>
      </c:layout>
      <c:barChart>
        <c:barDir val="col"/>
        <c:grouping val="percentStacked"/>
        <c:varyColors val="0"/>
        <c:ser>
          <c:idx val="0"/>
          <c:order val="0"/>
          <c:tx>
            <c:strRef>
              <c:f>'41cbenpreGI_graf'!$F$7:$G$7</c:f>
              <c:strCache>
                <c:ptCount val="1"/>
                <c:pt idx="0">
                  <c:v>Servicios</c:v>
                </c:pt>
              </c:strCache>
            </c:strRef>
          </c:tx>
          <c:spPr>
            <a:solidFill>
              <a:schemeClr val="accent1"/>
            </a:solidFill>
          </c:spPr>
          <c:invertIfNegative val="0"/>
          <c:dPt>
            <c:idx val="9"/>
            <c:invertIfNegative val="0"/>
            <c:bubble3D val="0"/>
            <c:extLst>
              <c:ext xmlns:c16="http://schemas.microsoft.com/office/drawing/2014/chart" uri="{C3380CC4-5D6E-409C-BE32-E72D297353CC}">
                <c16:uniqueId val="{00000000-1E5F-4C87-A16C-52F8B886E811}"/>
              </c:ext>
            </c:extLst>
          </c:dPt>
          <c:dPt>
            <c:idx val="11"/>
            <c:invertIfNegative val="0"/>
            <c:bubble3D val="0"/>
            <c:extLst>
              <c:ext xmlns:c16="http://schemas.microsoft.com/office/drawing/2014/chart" uri="{C3380CC4-5D6E-409C-BE32-E72D297353CC}">
                <c16:uniqueId val="{00000001-1E5F-4C87-A16C-52F8B886E811}"/>
              </c:ext>
            </c:extLst>
          </c:dPt>
          <c:dPt>
            <c:idx val="12"/>
            <c:invertIfNegative val="0"/>
            <c:bubble3D val="0"/>
            <c:extLst>
              <c:ext xmlns:c16="http://schemas.microsoft.com/office/drawing/2014/chart" uri="{C3380CC4-5D6E-409C-BE32-E72D297353CC}">
                <c16:uniqueId val="{00000002-1E5F-4C87-A16C-52F8B886E811}"/>
              </c:ext>
            </c:extLst>
          </c:dPt>
          <c:dPt>
            <c:idx val="14"/>
            <c:invertIfNegative val="0"/>
            <c:bubble3D val="0"/>
            <c:extLst>
              <c:ext xmlns:c16="http://schemas.microsoft.com/office/drawing/2014/chart" uri="{C3380CC4-5D6E-409C-BE32-E72D297353CC}">
                <c16:uniqueId val="{00000003-1E5F-4C87-A16C-52F8B886E811}"/>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1E5F-4C87-A16C-52F8B886E811}"/>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1E5F-4C87-A16C-52F8B886E811}"/>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1E5F-4C87-A16C-52F8B886E811}"/>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1E5F-4C87-A16C-52F8B886E811}"/>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1E5F-4C87-A16C-52F8B886E811}"/>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1E5F-4C87-A16C-52F8B886E811}"/>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1E5F-4C87-A16C-52F8B886E811}"/>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1E5F-4C87-A16C-52F8B886E811}"/>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1E5F-4C87-A16C-52F8B886E811}"/>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1E5F-4C87-A16C-52F8B886E811}"/>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1E5F-4C87-A16C-52F8B886E811}"/>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1E5F-4C87-A16C-52F8B886E811}"/>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1E5F-4C87-A16C-52F8B886E811}"/>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1E5F-4C87-A16C-52F8B886E811}"/>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1E5F-4C87-A16C-52F8B886E811}"/>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1E5F-4C87-A16C-52F8B886E811}"/>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1E5F-4C87-A16C-52F8B886E811}"/>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1E5F-4C87-A16C-52F8B886E811}"/>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1E5F-4C87-A16C-52F8B886E811}"/>
                </c:ext>
              </c:extLst>
            </c:dLbl>
            <c:dLbl>
              <c:idx val="19"/>
              <c:layout>
                <c:manualLayout>
                  <c:x val="0"/>
                  <c:y val="-3.350078903688440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'41cbenpreGI_graf'!$G$10:$G$27</c:f>
              <c:numCache>
                <c:formatCode>#,##0.00</c:formatCode>
                <c:ptCount val="18"/>
                <c:pt idx="0">
                  <c:v>86.462008627047325</c:v>
                </c:pt>
                <c:pt idx="1">
                  <c:v>44.874423372629423</c:v>
                </c:pt>
                <c:pt idx="2">
                  <c:v>64.382670137597614</c:v>
                </c:pt>
                <c:pt idx="3">
                  <c:v>51.562858234619796</c:v>
                </c:pt>
                <c:pt idx="4">
                  <c:v>19.622312875280745</c:v>
                </c:pt>
                <c:pt idx="5">
                  <c:v>49.095816464237515</c:v>
                </c:pt>
                <c:pt idx="6">
                  <c:v>55.698404898197708</c:v>
                </c:pt>
                <c:pt idx="7">
                  <c:v>80.487248505862496</c:v>
                </c:pt>
                <c:pt idx="8">
                  <c:v>33.303837555886737</c:v>
                </c:pt>
                <c:pt idx="9">
                  <c:v>40.585930598713404</c:v>
                </c:pt>
                <c:pt idx="10">
                  <c:v>36.40456563094483</c:v>
                </c:pt>
                <c:pt idx="11">
                  <c:v>58.356016223524108</c:v>
                </c:pt>
                <c:pt idx="12">
                  <c:v>72.809667673716007</c:v>
                </c:pt>
                <c:pt idx="13">
                  <c:v>48.683880671847582</c:v>
                </c:pt>
                <c:pt idx="14">
                  <c:v>42.163661581137312</c:v>
                </c:pt>
                <c:pt idx="15">
                  <c:v>50.437034639041762</c:v>
                </c:pt>
                <c:pt idx="16">
                  <c:v>99.04336734693878</c:v>
                </c:pt>
                <c:pt idx="17">
                  <c:v>68.642117376294593</c:v>
                </c:pt>
              </c:numCache>
            </c:numRef>
          </c:val>
          <c:extLst>
            <c:ext xmlns:c16="http://schemas.microsoft.com/office/drawing/2014/chart" uri="{C3380CC4-5D6E-409C-BE32-E72D297353CC}">
              <c16:uniqueId val="{00000014-1E5F-4C87-A16C-52F8B886E811}"/>
            </c:ext>
          </c:extLst>
        </c:ser>
        <c:ser>
          <c:idx val="1"/>
          <c:order val="1"/>
          <c:tx>
            <c:strRef>
              <c:f>'41cbenpreGI_graf'!$H$7:$I$7</c:f>
              <c:strCache>
                <c:ptCount val="1"/>
                <c:pt idx="0">
                  <c:v>P.E Vinculada Servicio</c:v>
                </c:pt>
              </c:strCache>
            </c:strRef>
          </c:tx>
          <c:spPr>
            <a:solidFill>
              <a:srgbClr val="FFFF99"/>
            </a:solidFill>
          </c:spPr>
          <c:invertIfNegative val="0"/>
          <c:dPt>
            <c:idx val="9"/>
            <c:invertIfNegative val="0"/>
            <c:bubble3D val="0"/>
            <c:extLst>
              <c:ext xmlns:c16="http://schemas.microsoft.com/office/drawing/2014/chart" uri="{C3380CC4-5D6E-409C-BE32-E72D297353CC}">
                <c16:uniqueId val="{00000015-1E5F-4C87-A16C-52F8B886E811}"/>
              </c:ext>
            </c:extLst>
          </c:dPt>
          <c:dPt>
            <c:idx val="11"/>
            <c:invertIfNegative val="0"/>
            <c:bubble3D val="0"/>
            <c:extLst>
              <c:ext xmlns:c16="http://schemas.microsoft.com/office/drawing/2014/chart" uri="{C3380CC4-5D6E-409C-BE32-E72D297353CC}">
                <c16:uniqueId val="{00000016-1E5F-4C87-A16C-52F8B886E811}"/>
              </c:ext>
            </c:extLst>
          </c:dPt>
          <c:dPt>
            <c:idx val="14"/>
            <c:invertIfNegative val="0"/>
            <c:bubble3D val="0"/>
            <c:extLst>
              <c:ext xmlns:c16="http://schemas.microsoft.com/office/drawing/2014/chart" uri="{C3380CC4-5D6E-409C-BE32-E72D297353CC}">
                <c16:uniqueId val="{00000017-1E5F-4C87-A16C-52F8B886E811}"/>
              </c:ext>
            </c:extLst>
          </c:dPt>
          <c:dLbls>
            <c:dLbl>
              <c:idx val="0"/>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8-1E5F-4C87-A16C-52F8B886E811}"/>
                </c:ext>
              </c:extLst>
            </c:dLbl>
            <c:dLbl>
              <c:idx val="2"/>
              <c:layout>
                <c:manualLayout>
                  <c:x val="-2.4146356993808087E-17"/>
                  <c:y val="0"/>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9-1E5F-4C87-A16C-52F8B886E811}"/>
                </c:ext>
              </c:extLst>
            </c:dLbl>
            <c:dLbl>
              <c:idx val="4"/>
              <c:layout>
                <c:manualLayout>
                  <c:x val="0"/>
                  <c:y val="-2.076843198338525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1E5F-4C87-A16C-52F8B886E811}"/>
                </c:ext>
              </c:extLst>
            </c:dLbl>
            <c:dLbl>
              <c:idx val="7"/>
              <c:layout>
                <c:manualLayout>
                  <c:x val="-4.8292713987616173E-17"/>
                  <c:y val="3.902247645053318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1E5F-4C87-A16C-52F8B886E811}"/>
                </c:ext>
              </c:extLst>
            </c:dLbl>
            <c:dLbl>
              <c:idx val="8"/>
              <c:layout>
                <c:manualLayout>
                  <c:x val="-9.6585427975232346E-17"/>
                  <c:y val="6.230529595015538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1E5F-4C87-A16C-52F8B886E811}"/>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1E5F-4C87-A16C-52F8B886E811}"/>
                </c:ext>
              </c:extLst>
            </c:dLbl>
            <c:dLbl>
              <c:idx val="11"/>
              <c:layout>
                <c:manualLayout>
                  <c:x val="0"/>
                  <c:y val="-3.8075018790340163E-17"/>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6-1E5F-4C87-A16C-52F8B886E811}"/>
                </c:ext>
              </c:extLst>
            </c:dLbl>
            <c:dLbl>
              <c:idx val="15"/>
              <c:layout>
                <c:manualLayout>
                  <c:x val="0"/>
                  <c:y val="6.6496396470620547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1E5F-4C87-A16C-52F8B886E811}"/>
                </c:ext>
              </c:extLst>
            </c:dLbl>
            <c:dLbl>
              <c:idx val="17"/>
              <c:layout>
                <c:manualLayout>
                  <c:x val="1.3170892327955218E-3"/>
                  <c:y val="-2.0768431983385635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1E5F-4C87-A16C-52F8B886E811}"/>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1E5F-4C87-A16C-52F8B886E811}"/>
                </c:ext>
              </c:extLst>
            </c:dLbl>
            <c:numFmt formatCode="#,##0.0" sourceLinked="0"/>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ysClr val="windowText" lastClr="000000"/>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'41cbenpreGI_graf'!$I$10:$I$27</c:f>
              <c:numCache>
                <c:formatCode>#,##0.00</c:formatCode>
                <c:ptCount val="18"/>
                <c:pt idx="0">
                  <c:v>6.2076539843057776E-2</c:v>
                </c:pt>
                <c:pt idx="1">
                  <c:v>8.2479070562104901</c:v>
                </c:pt>
                <c:pt idx="2">
                  <c:v>7.6143547787281518</c:v>
                </c:pt>
                <c:pt idx="3">
                  <c:v>0.19105846388995032</c:v>
                </c:pt>
                <c:pt idx="4">
                  <c:v>44.653252051152769</c:v>
                </c:pt>
                <c:pt idx="5">
                  <c:v>0.20242914979757085</c:v>
                </c:pt>
                <c:pt idx="6">
                  <c:v>21.971498014423652</c:v>
                </c:pt>
                <c:pt idx="7">
                  <c:v>8.3306720197089277</c:v>
                </c:pt>
                <c:pt idx="8">
                  <c:v>3.4812779433681071</c:v>
                </c:pt>
                <c:pt idx="9">
                  <c:v>9.0924207310102574</c:v>
                </c:pt>
                <c:pt idx="10">
                  <c:v>46.956246036778694</c:v>
                </c:pt>
                <c:pt idx="11">
                  <c:v>12.886885984677782</c:v>
                </c:pt>
                <c:pt idx="12">
                  <c:v>6.4216692419455272</c:v>
                </c:pt>
                <c:pt idx="13">
                  <c:v>1.0069357399515333</c:v>
                </c:pt>
                <c:pt idx="14">
                  <c:v>7.766990291262136</c:v>
                </c:pt>
                <c:pt idx="15">
                  <c:v>7.7695046940757531E-2</c:v>
                </c:pt>
                <c:pt idx="16">
                  <c:v>0.80782312925170063</c:v>
                </c:pt>
                <c:pt idx="17">
                  <c:v>5.7537399309551207E-2</c:v>
                </c:pt>
              </c:numCache>
            </c:numRef>
          </c:val>
          <c:extLst>
            <c:ext xmlns:c16="http://schemas.microsoft.com/office/drawing/2014/chart" uri="{C3380CC4-5D6E-409C-BE32-E72D297353CC}">
              <c16:uniqueId val="{00000021-1E5F-4C87-A16C-52F8B886E811}"/>
            </c:ext>
          </c:extLst>
        </c:ser>
        <c:ser>
          <c:idx val="2"/>
          <c:order val="2"/>
          <c:tx>
            <c:strRef>
              <c:f>'41cbenpreGI_graf'!$J$7:$K$7</c:f>
              <c:strCache>
                <c:ptCount val="1"/>
                <c:pt idx="0">
                  <c:v>P.E Cuidados  Familiares </c:v>
                </c:pt>
              </c:strCache>
            </c:strRef>
          </c:tx>
          <c:spPr>
            <a:solidFill>
              <a:srgbClr val="993366"/>
            </a:solidFill>
            <a:ln w="25400">
              <a:noFill/>
            </a:ln>
          </c:spPr>
          <c:invertIfNegative val="0"/>
          <c:dLbls>
            <c:dLbl>
              <c:idx val="0"/>
              <c:layout>
                <c:manualLayout>
                  <c:x val="0"/>
                  <c:y val="-1.19581464872944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2-1E5F-4C87-A16C-52F8B886E811}"/>
                </c:ext>
              </c:extLst>
            </c:dLbl>
            <c:dLbl>
              <c:idx val="16"/>
              <c:layout>
                <c:manualLayout>
                  <c:x val="-7.9025353967731322E-3"/>
                  <c:y val="-1.9930244145490793E-2"/>
                </c:manualLayout>
              </c:layout>
              <c:numFmt formatCode="#,##0.0" sourceLinked="0"/>
              <c:spPr>
                <a:noFill/>
                <a:ln>
                  <a:noFill/>
                </a:ln>
                <a:effectLst/>
              </c:spPr>
              <c:txPr>
                <a:bodyPr rot="-5400000" vert="horz" wrap="square" lIns="38100" tIns="19050" rIns="38100" bIns="19050" anchor="ctr">
                  <a:spAutoFit/>
                </a:bodyPr>
                <a:lstStyle/>
                <a:p>
                  <a:pPr>
                    <a:defRPr sz="1100">
                      <a:solidFill>
                        <a:sysClr val="windowText" lastClr="000000"/>
                      </a:solidFill>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3-1E5F-4C87-A16C-52F8B886E811}"/>
                </c:ext>
              </c:extLst>
            </c:dLbl>
            <c:numFmt formatCode="#,##0.0" sourceLinked="0"/>
            <c:spPr>
              <a:noFill/>
              <a:ln>
                <a:noFill/>
              </a:ln>
              <a:effectLst/>
            </c:spPr>
            <c:txPr>
              <a:bodyPr rot="-5400000" vert="horz" wrap="square" lIns="38100" tIns="19050" rIns="38100" bIns="19050" anchor="ctr">
                <a:spAutoFit/>
              </a:bodyPr>
              <a:lstStyle/>
              <a:p>
                <a:pPr>
                  <a:defRPr sz="1100">
                    <a:solidFill>
                      <a:schemeClr val="bg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'41cbenpreGI_graf'!$K$10:$K$27</c:f>
              <c:numCache>
                <c:formatCode>#,##0.00</c:formatCode>
                <c:ptCount val="18"/>
                <c:pt idx="0">
                  <c:v>13.475914833109611</c:v>
                </c:pt>
                <c:pt idx="1">
                  <c:v>46.877669571160091</c:v>
                </c:pt>
                <c:pt idx="2">
                  <c:v>27.951840833023429</c:v>
                </c:pt>
                <c:pt idx="3">
                  <c:v>48.246083301490259</c:v>
                </c:pt>
                <c:pt idx="4">
                  <c:v>35.687766420681122</c:v>
                </c:pt>
                <c:pt idx="5">
                  <c:v>50.701754385964911</c:v>
                </c:pt>
                <c:pt idx="6">
                  <c:v>20.511866973025381</c:v>
                </c:pt>
                <c:pt idx="7">
                  <c:v>11.179798348464802</c:v>
                </c:pt>
                <c:pt idx="8">
                  <c:v>63.208674863387976</c:v>
                </c:pt>
                <c:pt idx="9">
                  <c:v>50.133543955187427</c:v>
                </c:pt>
                <c:pt idx="10">
                  <c:v>16.639188332276476</c:v>
                </c:pt>
                <c:pt idx="11">
                  <c:v>28.753492564218117</c:v>
                </c:pt>
                <c:pt idx="12">
                  <c:v>20.765203754525956</c:v>
                </c:pt>
                <c:pt idx="13">
                  <c:v>50.305005431603576</c:v>
                </c:pt>
                <c:pt idx="14">
                  <c:v>49.965325936199726</c:v>
                </c:pt>
                <c:pt idx="15">
                  <c:v>43.278299341750298</c:v>
                </c:pt>
                <c:pt idx="16">
                  <c:v>0.14880952380952381</c:v>
                </c:pt>
                <c:pt idx="17">
                  <c:v>31.300345224395858</c:v>
                </c:pt>
              </c:numCache>
            </c:numRef>
          </c:val>
          <c:extLst>
            <c:ext xmlns:c16="http://schemas.microsoft.com/office/drawing/2014/chart" uri="{C3380CC4-5D6E-409C-BE32-E72D297353CC}">
              <c16:uniqueId val="{00000024-1E5F-4C87-A16C-52F8B886E811}"/>
            </c:ext>
          </c:extLst>
        </c:ser>
        <c:ser>
          <c:idx val="3"/>
          <c:order val="3"/>
          <c:tx>
            <c:strRef>
              <c:f>'41cbenpreGI_graf'!$L$7:$M$7</c:f>
              <c:strCache>
                <c:ptCount val="1"/>
                <c:pt idx="0">
                  <c:v>P.E Asist. Personal</c:v>
                </c:pt>
              </c:strCache>
            </c:strRef>
          </c:tx>
          <c:spPr>
            <a:solidFill>
              <a:srgbClr val="FFC000"/>
            </a:solidFill>
          </c:spPr>
          <c:invertIfNegative val="0"/>
          <c:dLbls>
            <c:dLbl>
              <c:idx val="0"/>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1E5F-4C87-A16C-52F8B886E811}"/>
                </c:ext>
              </c:extLst>
            </c:dLbl>
            <c:dLbl>
              <c:idx val="1"/>
              <c:layout>
                <c:manualLayout>
                  <c:x val="-2.4146356993808087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1E5F-4C87-A16C-52F8B886E811}"/>
                </c:ext>
              </c:extLst>
            </c:dLbl>
            <c:dLbl>
              <c:idx val="2"/>
              <c:layout>
                <c:manualLayout>
                  <c:x val="1.3170892327954977E-3"/>
                  <c:y val="-1.79372197309417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1E5F-4C87-A16C-52F8B886E811}"/>
                </c:ext>
              </c:extLst>
            </c:dLbl>
            <c:dLbl>
              <c:idx val="3"/>
              <c:layout>
                <c:manualLayout>
                  <c:x val="-4.8292713987616173E-17"/>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1E5F-4C87-A16C-52F8B886E811}"/>
                </c:ext>
              </c:extLst>
            </c:dLbl>
            <c:dLbl>
              <c:idx val="4"/>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1E5F-4C87-A16C-52F8B886E811}"/>
                </c:ext>
              </c:extLst>
            </c:dLbl>
            <c:dLbl>
              <c:idx val="5"/>
              <c:layout>
                <c:manualLayout>
                  <c:x val="-4.8292713987616173E-17"/>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1E5F-4C87-A16C-52F8B886E811}"/>
                </c:ext>
              </c:extLst>
            </c:dLbl>
            <c:dLbl>
              <c:idx val="6"/>
              <c:layout>
                <c:manualLayout>
                  <c:x val="0"/>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1E5F-4C87-A16C-52F8B886E811}"/>
                </c:ext>
              </c:extLst>
            </c:dLbl>
            <c:dLbl>
              <c:idx val="7"/>
              <c:layout>
                <c:manualLayout>
                  <c:x val="-4.8292713987616173E-17"/>
                  <c:y val="-2.3916292974588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C-1E5F-4C87-A16C-52F8B886E811}"/>
                </c:ext>
              </c:extLst>
            </c:dLbl>
            <c:dLbl>
              <c:idx val="8"/>
              <c:layout>
                <c:manualLayout>
                  <c:x val="-9.6585427975232346E-17"/>
                  <c:y val="-2.39162929745889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D-1E5F-4C87-A16C-52F8B886E811}"/>
                </c:ext>
              </c:extLst>
            </c:dLbl>
            <c:dLbl>
              <c:idx val="9"/>
              <c:layout>
                <c:manualLayout>
                  <c:x val="1.3170892327955218E-3"/>
                  <c:y val="-1.99302441454907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E-1E5F-4C87-A16C-52F8B886E811}"/>
                </c:ext>
              </c:extLst>
            </c:dLbl>
            <c:dLbl>
              <c:idx val="10"/>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F-1E5F-4C87-A16C-52F8B886E811}"/>
                </c:ext>
              </c:extLst>
            </c:dLbl>
            <c:dLbl>
              <c:idx val="11"/>
              <c:layout>
                <c:manualLayout>
                  <c:x val="0"/>
                  <c:y val="-2.39162929745889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0-1E5F-4C87-A16C-52F8B886E811}"/>
                </c:ext>
              </c:extLst>
            </c:dLbl>
            <c:dLbl>
              <c:idx val="12"/>
              <c:layout>
                <c:manualLayout>
                  <c:x val="0"/>
                  <c:y val="-1.79372197309417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1-1E5F-4C87-A16C-52F8B886E811}"/>
                </c:ext>
              </c:extLst>
            </c:dLbl>
            <c:dLbl>
              <c:idx val="13"/>
              <c:layout>
                <c:manualLayout>
                  <c:x val="0"/>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2-1E5F-4C87-A16C-52F8B886E811}"/>
                </c:ext>
              </c:extLst>
            </c:dLbl>
            <c:dLbl>
              <c:idx val="14"/>
              <c:layout>
                <c:manualLayout>
                  <c:x val="-9.6585427975232346E-17"/>
                  <c:y val="-2.192326856003986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3-1E5F-4C87-A16C-52F8B886E811}"/>
                </c:ext>
              </c:extLst>
            </c:dLbl>
            <c:dLbl>
              <c:idx val="16"/>
              <c:layout>
                <c:manualLayout>
                  <c:x val="1.5805070793546264E-2"/>
                  <c:y val="-2.6244522125317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4-1E5F-4C87-A16C-52F8B886E811}"/>
                </c:ext>
              </c:extLst>
            </c:dLbl>
            <c:dLbl>
              <c:idx val="17"/>
              <c:layout>
                <c:manualLayout>
                  <c:x val="1.3170892327955218E-3"/>
                  <c:y val="-1.5944195316392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35-1E5F-4C87-A16C-52F8B886E811}"/>
                </c:ext>
              </c:extLst>
            </c:dLbl>
            <c:numFmt formatCode="#,##0.0" sourceLinked="0"/>
            <c:spPr>
              <a:noFill/>
              <a:ln>
                <a:noFill/>
              </a:ln>
              <a:effectLst/>
            </c:spPr>
            <c:txPr>
              <a:bodyPr rot="-5400000" vert="horz" wrap="square" lIns="38100" tIns="19050" rIns="38100" bIns="19050" anchor="ctr">
                <a:spAutoFit/>
              </a:bodyPr>
              <a:lstStyle/>
              <a:p>
                <a:pPr>
                  <a:defRPr sz="11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'41cbenpreGI_graf'!$B$10:$B$27</c:f>
              <c:strCache>
                <c:ptCount val="18"/>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 y Melilla</c:v>
                </c:pt>
              </c:strCache>
            </c:strRef>
          </c:cat>
          <c:val>
            <c:numRef>
              <c:f>'41cbenpreGI_graf'!$M$10:$M$27</c:f>
              <c:numCache>
                <c:formatCode>#,##0.00</c:formatCode>
                <c:ptCount val="18"/>
                <c:pt idx="0">
                  <c:v>0</c:v>
                </c:pt>
                <c:pt idx="1">
                  <c:v>0</c:v>
                </c:pt>
                <c:pt idx="2">
                  <c:v>5.1134250650799552E-2</c:v>
                </c:pt>
                <c:pt idx="3">
                  <c:v>0</c:v>
                </c:pt>
                <c:pt idx="4">
                  <c:v>3.6668652885364625E-2</c:v>
                </c:pt>
                <c:pt idx="5">
                  <c:v>0</c:v>
                </c:pt>
                <c:pt idx="6">
                  <c:v>1.81823011435326</c:v>
                </c:pt>
                <c:pt idx="7">
                  <c:v>2.2811259637757196E-3</c:v>
                </c:pt>
                <c:pt idx="8">
                  <c:v>6.2096373571783412E-3</c:v>
                </c:pt>
                <c:pt idx="9">
                  <c:v>0.18810471508890805</c:v>
                </c:pt>
                <c:pt idx="10">
                  <c:v>0</c:v>
                </c:pt>
                <c:pt idx="11">
                  <c:v>3.605227579990987E-3</c:v>
                </c:pt>
                <c:pt idx="12">
                  <c:v>3.4593298125043244E-3</c:v>
                </c:pt>
                <c:pt idx="13">
                  <c:v>4.1781565973092669E-3</c:v>
                </c:pt>
                <c:pt idx="14">
                  <c:v>0.10402219140083217</c:v>
                </c:pt>
                <c:pt idx="15">
                  <c:v>6.2069709722671842</c:v>
                </c:pt>
                <c:pt idx="16">
                  <c:v>0</c:v>
                </c:pt>
                <c:pt idx="17">
                  <c:v>0</c:v>
                </c:pt>
              </c:numCache>
            </c:numRef>
          </c:val>
          <c:extLst>
            <c:ext xmlns:c16="http://schemas.microsoft.com/office/drawing/2014/chart" uri="{C3380CC4-5D6E-409C-BE32-E72D297353CC}">
              <c16:uniqueId val="{00000036-1E5F-4C87-A16C-52F8B886E811}"/>
            </c:ext>
          </c:extLst>
        </c:ser>
        <c:dLbls>
          <c:showLegendKey val="0"/>
          <c:showVal val="0"/>
          <c:showCatName val="0"/>
          <c:showSerName val="0"/>
          <c:showPercent val="0"/>
          <c:showBubbleSize val="0"/>
        </c:dLbls>
        <c:gapWidth val="39"/>
        <c:overlap val="100"/>
        <c:axId val="-2066982128"/>
        <c:axId val="-2066980496"/>
      </c:barChart>
      <c:catAx>
        <c:axId val="-2066982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0496"/>
        <c:crosses val="autoZero"/>
        <c:auto val="1"/>
        <c:lblAlgn val="ctr"/>
        <c:lblOffset val="100"/>
        <c:noMultiLvlLbl val="0"/>
      </c:catAx>
      <c:valAx>
        <c:axId val="-2066980496"/>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66982128"/>
        <c:crosses val="autoZero"/>
        <c:crossBetween val="between"/>
        <c:majorUnit val="0.2"/>
      </c:valAx>
      <c:spPr>
        <a:noFill/>
        <a:ln>
          <a:noFill/>
        </a:ln>
        <a:effectLst/>
      </c:spPr>
    </c:plotArea>
    <c:legend>
      <c:legendPos val="b"/>
      <c:layout>
        <c:manualLayout>
          <c:xMode val="edge"/>
          <c:yMode val="edge"/>
          <c:x val="0.22343516576397657"/>
          <c:y val="0.93805099474673292"/>
          <c:w val="0.55312966847204681"/>
          <c:h val="3.6039687864129089E-2"/>
        </c:manualLayout>
      </c:layout>
      <c:overlay val="0"/>
      <c:txPr>
        <a:bodyPr/>
        <a:lstStyle/>
        <a:p>
          <a:pPr>
            <a:defRPr sz="1050"/>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ysClr val="windowText" lastClr="000000"/>
                </a:solidFill>
                <a:latin typeface="+mn-lt"/>
              </a:defRPr>
            </a:pPr>
            <a:r>
              <a:rPr lang="en-US" sz="1100" b="1">
                <a:solidFill>
                  <a:sysClr val="windowText" lastClr="000000"/>
                </a:solidFill>
                <a:latin typeface="+mn-lt"/>
              </a:rPr>
              <a:t>Porcentaje de personas con resolución de PIA sobre la población potencialmente dependiente</a:t>
            </a:r>
          </a:p>
        </c:rich>
      </c:tx>
      <c:layout>
        <c:manualLayout>
          <c:xMode val="edge"/>
          <c:yMode val="edge"/>
          <c:x val="0.16994001498315706"/>
          <c:y val="0"/>
        </c:manualLayout>
      </c:layout>
      <c:overlay val="0"/>
    </c:title>
    <c:autoTitleDeleted val="0"/>
    <c:plotArea>
      <c:layout>
        <c:manualLayout>
          <c:layoutTarget val="inner"/>
          <c:xMode val="edge"/>
          <c:yMode val="edge"/>
          <c:x val="0.12526096033402923"/>
          <c:y val="4.4827623945669484E-2"/>
          <c:w val="0.84551148225469763"/>
          <c:h val="0.69827644992292637"/>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2CFB-46D3-A574-771DF452054E}"/>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2CFB-46D3-A574-771DF452054E}"/>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2CFB-46D3-A574-771DF452054E}"/>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2CFB-46D3-A574-771DF452054E}"/>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2CFB-46D3-A574-771DF452054E}"/>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2CFB-46D3-A574-771DF452054E}"/>
              </c:ext>
            </c:extLst>
          </c:dPt>
          <c:dPt>
            <c:idx val="6"/>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3-2CFB-46D3-A574-771DF452054E}"/>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2CFB-46D3-A574-771DF452054E}"/>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2CFB-46D3-A574-771DF452054E}"/>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2CFB-46D3-A574-771DF452054E}"/>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2CFB-46D3-A574-771DF452054E}"/>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2CFB-46D3-A574-771DF452054E}"/>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2CFB-46D3-A574-771DF452054E}"/>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2CFB-46D3-A574-771DF452054E}"/>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2CFB-46D3-A574-771DF452054E}"/>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2CFB-46D3-A574-771DF452054E}"/>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2CFB-46D3-A574-771DF452054E}"/>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2CFB-46D3-A574-771DF452054E}"/>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4-2CFB-46D3-A574-771DF452054E}"/>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CFB-46D3-A574-771DF452054E}"/>
                </c:ext>
              </c:extLst>
            </c:dLbl>
            <c:dLbl>
              <c:idx val="1"/>
              <c:layout>
                <c:manualLayout>
                  <c:x val="1.5968063872255488E-2"/>
                  <c:y val="4.558404558404558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CFB-46D3-A574-771DF452054E}"/>
                </c:ext>
              </c:extLst>
            </c:dLbl>
            <c:dLbl>
              <c:idx val="2"/>
              <c:layout>
                <c:manualLayout>
                  <c:x val="1.330671989354624E-2"/>
                  <c:y val="-1.36752136752136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CFB-46D3-A574-771DF452054E}"/>
                </c:ext>
              </c:extLst>
            </c:dLbl>
            <c:dLbl>
              <c:idx val="3"/>
              <c:layout>
                <c:manualLayout>
                  <c:x val="2.6613439787092482E-3"/>
                  <c:y val="-2.7350427350427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CFB-46D3-A574-771DF452054E}"/>
                </c:ext>
              </c:extLst>
            </c:dLbl>
            <c:dLbl>
              <c:idx val="4"/>
              <c:layout>
                <c:manualLayout>
                  <c:x val="7.9840319361276953E-3"/>
                  <c:y val="-3.1908831908831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CFB-46D3-A574-771DF452054E}"/>
                </c:ext>
              </c:extLst>
            </c:dLbl>
            <c:dLbl>
              <c:idx val="5"/>
              <c:layout>
                <c:manualLayout>
                  <c:x val="7.9840319361277438E-3"/>
                  <c:y val="-1.59544159544159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CFB-46D3-A574-771DF452054E}"/>
                </c:ext>
              </c:extLst>
            </c:dLbl>
            <c:dLbl>
              <c:idx val="6"/>
              <c:layout>
                <c:manualLayout>
                  <c:x val="2.6613439787092968E-3"/>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CFB-46D3-A574-771DF452054E}"/>
                </c:ext>
              </c:extLst>
            </c:dLbl>
            <c:dLbl>
              <c:idx val="7"/>
              <c:layout>
                <c:manualLayout>
                  <c:x val="2.6613439787091992E-3"/>
                  <c:y val="-1.3675213675213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CFB-46D3-A574-771DF452054E}"/>
                </c:ext>
              </c:extLst>
            </c:dLbl>
            <c:dLbl>
              <c:idx val="8"/>
              <c:layout>
                <c:manualLayout>
                  <c:x val="7.9840319361277438E-3"/>
                  <c:y val="-4.178489241606561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CFB-46D3-A574-771DF452054E}"/>
                </c:ext>
              </c:extLst>
            </c:dLbl>
            <c:dLbl>
              <c:idx val="9"/>
              <c:layout>
                <c:manualLayout>
                  <c:x val="5.3226879574184965E-3"/>
                  <c:y val="1.139601139601135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CFB-46D3-A574-771DF452054E}"/>
                </c:ext>
              </c:extLst>
            </c:dLbl>
            <c:dLbl>
              <c:idx val="10"/>
              <c:layout>
                <c:manualLayout>
                  <c:x val="5.3226879574183985E-3"/>
                  <c:y val="-1.13960113960113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CFB-46D3-A574-771DF452054E}"/>
                </c:ext>
              </c:extLst>
            </c:dLbl>
            <c:dLbl>
              <c:idx val="11"/>
              <c:layout>
                <c:manualLayout>
                  <c:x val="2.6613439787092482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CFB-46D3-A574-771DF452054E}"/>
                </c:ext>
              </c:extLst>
            </c:dLbl>
            <c:dLbl>
              <c:idx val="12"/>
              <c:layout>
                <c:manualLayout>
                  <c:x val="5.3226879574184965E-3"/>
                  <c:y val="-2.279202279202321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CFB-46D3-A574-771DF452054E}"/>
                </c:ext>
              </c:extLst>
            </c:dLbl>
            <c:dLbl>
              <c:idx val="13"/>
              <c:layout>
                <c:manualLayout>
                  <c:x val="1.0645375914836993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CFB-46D3-A574-771DF452054E}"/>
                </c:ext>
              </c:extLst>
            </c:dLbl>
            <c:dLbl>
              <c:idx val="14"/>
              <c:layout>
                <c:manualLayout>
                  <c:x val="1.5968063872255488E-2"/>
                  <c:y val="9.11680911680911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CFB-46D3-A574-771DF452054E}"/>
                </c:ext>
              </c:extLst>
            </c:dLbl>
            <c:dLbl>
              <c:idx val="15"/>
              <c:layout>
                <c:manualLayout>
                  <c:x val="7.9840319361276467E-3"/>
                  <c:y val="-1.139601139601143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CFB-46D3-A574-771DF452054E}"/>
                </c:ext>
              </c:extLst>
            </c:dLbl>
            <c:dLbl>
              <c:idx val="16"/>
              <c:layout>
                <c:manualLayout>
                  <c:x val="2.6613439787091507E-3"/>
                  <c:y val="6.8376068376067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CFB-46D3-A574-771DF452054E}"/>
                </c:ext>
              </c:extLst>
            </c:dLbl>
            <c:dLbl>
              <c:idx val="17"/>
              <c:layout>
                <c:manualLayout>
                  <c:x val="1.8629407850964737E-2"/>
                  <c:y val="-9.116809116809201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CFB-46D3-A574-771DF452054E}"/>
                </c:ext>
              </c:extLst>
            </c:dLbl>
            <c:dLbl>
              <c:idx val="18"/>
              <c:layout>
                <c:manualLayout>
                  <c:x val="7.9840319361277438E-3"/>
                  <c:y val="6.837606837606837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CFB-46D3-A574-771DF452054E}"/>
                </c:ext>
              </c:extLst>
            </c:dLbl>
            <c:spPr>
              <a:noFill/>
              <a:ln w="25400">
                <a:noFill/>
              </a:ln>
            </c:spPr>
            <c:txPr>
              <a:bodyPr wrap="square" lIns="38100" tIns="19050" rIns="38100" bIns="19050" anchor="ctr">
                <a:spAutoFit/>
              </a:bodyPr>
              <a:lstStyle/>
              <a:p>
                <a:pPr>
                  <a:defRPr sz="1000">
                    <a:solidFill>
                      <a:sysClr val="windowText" lastClr="000000"/>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'42pbpcasaadpot'!$P$11:$P$29</c:f>
              <c:strCache>
                <c:ptCount val="19"/>
                <c:pt idx="0">
                  <c:v>Andalucía</c:v>
                </c:pt>
                <c:pt idx="1">
                  <c:v>Castilla y León</c:v>
                </c:pt>
                <c:pt idx="2">
                  <c:v>Castilla - La Mancha</c:v>
                </c:pt>
                <c:pt idx="3">
                  <c:v>Balears, Illes</c:v>
                </c:pt>
                <c:pt idx="4">
                  <c:v>Comunitat Valenciana</c:v>
                </c:pt>
                <c:pt idx="5">
                  <c:v>Aragón</c:v>
                </c:pt>
                <c:pt idx="6">
                  <c:v>TOTAL</c:v>
                </c:pt>
                <c:pt idx="7">
                  <c:v>Murcia, Región de</c:v>
                </c:pt>
                <c:pt idx="8">
                  <c:v>Madrid, Comunidad de</c:v>
                </c:pt>
                <c:pt idx="9">
                  <c:v>Canarias</c:v>
                </c:pt>
                <c:pt idx="10">
                  <c:v>Extremadura</c:v>
                </c:pt>
                <c:pt idx="11">
                  <c:v>Cataluña</c:v>
                </c:pt>
                <c:pt idx="12">
                  <c:v>País Vasco</c:v>
                </c:pt>
                <c:pt idx="13">
                  <c:v>Rioja, La</c:v>
                </c:pt>
                <c:pt idx="14">
                  <c:v>Navarra, Comunidad Foral de</c:v>
                </c:pt>
                <c:pt idx="15">
                  <c:v>Galicia</c:v>
                </c:pt>
                <c:pt idx="16">
                  <c:v>Ceuta y Melilla</c:v>
                </c:pt>
                <c:pt idx="17">
                  <c:v>Asturias, Principado de</c:v>
                </c:pt>
                <c:pt idx="18">
                  <c:v>Cantabria</c:v>
                </c:pt>
              </c:strCache>
            </c:strRef>
          </c:cat>
          <c:val>
            <c:numRef>
              <c:f>'42pbpcasaadpot'!$Q$11:$Q$29</c:f>
              <c:numCache>
                <c:formatCode>#,##0.00</c:formatCode>
                <c:ptCount val="19"/>
                <c:pt idx="0">
                  <c:v>31.977944943499015</c:v>
                </c:pt>
                <c:pt idx="1">
                  <c:v>30.922287333869548</c:v>
                </c:pt>
                <c:pt idx="2">
                  <c:v>28.777468211240755</c:v>
                </c:pt>
                <c:pt idx="3">
                  <c:v>27.765106935595146</c:v>
                </c:pt>
                <c:pt idx="4">
                  <c:v>27.353158661066178</c:v>
                </c:pt>
                <c:pt idx="5">
                  <c:v>26.531940879914345</c:v>
                </c:pt>
                <c:pt idx="6">
                  <c:v>25.705909988649523</c:v>
                </c:pt>
                <c:pt idx="7">
                  <c:v>25.217639861191905</c:v>
                </c:pt>
                <c:pt idx="8">
                  <c:v>25.146806780359331</c:v>
                </c:pt>
                <c:pt idx="9">
                  <c:v>25.124511970323216</c:v>
                </c:pt>
                <c:pt idx="10">
                  <c:v>24.87731094657164</c:v>
                </c:pt>
                <c:pt idx="11">
                  <c:v>22.830918851343899</c:v>
                </c:pt>
                <c:pt idx="12">
                  <c:v>22.189328049171184</c:v>
                </c:pt>
                <c:pt idx="13">
                  <c:v>21.958456973293767</c:v>
                </c:pt>
                <c:pt idx="14">
                  <c:v>20.814715608073673</c:v>
                </c:pt>
                <c:pt idx="15">
                  <c:v>19.414296019302363</c:v>
                </c:pt>
                <c:pt idx="16">
                  <c:v>18.279419315688745</c:v>
                </c:pt>
                <c:pt idx="17">
                  <c:v>17.981620113516563</c:v>
                </c:pt>
                <c:pt idx="18">
                  <c:v>17.719836600668451</c:v>
                </c:pt>
              </c:numCache>
            </c:numRef>
          </c:val>
          <c:extLst>
            <c:ext xmlns:c16="http://schemas.microsoft.com/office/drawing/2014/chart" uri="{C3380CC4-5D6E-409C-BE32-E72D297353CC}">
              <c16:uniqueId val="{00000015-2CFB-46D3-A574-771DF452054E}"/>
            </c:ext>
          </c:extLst>
        </c:ser>
        <c:dLbls>
          <c:showLegendKey val="0"/>
          <c:showVal val="0"/>
          <c:showCatName val="0"/>
          <c:showSerName val="0"/>
          <c:showPercent val="0"/>
          <c:showBubbleSize val="0"/>
        </c:dLbls>
        <c:gapWidth val="20"/>
        <c:axId val="-2066981584"/>
        <c:axId val="-2066981040"/>
      </c:barChart>
      <c:catAx>
        <c:axId val="-206698158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ysClr val="windowText" lastClr="000000"/>
                </a:solidFill>
                <a:latin typeface="+mn-lt"/>
                <a:ea typeface="Arial"/>
                <a:cs typeface="Arial"/>
              </a:defRPr>
            </a:pPr>
            <a:endParaRPr lang="es-ES"/>
          </a:p>
        </c:txPr>
        <c:crossAx val="-2066981040"/>
        <c:crosses val="autoZero"/>
        <c:auto val="1"/>
        <c:lblAlgn val="ctr"/>
        <c:lblOffset val="100"/>
        <c:tickLblSkip val="1"/>
        <c:tickMarkSkip val="1"/>
        <c:noMultiLvlLbl val="0"/>
      </c:catAx>
      <c:valAx>
        <c:axId val="-2066981040"/>
        <c:scaling>
          <c:orientation val="minMax"/>
        </c:scaling>
        <c:delete val="0"/>
        <c:axPos val="l"/>
        <c:numFmt formatCode="#,##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ysClr val="windowText" lastClr="000000"/>
                </a:solidFill>
                <a:latin typeface="+mn-lt"/>
                <a:ea typeface="Arial"/>
                <a:cs typeface="Arial"/>
              </a:defRPr>
            </a:pPr>
            <a:endParaRPr lang="es-ES"/>
          </a:p>
        </c:txPr>
        <c:crossAx val="-206698158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a:solidFill>
                  <a:schemeClr val="accent1">
                    <a:lumMod val="50000"/>
                  </a:schemeClr>
                </a:solidFill>
                <a:latin typeface="+mn-lt"/>
              </a:defRPr>
            </a:pPr>
            <a:r>
              <a:rPr lang="es-ES" sz="1100" b="1">
                <a:solidFill>
                  <a:schemeClr val="accent1">
                    <a:lumMod val="50000"/>
                  </a:schemeClr>
                </a:solidFill>
                <a:latin typeface="+mn-lt"/>
              </a:rPr>
              <a:t>Porcentaje de solicitudes registradas sobre</a:t>
            </a:r>
            <a:r>
              <a:rPr lang="es-ES" sz="1100" b="1" baseline="0">
                <a:solidFill>
                  <a:schemeClr val="accent1">
                    <a:lumMod val="50000"/>
                  </a:schemeClr>
                </a:solidFill>
                <a:latin typeface="+mn-lt"/>
              </a:rPr>
              <a:t> la población potencialmente dependiente</a:t>
            </a:r>
            <a:endParaRPr lang="es-ES" sz="1100" b="1">
              <a:solidFill>
                <a:schemeClr val="accent1">
                  <a:lumMod val="50000"/>
                </a:schemeClr>
              </a:solidFill>
              <a:latin typeface="+mn-lt"/>
            </a:endParaRP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11C3-423E-BDE0-260756DA6119}"/>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11C3-423E-BDE0-260756DA6119}"/>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11C3-423E-BDE0-260756DA6119}"/>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11C3-423E-BDE0-260756DA6119}"/>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11C3-423E-BDE0-260756DA6119}"/>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11C3-423E-BDE0-260756DA6119}"/>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11C3-423E-BDE0-260756DA6119}"/>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11C3-423E-BDE0-260756DA6119}"/>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11C3-423E-BDE0-260756DA6119}"/>
              </c:ext>
            </c:extLst>
          </c:dPt>
          <c:dPt>
            <c:idx val="9"/>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4-11C3-423E-BDE0-260756DA6119}"/>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11C3-423E-BDE0-260756DA6119}"/>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11C3-423E-BDE0-260756DA6119}"/>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11C3-423E-BDE0-260756DA6119}"/>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11C3-423E-BDE0-260756DA6119}"/>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11C3-423E-BDE0-260756DA6119}"/>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11C3-423E-BDE0-260756DA6119}"/>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11C3-423E-BDE0-260756DA6119}"/>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11C3-423E-BDE0-260756DA6119}"/>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11C3-423E-BDE0-260756DA6119}"/>
              </c:ext>
            </c:extLst>
          </c:dPt>
          <c:dLbls>
            <c:dLbl>
              <c:idx val="0"/>
              <c:layout>
                <c:manualLayout>
                  <c:x val="1.1180992313067784E-2"/>
                  <c:y val="0"/>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1C3-423E-BDE0-260756DA6119}"/>
                </c:ext>
              </c:extLst>
            </c:dLbl>
            <c:dLbl>
              <c:idx val="1"/>
              <c:layout>
                <c:manualLayout>
                  <c:x val="2.7952480782669461E-3"/>
                  <c:y val="-2.1660649819494584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1C3-423E-BDE0-260756DA6119}"/>
                </c:ext>
              </c:extLst>
            </c:dLbl>
            <c:dLbl>
              <c:idx val="2"/>
              <c:layout>
                <c:manualLayout>
                  <c:x val="2.7983294541012306E-3"/>
                  <c:y val="-7.183831262969384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1C3-423E-BDE0-260756DA6119}"/>
                </c:ext>
              </c:extLst>
            </c:dLbl>
            <c:dLbl>
              <c:idx val="3"/>
              <c:layout>
                <c:manualLayout>
                  <c:x val="1.1180992313067784E-2"/>
                  <c:y val="-9.69991566938607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1C3-423E-BDE0-260756DA6119}"/>
                </c:ext>
              </c:extLst>
            </c:dLbl>
            <c:dLbl>
              <c:idx val="4"/>
              <c:layout>
                <c:manualLayout>
                  <c:x val="2.7952480782669461E-3"/>
                  <c:y val="4.8134777376654852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1C3-423E-BDE0-260756DA6119}"/>
                </c:ext>
              </c:extLst>
            </c:dLbl>
            <c:dLbl>
              <c:idx val="5"/>
              <c:layout>
                <c:manualLayout>
                  <c:x val="1.1175013197967754E-2"/>
                  <c:y val="-1.408989019196505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1C3-423E-BDE0-260756DA6119}"/>
                </c:ext>
              </c:extLst>
            </c:dLbl>
            <c:dLbl>
              <c:idx val="6"/>
              <c:layout>
                <c:manualLayout>
                  <c:x val="1.9569316959487583E-2"/>
                  <c:y val="-3.7853261026621322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1C3-423E-BDE0-260756DA6119}"/>
                </c:ext>
              </c:extLst>
            </c:dLbl>
            <c:dLbl>
              <c:idx val="7"/>
              <c:layout>
                <c:manualLayout>
                  <c:x val="1.6774077650281761E-2"/>
                  <c:y val="-1.402911049283202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1C3-423E-BDE0-260756DA6119}"/>
                </c:ext>
              </c:extLst>
            </c:dLbl>
            <c:dLbl>
              <c:idx val="8"/>
              <c:layout>
                <c:manualLayout>
                  <c:x val="1.6771488469601574E-2"/>
                  <c:y val="-7.2960194055165484E-5"/>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1C3-423E-BDE0-260756DA6119}"/>
                </c:ext>
              </c:extLst>
            </c:dLbl>
            <c:dLbl>
              <c:idx val="9"/>
              <c:layout>
                <c:manualLayout>
                  <c:x val="1.1178095292189136E-2"/>
                  <c:y val="-2.8625373883709046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1C3-423E-BDE0-260756DA6119}"/>
                </c:ext>
              </c:extLst>
            </c:dLbl>
            <c:dLbl>
              <c:idx val="10"/>
              <c:layout>
                <c:manualLayout>
                  <c:x val="8.3857442348007367E-3"/>
                  <c:y val="2.4431242123615416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1C3-423E-BDE0-260756DA6119}"/>
                </c:ext>
              </c:extLst>
            </c:dLbl>
            <c:dLbl>
              <c:idx val="11"/>
              <c:layout>
                <c:manualLayout>
                  <c:x val="8.385744234800839E-3"/>
                  <c:y val="1.2011711532448335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1C3-423E-BDE0-260756DA6119}"/>
                </c:ext>
              </c:extLst>
            </c:dLbl>
            <c:dLbl>
              <c:idx val="12"/>
              <c:layout>
                <c:manualLayout>
                  <c:x val="8.3857442348007367E-3"/>
                  <c:y val="1.20336943441636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1C3-423E-BDE0-260756DA6119}"/>
                </c:ext>
              </c:extLst>
            </c:dLbl>
            <c:dLbl>
              <c:idx val="13"/>
              <c:layout>
                <c:manualLayout>
                  <c:x val="8.385744234800839E-3"/>
                  <c:y val="-2.16606498194946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1C3-423E-BDE0-260756DA6119}"/>
                </c:ext>
              </c:extLst>
            </c:dLbl>
            <c:dLbl>
              <c:idx val="14"/>
              <c:layout>
                <c:manualLayout>
                  <c:x val="8.385744234800839E-3"/>
                  <c:y val="-1.6868965386546898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1C3-423E-BDE0-260756DA6119}"/>
                </c:ext>
              </c:extLst>
            </c:dLbl>
            <c:dLbl>
              <c:idx val="15"/>
              <c:layout>
                <c:manualLayout>
                  <c:x val="1.1180992313067784E-2"/>
                  <c:y val="9.6489382870462489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1C3-423E-BDE0-260756DA6119}"/>
                </c:ext>
              </c:extLst>
            </c:dLbl>
            <c:dLbl>
              <c:idx val="16"/>
              <c:layout>
                <c:manualLayout>
                  <c:x val="1.3976196546029097E-2"/>
                  <c:y val="-1.8825486382084637E-2"/>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11C3-423E-BDE0-260756DA6119}"/>
                </c:ext>
              </c:extLst>
            </c:dLbl>
            <c:dLbl>
              <c:idx val="17"/>
              <c:layout>
                <c:manualLayout>
                  <c:x val="1.9566736547868623E-2"/>
                  <c:y val="9.626955475330838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11C3-423E-BDE0-260756DA6119}"/>
                </c:ext>
              </c:extLst>
            </c:dLbl>
            <c:dLbl>
              <c:idx val="18"/>
              <c:layout>
                <c:manualLayout>
                  <c:x val="8.385744234800839E-3"/>
                  <c:y val="4.813477737665375E-3"/>
                </c:manualLayout>
              </c:layout>
              <c:spPr>
                <a:noFill/>
                <a:ln w="25400">
                  <a:noFill/>
                </a:ln>
              </c:spPr>
              <c:txPr>
                <a:bodyPr/>
                <a:lstStyle/>
                <a:p>
                  <a:pPr>
                    <a:defRPr sz="800" b="0" i="0" u="none" strike="noStrike" baseline="0">
                      <a:solidFill>
                        <a:schemeClr val="accent1">
                          <a:lumMod val="50000"/>
                        </a:schemeClr>
                      </a:solidFill>
                      <a:latin typeface="Arial"/>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11C3-423E-BDE0-260756DA6119}"/>
                </c:ext>
              </c:extLst>
            </c:dLbl>
            <c:spPr>
              <a:noFill/>
              <a:ln w="25400">
                <a:noFill/>
              </a:ln>
            </c:spPr>
            <c:txPr>
              <a:bodyPr wrap="square" lIns="38100" tIns="19050" rIns="38100" bIns="19050" anchor="ctr">
                <a:spAutoFit/>
              </a:bodyPr>
              <a:lstStyle/>
              <a:p>
                <a:pPr>
                  <a:defRPr sz="800" b="0" i="0" u="none" strike="noStrike" baseline="0">
                    <a:solidFill>
                      <a:schemeClr val="accent1">
                        <a:lumMod val="50000"/>
                      </a:schemeClr>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'22solcasaadpot'!$Q$10:$Q$28</c:f>
              <c:strCache>
                <c:ptCount val="19"/>
                <c:pt idx="0">
                  <c:v>Andalucía</c:v>
                </c:pt>
                <c:pt idx="1">
                  <c:v>Balears, Illes</c:v>
                </c:pt>
                <c:pt idx="2">
                  <c:v>Extremadura</c:v>
                </c:pt>
                <c:pt idx="3">
                  <c:v>Castilla y León</c:v>
                </c:pt>
                <c:pt idx="4">
                  <c:v>Cataluña</c:v>
                </c:pt>
                <c:pt idx="5">
                  <c:v>Murcia, Región de</c:v>
                </c:pt>
                <c:pt idx="6">
                  <c:v>Castilla - La Mancha</c:v>
                </c:pt>
                <c:pt idx="7">
                  <c:v>País Vasco</c:v>
                </c:pt>
                <c:pt idx="8">
                  <c:v>Comunitat Valenciana</c:v>
                </c:pt>
                <c:pt idx="9">
                  <c:v>TOTAL</c:v>
                </c:pt>
                <c:pt idx="10">
                  <c:v>Rioja, La</c:v>
                </c:pt>
                <c:pt idx="11">
                  <c:v>Madrid, Comunidad de</c:v>
                </c:pt>
                <c:pt idx="12">
                  <c:v>Aragón</c:v>
                </c:pt>
                <c:pt idx="13">
                  <c:v>Canarias</c:v>
                </c:pt>
                <c:pt idx="14">
                  <c:v>Navarra, Comunidad Foral de</c:v>
                </c:pt>
                <c:pt idx="15">
                  <c:v>Ceuta y Melilla</c:v>
                </c:pt>
                <c:pt idx="16">
                  <c:v>Asturias, Principado de</c:v>
                </c:pt>
                <c:pt idx="17">
                  <c:v>Cantabria</c:v>
                </c:pt>
                <c:pt idx="18">
                  <c:v>Galicia</c:v>
                </c:pt>
              </c:strCache>
            </c:strRef>
          </c:cat>
          <c:val>
            <c:numRef>
              <c:f>'22solcasaadpot'!$R$10:$R$28</c:f>
              <c:numCache>
                <c:formatCode>0.00</c:formatCode>
                <c:ptCount val="19"/>
                <c:pt idx="0">
                  <c:v>43.03575927003952</c:v>
                </c:pt>
                <c:pt idx="1">
                  <c:v>41.107097926220526</c:v>
                </c:pt>
                <c:pt idx="2">
                  <c:v>41.037259162874257</c:v>
                </c:pt>
                <c:pt idx="3">
                  <c:v>38.94298900762189</c:v>
                </c:pt>
                <c:pt idx="4">
                  <c:v>38.577140861124391</c:v>
                </c:pt>
                <c:pt idx="5">
                  <c:v>37.40396766493491</c:v>
                </c:pt>
                <c:pt idx="6">
                  <c:v>36.331706363338014</c:v>
                </c:pt>
                <c:pt idx="7">
                  <c:v>36.105936376472819</c:v>
                </c:pt>
                <c:pt idx="8">
                  <c:v>36.092667271438266</c:v>
                </c:pt>
                <c:pt idx="9">
                  <c:v>35.658047917252645</c:v>
                </c:pt>
                <c:pt idx="10">
                  <c:v>34.179411093357679</c:v>
                </c:pt>
                <c:pt idx="11">
                  <c:v>33.272650402842835</c:v>
                </c:pt>
                <c:pt idx="12">
                  <c:v>33.049247009830033</c:v>
                </c:pt>
                <c:pt idx="13">
                  <c:v>30.242764948115241</c:v>
                </c:pt>
                <c:pt idx="14">
                  <c:v>28.682161354935822</c:v>
                </c:pt>
                <c:pt idx="15">
                  <c:v>27.60117630583952</c:v>
                </c:pt>
                <c:pt idx="16">
                  <c:v>26.660951792731105</c:v>
                </c:pt>
                <c:pt idx="17">
                  <c:v>23.254109415006937</c:v>
                </c:pt>
                <c:pt idx="18">
                  <c:v>20.837306292337924</c:v>
                </c:pt>
              </c:numCache>
            </c:numRef>
          </c:val>
          <c:extLst>
            <c:ext xmlns:c16="http://schemas.microsoft.com/office/drawing/2014/chart" uri="{C3380CC4-5D6E-409C-BE32-E72D297353CC}">
              <c16:uniqueId val="{00000014-11C3-423E-BDE0-260756DA6119}"/>
            </c:ext>
          </c:extLst>
        </c:ser>
        <c:dLbls>
          <c:showLegendKey val="0"/>
          <c:showVal val="0"/>
          <c:showCatName val="0"/>
          <c:showSerName val="0"/>
          <c:showPercent val="0"/>
          <c:showBubbleSize val="0"/>
        </c:dLbls>
        <c:gapWidth val="20"/>
        <c:axId val="711920256"/>
        <c:axId val="711919712"/>
      </c:barChart>
      <c:catAx>
        <c:axId val="7119202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lumMod val="50000"/>
                  </a:schemeClr>
                </a:solidFill>
                <a:latin typeface="+mn-lt"/>
                <a:ea typeface="Arial"/>
                <a:cs typeface="Arial"/>
              </a:defRPr>
            </a:pPr>
            <a:endParaRPr lang="es-ES"/>
          </a:p>
        </c:txPr>
        <c:crossAx val="711919712"/>
        <c:crosses val="autoZero"/>
        <c:auto val="1"/>
        <c:lblAlgn val="ctr"/>
        <c:lblOffset val="100"/>
        <c:tickLblSkip val="1"/>
        <c:tickMarkSkip val="1"/>
        <c:noMultiLvlLbl val="0"/>
      </c:catAx>
      <c:valAx>
        <c:axId val="711919712"/>
        <c:scaling>
          <c:orientation val="minMax"/>
          <c:max val="43"/>
          <c:min val="0"/>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750" b="0" i="0" u="none" strike="noStrike" baseline="0">
                <a:solidFill>
                  <a:schemeClr val="accent1">
                    <a:lumMod val="50000"/>
                  </a:schemeClr>
                </a:solidFill>
                <a:latin typeface="Arial"/>
                <a:ea typeface="Arial"/>
                <a:cs typeface="Arial"/>
              </a:defRPr>
            </a:pPr>
            <a:endParaRPr lang="es-ES"/>
          </a:p>
        </c:txPr>
        <c:crossAx val="711920256"/>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registradas sobre</a:t>
            </a:r>
            <a:r>
              <a:rPr lang="es-ES" sz="1100" b="1" baseline="0">
                <a:solidFill>
                  <a:schemeClr val="accent1"/>
                </a:solidFill>
                <a:latin typeface="+mn-lt"/>
              </a:rPr>
              <a:t> la población </a:t>
            </a:r>
            <a:endParaRPr lang="es-ES" sz="1100" b="1">
              <a:solidFill>
                <a:schemeClr val="accent1"/>
              </a:solidFill>
              <a:latin typeface="+mn-lt"/>
            </a:endParaRPr>
          </a:p>
        </c:rich>
      </c:tx>
      <c:layout>
        <c:manualLayout>
          <c:xMode val="edge"/>
          <c:yMode val="edge"/>
          <c:x val="0.18633179816671766"/>
          <c:y val="2.5909829404217738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20000"/>
                <a:lumOff val="8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5A18-4C66-836E-237B6531E29D}"/>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5A18-4C66-836E-237B6531E29D}"/>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5A18-4C66-836E-237B6531E29D}"/>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C5D4-49B3-B5A8-ABCDBF2E7241}"/>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5A18-4C66-836E-237B6531E29D}"/>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5A18-4C66-836E-237B6531E29D}"/>
              </c:ext>
            </c:extLst>
          </c:dPt>
          <c:dPt>
            <c:idx val="6"/>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9-5A18-4C66-836E-237B6531E29D}"/>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5A18-4C66-836E-237B6531E29D}"/>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5A18-4C66-836E-237B6531E29D}"/>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5A18-4C66-836E-237B6531E29D}"/>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5A18-4C66-836E-237B6531E29D}"/>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5A18-4C66-836E-237B6531E29D}"/>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C5D4-49B3-B5A8-ABCDBF2E7241}"/>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C5D4-49B3-B5A8-ABCDBF2E7241}"/>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5A18-4C66-836E-237B6531E29D}"/>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5A18-4C66-836E-237B6531E29D}"/>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5A18-4C66-836E-237B6531E29D}"/>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5A18-4C66-836E-237B6531E29D}"/>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5A18-4C66-836E-237B6531E29D}"/>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A18-4C66-836E-237B6531E29D}"/>
                </c:ext>
              </c:extLst>
            </c:dLbl>
            <c:dLbl>
              <c:idx val="1"/>
              <c:layout>
                <c:manualLayout>
                  <c:x val="8.385744234800839E-3"/>
                  <c:y val="-4.813477737665463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A18-4C66-836E-237B6531E29D}"/>
                </c:ext>
              </c:extLst>
            </c:dLbl>
            <c:dLbl>
              <c:idx val="2"/>
              <c:layout>
                <c:manualLayout>
                  <c:x val="-5.4651063353922862E-4"/>
                  <c:y val="-2.2061518107760276E-17"/>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A18-4C66-836E-237B6531E29D}"/>
                </c:ext>
              </c:extLst>
            </c:dLbl>
            <c:dLbl>
              <c:idx val="4"/>
              <c:layout>
                <c:manualLayout>
                  <c:x val="9.6809849988263661E-4"/>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A18-4C66-836E-237B6531E29D}"/>
                </c:ext>
              </c:extLst>
            </c:dLbl>
            <c:dLbl>
              <c:idx val="5"/>
              <c:layout>
                <c:manualLayout>
                  <c:x val="5.5904231483260109E-3"/>
                  <c:y val="1.0444726667231112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A18-4C66-836E-237B6531E29D}"/>
                </c:ext>
              </c:extLst>
            </c:dLbl>
            <c:dLbl>
              <c:idx val="6"/>
              <c:layout>
                <c:manualLayout>
                  <c:x val="0"/>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A18-4C66-836E-237B6531E29D}"/>
                </c:ext>
              </c:extLst>
            </c:dLbl>
            <c:dLbl>
              <c:idx val="7"/>
              <c:layout>
                <c:manualLayout>
                  <c:x val="8.385744234800787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A18-4C66-836E-237B6531E29D}"/>
                </c:ext>
              </c:extLst>
            </c:dLbl>
            <c:dLbl>
              <c:idx val="8"/>
              <c:layout>
                <c:manualLayout>
                  <c:x val="4.3360433604336043E-3"/>
                  <c:y val="1.1930121638021001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A18-4C66-836E-237B6531E29D}"/>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A18-4C66-836E-237B6531E29D}"/>
                </c:ext>
              </c:extLst>
            </c:dLbl>
            <c:dLbl>
              <c:idx val="10"/>
              <c:layout>
                <c:manualLayout>
                  <c:x val="5.402641742952863E-3"/>
                  <c:y val="9.62695792058250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A18-4C66-836E-237B6531E29D}"/>
                </c:ext>
              </c:extLst>
            </c:dLbl>
            <c:dLbl>
              <c:idx val="11"/>
              <c:layout>
                <c:manualLayout>
                  <c:x val="8.385744234800839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A18-4C66-836E-237B6531E29D}"/>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A18-4C66-836E-237B6531E29D}"/>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5A18-4C66-836E-237B6531E29D}"/>
                </c:ext>
              </c:extLst>
            </c:dLbl>
            <c:dLbl>
              <c:idx val="16"/>
              <c:layout>
                <c:manualLayout>
                  <c:x val="0"/>
                  <c:y val="7.1167555668444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5A18-4C66-836E-237B6531E29D}"/>
                </c:ext>
              </c:extLst>
            </c:dLbl>
            <c:dLbl>
              <c:idx val="17"/>
              <c:layout>
                <c:manualLayout>
                  <c:x val="4.6769519663700573E-3"/>
                  <c:y val="9.62695792058245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5A18-4C66-836E-237B6531E29D}"/>
                </c:ext>
              </c:extLst>
            </c:dLbl>
            <c:dLbl>
              <c:idx val="18"/>
              <c:layout>
                <c:manualLayout>
                  <c:x val="1.8817403922070717E-3"/>
                  <c:y val="4.81336607117648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5A18-4C66-836E-237B6531E29D}"/>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'44bpbpcasaad'!$AE$11:$AE$29</c:f>
              <c:strCache>
                <c:ptCount val="19"/>
                <c:pt idx="0">
                  <c:v>Castilla y León</c:v>
                </c:pt>
                <c:pt idx="1">
                  <c:v>Andalucía</c:v>
                </c:pt>
                <c:pt idx="2">
                  <c:v>Castilla - La Mancha</c:v>
                </c:pt>
                <c:pt idx="3">
                  <c:v>Aragón</c:v>
                </c:pt>
                <c:pt idx="4">
                  <c:v>Extremadura</c:v>
                </c:pt>
                <c:pt idx="5">
                  <c:v>Galicia</c:v>
                </c:pt>
                <c:pt idx="6">
                  <c:v>TOTAL</c:v>
                </c:pt>
                <c:pt idx="7">
                  <c:v>Comunitat Valenciana</c:v>
                </c:pt>
                <c:pt idx="8">
                  <c:v>País Vasco</c:v>
                </c:pt>
                <c:pt idx="9">
                  <c:v>Asturias, Principado de</c:v>
                </c:pt>
                <c:pt idx="10">
                  <c:v>Murcia, Región de</c:v>
                </c:pt>
                <c:pt idx="11">
                  <c:v>Cataluña</c:v>
                </c:pt>
                <c:pt idx="12">
                  <c:v>Cantabria</c:v>
                </c:pt>
                <c:pt idx="13">
                  <c:v>Madrid, Comunidad de</c:v>
                </c:pt>
                <c:pt idx="14">
                  <c:v>Rioja, La</c:v>
                </c:pt>
                <c:pt idx="15">
                  <c:v>Canarias</c:v>
                </c:pt>
                <c:pt idx="16">
                  <c:v>Balears, Illes</c:v>
                </c:pt>
                <c:pt idx="17">
                  <c:v>Navarra, Comunidad Foral de</c:v>
                </c:pt>
                <c:pt idx="18">
                  <c:v>Ceuta y Melilla</c:v>
                </c:pt>
              </c:strCache>
            </c:strRef>
          </c:cat>
          <c:val>
            <c:numRef>
              <c:f>'44bpbpcasaad'!$AF$11:$AF$29</c:f>
              <c:numCache>
                <c:formatCode>0.00</c:formatCode>
                <c:ptCount val="19"/>
                <c:pt idx="0">
                  <c:v>5.4010524810572642</c:v>
                </c:pt>
                <c:pt idx="1">
                  <c:v>3.9265224583062146</c:v>
                </c:pt>
                <c:pt idx="2">
                  <c:v>3.9167319653322297</c:v>
                </c:pt>
                <c:pt idx="3">
                  <c:v>3.6484409854756357</c:v>
                </c:pt>
                <c:pt idx="4">
                  <c:v>3.5711271939098173</c:v>
                </c:pt>
                <c:pt idx="5">
                  <c:v>3.4614109592129298</c:v>
                </c:pt>
                <c:pt idx="6">
                  <c:v>3.4493058831405667</c:v>
                </c:pt>
                <c:pt idx="7">
                  <c:v>3.3727841241821035</c:v>
                </c:pt>
                <c:pt idx="8">
                  <c:v>3.3578371079560654</c:v>
                </c:pt>
                <c:pt idx="9">
                  <c:v>3.3450904765159235</c:v>
                </c:pt>
                <c:pt idx="10">
                  <c:v>3.2060730944117024</c:v>
                </c:pt>
                <c:pt idx="11">
                  <c:v>3.0999231050627474</c:v>
                </c:pt>
                <c:pt idx="12">
                  <c:v>3.0687939937480007</c:v>
                </c:pt>
                <c:pt idx="13">
                  <c:v>2.9954768457990193</c:v>
                </c:pt>
                <c:pt idx="14">
                  <c:v>2.9674505836191791</c:v>
                </c:pt>
                <c:pt idx="15">
                  <c:v>2.9405642602983626</c:v>
                </c:pt>
                <c:pt idx="16">
                  <c:v>2.7771463457404315</c:v>
                </c:pt>
                <c:pt idx="17">
                  <c:v>2.5889939012255043</c:v>
                </c:pt>
                <c:pt idx="18">
                  <c:v>2.3149133385353857</c:v>
                </c:pt>
              </c:numCache>
            </c:numRef>
          </c:val>
          <c:extLst>
            <c:ext xmlns:c16="http://schemas.microsoft.com/office/drawing/2014/chart" uri="{C3380CC4-5D6E-409C-BE32-E72D297353CC}">
              <c16:uniqueId val="{00000011-5A18-4C66-836E-237B6531E29D}"/>
            </c:ext>
          </c:extLst>
        </c:ser>
        <c:dLbls>
          <c:showLegendKey val="0"/>
          <c:showVal val="0"/>
          <c:showCatName val="0"/>
          <c:showSerName val="0"/>
          <c:showPercent val="0"/>
          <c:showBubbleSize val="0"/>
        </c:dLbls>
        <c:gapWidth val="20"/>
        <c:axId val="-2066979952"/>
        <c:axId val="-2066984848"/>
      </c:barChart>
      <c:catAx>
        <c:axId val="-206697995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4848"/>
        <c:crosses val="autoZero"/>
        <c:auto val="1"/>
        <c:lblAlgn val="ctr"/>
        <c:lblOffset val="100"/>
        <c:tickLblSkip val="1"/>
        <c:tickMarkSkip val="1"/>
        <c:noMultiLvlLbl val="0"/>
      </c:catAx>
      <c:valAx>
        <c:axId val="-20669848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95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a:t>
            </a:r>
            <a:r>
              <a:rPr lang="es-ES" sz="1100" b="1" i="0" u="none" strike="noStrike" baseline="0">
                <a:solidFill>
                  <a:schemeClr val="accent1"/>
                </a:solidFill>
                <a:effectLst/>
                <a:latin typeface="+mn-lt"/>
              </a:rPr>
              <a:t>personas con resolución de PIA </a:t>
            </a:r>
            <a:r>
              <a:rPr lang="es-ES" sz="1100" b="1">
                <a:solidFill>
                  <a:schemeClr val="accent1"/>
                </a:solidFill>
                <a:latin typeface="+mn-lt"/>
              </a:rPr>
              <a:t>en el tramo de edad</a:t>
            </a:r>
            <a:r>
              <a:rPr lang="es-ES" sz="1100" b="1" baseline="0">
                <a:solidFill>
                  <a:schemeClr val="accent1"/>
                </a:solidFill>
                <a:latin typeface="+mn-lt"/>
              </a:rPr>
              <a:t> de 0 a 64 años sobre la población de dicha edad</a:t>
            </a:r>
          </a:p>
        </c:rich>
      </c:tx>
      <c:layout>
        <c:manualLayout>
          <c:xMode val="edge"/>
          <c:yMode val="edge"/>
          <c:x val="0.1904402843684275"/>
          <c:y val="3.031350247885681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35CB-4C35-AA3A-4F0EC5CBF55F}"/>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35CB-4C35-AA3A-4F0EC5CBF55F}"/>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35CB-4C35-AA3A-4F0EC5CBF55F}"/>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35CB-4C35-AA3A-4F0EC5CBF55F}"/>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35CB-4C35-AA3A-4F0EC5CBF55F}"/>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35CB-4C35-AA3A-4F0EC5CBF55F}"/>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35CB-4C35-AA3A-4F0EC5CBF55F}"/>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B-35CB-4C35-AA3A-4F0EC5CBF55F}"/>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35CB-4C35-AA3A-4F0EC5CBF55F}"/>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35CB-4C35-AA3A-4F0EC5CBF55F}"/>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35CB-4C35-AA3A-4F0EC5CBF55F}"/>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35CB-4C35-AA3A-4F0EC5CBF55F}"/>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4E9A-41EA-A4C0-0A149722EE6E}"/>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35CB-4C35-AA3A-4F0EC5CBF55F}"/>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35CB-4C35-AA3A-4F0EC5CBF55F}"/>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35CB-4C35-AA3A-4F0EC5CBF55F}"/>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35CB-4C35-AA3A-4F0EC5CBF55F}"/>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35CB-4C35-AA3A-4F0EC5CBF55F}"/>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35CB-4C35-AA3A-4F0EC5CBF55F}"/>
              </c:ext>
            </c:extLst>
          </c:dPt>
          <c:dLbls>
            <c:dLbl>
              <c:idx val="0"/>
              <c:layout>
                <c:manualLayout>
                  <c:x val="1.1180992313067784E-2"/>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5CB-4C35-AA3A-4F0EC5CBF55F}"/>
                </c:ext>
              </c:extLst>
            </c:dLbl>
            <c:dLbl>
              <c:idx val="1"/>
              <c:layout>
                <c:manualLayout>
                  <c:x val="2.8973944482105097E-3"/>
                  <c:y val="5.2004104276011528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5CB-4C35-AA3A-4F0EC5CBF55F}"/>
                </c:ext>
              </c:extLst>
            </c:dLbl>
            <c:dLbl>
              <c:idx val="2"/>
              <c:layout>
                <c:manualLayout>
                  <c:x val="2.7951769186746393E-3"/>
                  <c:y val="4.813477737665440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5CB-4C35-AA3A-4F0EC5CBF55F}"/>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5CB-4C35-AA3A-4F0EC5CBF55F}"/>
                </c:ext>
              </c:extLst>
            </c:dLbl>
            <c:dLbl>
              <c:idx val="4"/>
              <c:layout>
                <c:manualLayout>
                  <c:x val="7.3108411117484484E-4"/>
                  <c:y val="1.2451846712897974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5CB-4C35-AA3A-4F0EC5CBF55F}"/>
                </c:ext>
              </c:extLst>
            </c:dLbl>
            <c:dLbl>
              <c:idx val="5"/>
              <c:layout>
                <c:manualLayout>
                  <c:x val="2.4923954042168164E-3"/>
                  <c:y val="5.231550609802565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5CB-4C35-AA3A-4F0EC5CBF55F}"/>
                </c:ext>
              </c:extLst>
            </c:dLbl>
            <c:dLbl>
              <c:idx val="6"/>
              <c:layout>
                <c:manualLayout>
                  <c:x val="2.3291790512940851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5CB-4C35-AA3A-4F0EC5CBF55F}"/>
                </c:ext>
              </c:extLst>
            </c:dLbl>
            <c:dLbl>
              <c:idx val="7"/>
              <c:layout>
                <c:manualLayout>
                  <c:x val="1.7632233056960596E-3"/>
                  <c:y val="-4.813382448814993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5CB-4C35-AA3A-4F0EC5CBF55F}"/>
                </c:ext>
              </c:extLst>
            </c:dLbl>
            <c:dLbl>
              <c:idx val="8"/>
              <c:layout>
                <c:manualLayout>
                  <c:x val="-5.6708557125723525E-3"/>
                  <c:y val="1.203367855191035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5CB-4C35-AA3A-4F0EC5CBF55F}"/>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5CB-4C35-AA3A-4F0EC5CBF55F}"/>
                </c:ext>
              </c:extLst>
            </c:dLbl>
            <c:dLbl>
              <c:idx val="10"/>
              <c:layout>
                <c:manualLayout>
                  <c:x val="2.9582312144756742E-3"/>
                  <c:y val="9.62698732750285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5CB-4C35-AA3A-4F0EC5CBF55F}"/>
                </c:ext>
              </c:extLst>
            </c:dLbl>
            <c:dLbl>
              <c:idx val="11"/>
              <c:layout>
                <c:manualLayout>
                  <c:x val="7.5081260537797009E-4"/>
                  <c:y val="3.661084492433884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35CB-4C35-AA3A-4F0EC5CBF55F}"/>
                </c:ext>
              </c:extLst>
            </c:dLbl>
            <c:dLbl>
              <c:idx val="13"/>
              <c:layout>
                <c:manualLayout>
                  <c:x val="1.1950079087795335E-3"/>
                  <c:y val="7.220296103095356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5CB-4C35-AA3A-4F0EC5CBF55F}"/>
                </c:ext>
              </c:extLst>
            </c:dLbl>
            <c:dLbl>
              <c:idx val="14"/>
              <c:layout>
                <c:manualLayout>
                  <c:x val="0"/>
                  <c:y val="9.626955475330838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5CB-4C35-AA3A-4F0EC5CBF55F}"/>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5CB-4C35-AA3A-4F0EC5CBF55F}"/>
                </c:ext>
              </c:extLst>
            </c:dLbl>
            <c:dLbl>
              <c:idx val="16"/>
              <c:layout>
                <c:manualLayout>
                  <c:x val="1.0025062656641603E-2"/>
                  <c:y val="7.220216606498106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5CB-4C35-AA3A-4F0EC5CBF55F}"/>
                </c:ext>
              </c:extLst>
            </c:dLbl>
            <c:dLbl>
              <c:idx val="17"/>
              <c:layout>
                <c:manualLayout>
                  <c:x val="1.1180992313067784E-2"/>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5CB-4C35-AA3A-4F0EC5CBF55F}"/>
                </c:ext>
              </c:extLst>
            </c:dLbl>
            <c:dLbl>
              <c:idx val="18"/>
              <c:layout>
                <c:manualLayout>
                  <c:x val="8.385744234800839E-3"/>
                  <c:y val="4.81347773766537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5CB-4C35-AA3A-4F0EC5CBF55F}"/>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'44bpbpcasaad'!$AK$11:$AK$29</c:f>
              <c:strCache>
                <c:ptCount val="19"/>
                <c:pt idx="0">
                  <c:v>Castilla y León</c:v>
                </c:pt>
                <c:pt idx="1">
                  <c:v>Ceuta y Melilla</c:v>
                </c:pt>
                <c:pt idx="2">
                  <c:v>Andalucía</c:v>
                </c:pt>
                <c:pt idx="3">
                  <c:v>Murcia, Región de</c:v>
                </c:pt>
                <c:pt idx="4">
                  <c:v>Canarias</c:v>
                </c:pt>
                <c:pt idx="5">
                  <c:v>Galicia</c:v>
                </c:pt>
                <c:pt idx="6">
                  <c:v>Extremadura</c:v>
                </c:pt>
                <c:pt idx="7">
                  <c:v>TOTAL</c:v>
                </c:pt>
                <c:pt idx="8">
                  <c:v>Castilla - La Mancha</c:v>
                </c:pt>
                <c:pt idx="9">
                  <c:v>Asturias, Principado de</c:v>
                </c:pt>
                <c:pt idx="10">
                  <c:v>Comunitat Valenciana</c:v>
                </c:pt>
                <c:pt idx="11">
                  <c:v>País Vasco</c:v>
                </c:pt>
                <c:pt idx="12">
                  <c:v>Cantabria</c:v>
                </c:pt>
                <c:pt idx="13">
                  <c:v>Cataluña</c:v>
                </c:pt>
                <c:pt idx="14">
                  <c:v>Madrid, Comunidad de</c:v>
                </c:pt>
                <c:pt idx="15">
                  <c:v>Balears, Illes</c:v>
                </c:pt>
                <c:pt idx="16">
                  <c:v>Aragón</c:v>
                </c:pt>
                <c:pt idx="17">
                  <c:v>Navarra, Comunidad Foral de</c:v>
                </c:pt>
                <c:pt idx="18">
                  <c:v>Rioja, La</c:v>
                </c:pt>
              </c:strCache>
            </c:strRef>
          </c:cat>
          <c:val>
            <c:numRef>
              <c:f>'44bpbpcasaad'!$AL$11:$AL$29</c:f>
              <c:numCache>
                <c:formatCode>0.00</c:formatCode>
                <c:ptCount val="19"/>
                <c:pt idx="0">
                  <c:v>1.5229697739046901</c:v>
                </c:pt>
                <c:pt idx="1">
                  <c:v>1.4696022592595102</c:v>
                </c:pt>
                <c:pt idx="2">
                  <c:v>1.379553244506172</c:v>
                </c:pt>
                <c:pt idx="3">
                  <c:v>1.3714571646299476</c:v>
                </c:pt>
                <c:pt idx="4">
                  <c:v>1.2609233838934357</c:v>
                </c:pt>
                <c:pt idx="5">
                  <c:v>1.2459578376407769</c:v>
                </c:pt>
                <c:pt idx="6">
                  <c:v>1.1531302215143491</c:v>
                </c:pt>
                <c:pt idx="7">
                  <c:v>1.1365389457952684</c:v>
                </c:pt>
                <c:pt idx="8">
                  <c:v>1.1019854564442231</c:v>
                </c:pt>
                <c:pt idx="9">
                  <c:v>1.1016457294380093</c:v>
                </c:pt>
                <c:pt idx="10">
                  <c:v>1.0790187423767668</c:v>
                </c:pt>
                <c:pt idx="11">
                  <c:v>1.0750476980603771</c:v>
                </c:pt>
                <c:pt idx="12">
                  <c:v>1.0462655647873833</c:v>
                </c:pt>
                <c:pt idx="13">
                  <c:v>1.0095811320245465</c:v>
                </c:pt>
                <c:pt idx="14">
                  <c:v>0.95021816117016922</c:v>
                </c:pt>
                <c:pt idx="15">
                  <c:v>0.91702095324196575</c:v>
                </c:pt>
                <c:pt idx="16">
                  <c:v>0.90957104015802381</c:v>
                </c:pt>
                <c:pt idx="17">
                  <c:v>0.6640656961997069</c:v>
                </c:pt>
                <c:pt idx="18">
                  <c:v>0.6380501251544628</c:v>
                </c:pt>
              </c:numCache>
            </c:numRef>
          </c:val>
          <c:extLst>
            <c:ext xmlns:c16="http://schemas.microsoft.com/office/drawing/2014/chart" uri="{C3380CC4-5D6E-409C-BE32-E72D297353CC}">
              <c16:uniqueId val="{00000013-35CB-4C35-AA3A-4F0EC5CBF55F}"/>
            </c:ext>
          </c:extLst>
        </c:ser>
        <c:dLbls>
          <c:showLegendKey val="0"/>
          <c:showVal val="0"/>
          <c:showCatName val="0"/>
          <c:showSerName val="0"/>
          <c:showPercent val="0"/>
          <c:showBubbleSize val="0"/>
        </c:dLbls>
        <c:gapWidth val="20"/>
        <c:axId val="-2066979408"/>
        <c:axId val="-2066978864"/>
      </c:barChart>
      <c:catAx>
        <c:axId val="-206697940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8864"/>
        <c:crosses val="autoZero"/>
        <c:auto val="1"/>
        <c:lblAlgn val="ctr"/>
        <c:lblOffset val="100"/>
        <c:tickLblSkip val="1"/>
        <c:tickMarkSkip val="1"/>
        <c:noMultiLvlLbl val="0"/>
      </c:catAx>
      <c:valAx>
        <c:axId val="-2066978864"/>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940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65 a 79 años sobre la población de dicha edad</a:t>
            </a:r>
          </a:p>
        </c:rich>
      </c:tx>
      <c:layout>
        <c:manualLayout>
          <c:xMode val="edge"/>
          <c:yMode val="edge"/>
          <c:x val="0.20330202293845101"/>
          <c:y val="2.8901680131632135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4EDA-4EC5-A140-89485EB9CF3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4EDA-4EC5-A140-89485EB9CF3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4EDA-4EC5-A140-89485EB9CF3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4EDA-4EC5-A140-89485EB9CF3A}"/>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4EDA-4EC5-A140-89485EB9CF3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4EDA-4EC5-A140-89485EB9CF3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4EDA-4EC5-A140-89485EB9CF3A}"/>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2-4EDA-4EC5-A140-89485EB9CF3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4EDA-4EC5-A140-89485EB9CF3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4EDA-4EC5-A140-89485EB9CF3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4EDA-4EC5-A140-89485EB9CF3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4EDA-4EC5-A140-89485EB9CF3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4EDA-4EC5-A140-89485EB9CF3A}"/>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4EDA-4EC5-A140-89485EB9CF3A}"/>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4EDA-4EC5-A140-89485EB9CF3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4EDA-4EC5-A140-89485EB9CF3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4EDA-4EC5-A140-89485EB9CF3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4EDA-4EC5-A140-89485EB9CF3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4EDA-4EC5-A140-89485EB9CF3A}"/>
              </c:ext>
            </c:extLst>
          </c:dPt>
          <c:dLbls>
            <c:dLbl>
              <c:idx val="0"/>
              <c:layout>
                <c:manualLayout>
                  <c:x val="-1.6808027613911605E-3"/>
                  <c:y val="-3.1219174526262485E-4"/>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EDA-4EC5-A140-89485EB9CF3A}"/>
                </c:ext>
              </c:extLst>
            </c:dLbl>
            <c:dLbl>
              <c:idx val="1"/>
              <c:layout>
                <c:manualLayout>
                  <c:x val="1.9549164071532661E-3"/>
                  <c:y val="0"/>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DA-4EC5-A140-89485EB9CF3A}"/>
                </c:ext>
              </c:extLst>
            </c:dLbl>
            <c:dLbl>
              <c:idx val="2"/>
              <c:layout>
                <c:manualLayout>
                  <c:x val="6.1368644708885076E-3"/>
                  <c:y val="7.220216606498172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EDA-4EC5-A140-89485EB9CF3A}"/>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DA-4EC5-A140-89485EB9CF3A}"/>
                </c:ext>
              </c:extLst>
            </c:dLbl>
            <c:dLbl>
              <c:idx val="4"/>
              <c:layout>
                <c:manualLayout>
                  <c:x val="3.9510850617357042E-3"/>
                  <c:y val="-4.81347773766548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DA-4EC5-A140-89485EB9CF3A}"/>
                </c:ext>
              </c:extLst>
            </c:dLbl>
            <c:dLbl>
              <c:idx val="5"/>
              <c:layout>
                <c:manualLayout>
                  <c:x val="8.9323045145671964E-3"/>
                  <c:y val="-2.4067388688327317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EDA-4EC5-A140-89485EB9CF3A}"/>
                </c:ext>
              </c:extLst>
            </c:dLbl>
            <c:dLbl>
              <c:idx val="6"/>
              <c:layout>
                <c:manualLayout>
                  <c:x val="6.6833751044276749E-3"/>
                  <c:y val="7.2202166064981952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EDA-4EC5-A140-89485EB9CF3A}"/>
                </c:ext>
              </c:extLst>
            </c:dLbl>
            <c:dLbl>
              <c:idx val="7"/>
              <c:layout>
                <c:manualLayout>
                  <c:x val="1.1727481433241897E-2"/>
                  <c:y val="1.2033694344163659E-2"/>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EDA-4EC5-A140-89485EB9CF3A}"/>
                </c:ext>
              </c:extLst>
            </c:dLbl>
            <c:dLbl>
              <c:idx val="8"/>
              <c:layout>
                <c:manualLayout>
                  <c:x val="-7.8598591843724714E-17"/>
                  <c:y val="9.3147587320815666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EDA-4EC5-A140-89485EB9CF3A}"/>
                </c:ext>
              </c:extLst>
            </c:dLbl>
            <c:dLbl>
              <c:idx val="9"/>
              <c:layout>
                <c:manualLayout>
                  <c:x val="0"/>
                  <c:y val="7.220216606498151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EDA-4EC5-A140-89485EB9CF3A}"/>
                </c:ext>
              </c:extLst>
            </c:dLbl>
            <c:dLbl>
              <c:idx val="10"/>
              <c:layout>
                <c:manualLayout>
                  <c:x val="5.2966048054281815E-3"/>
                  <c:y val="2.40685298953015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EDA-4EC5-A140-89485EB9CF3A}"/>
                </c:ext>
              </c:extLst>
            </c:dLbl>
            <c:dLbl>
              <c:idx val="11"/>
              <c:layout>
                <c:manualLayout>
                  <c:x val="1.9550008017485774E-3"/>
                  <c:y val="6.1729976060684718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4EDA-4EC5-A140-89485EB9CF3A}"/>
                </c:ext>
              </c:extLst>
            </c:dLbl>
            <c:dLbl>
              <c:idx val="12"/>
              <c:layout>
                <c:manualLayout>
                  <c:x val="4.7922627034963899E-3"/>
                  <c:y val="3.356847205379154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EDA-4EC5-A140-89485EB9CF3A}"/>
                </c:ext>
              </c:extLst>
            </c:dLbl>
            <c:dLbl>
              <c:idx val="13"/>
              <c:layout>
                <c:manualLayout>
                  <c:x val="1.0100345173895064E-3"/>
                  <c:y val="7.220182075938988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EDA-4EC5-A140-89485EB9CF3A}"/>
                </c:ext>
              </c:extLst>
            </c:dLbl>
            <c:dLbl>
              <c:idx val="14"/>
              <c:layout>
                <c:manualLayout>
                  <c:x val="3.3416875522138678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EDA-4EC5-A140-89485EB9CF3A}"/>
                </c:ext>
              </c:extLst>
            </c:dLbl>
            <c:dLbl>
              <c:idx val="15"/>
              <c:layout>
                <c:manualLayout>
                  <c:x val="5.5904961565338921E-3"/>
                  <c:y val="9.626955475330926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EDA-4EC5-A140-89485EB9CF3A}"/>
                </c:ext>
              </c:extLst>
            </c:dLbl>
            <c:dLbl>
              <c:idx val="16"/>
              <c:layout>
                <c:manualLayout>
                  <c:x val="5.7378197500232084E-3"/>
                  <c:y val="7.2201820759389889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DA-4EC5-A140-89485EB9CF3A}"/>
                </c:ext>
              </c:extLst>
            </c:dLbl>
            <c:dLbl>
              <c:idx val="17"/>
              <c:layout>
                <c:manualLayout>
                  <c:x val="6.4531483403802818E-3"/>
                  <c:y val="9.6269094345852665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EDA-4EC5-A140-89485EB9CF3A}"/>
                </c:ext>
              </c:extLst>
            </c:dLbl>
            <c:dLbl>
              <c:idx val="18"/>
              <c:layout>
                <c:manualLayout>
                  <c:x val="-1.8870631524757156E-4"/>
                  <c:y val="4.8134752386720893E-3"/>
                </c:manualLayout>
              </c:layout>
              <c:spPr>
                <a:noFill/>
                <a:ln w="25400">
                  <a:noFill/>
                </a:ln>
              </c:spPr>
              <c:txPr>
                <a:bodyPr/>
                <a:lstStyle/>
                <a:p>
                  <a:pPr>
                    <a:defRPr sz="10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EDA-4EC5-A140-89485EB9CF3A}"/>
                </c:ext>
              </c:extLst>
            </c:dLbl>
            <c:spPr>
              <a:noFill/>
              <a:ln w="25400">
                <a:noFill/>
              </a:ln>
            </c:spPr>
            <c:txPr>
              <a:bodyPr wrap="square" lIns="38100" tIns="19050" rIns="38100" bIns="19050" anchor="ctr">
                <a:spAutoFit/>
              </a:bodyPr>
              <a:lstStyle/>
              <a:p>
                <a:pPr>
                  <a:defRPr sz="10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'44bpbpcasaad'!$AQ$11:$AQ$29</c:f>
              <c:strCache>
                <c:ptCount val="19"/>
                <c:pt idx="0">
                  <c:v>Andalucía</c:v>
                </c:pt>
                <c:pt idx="1">
                  <c:v>Castilla y León</c:v>
                </c:pt>
                <c:pt idx="2">
                  <c:v>Castilla - La Mancha</c:v>
                </c:pt>
                <c:pt idx="3">
                  <c:v>Murcia, Región de</c:v>
                </c:pt>
                <c:pt idx="4">
                  <c:v>Canarias</c:v>
                </c:pt>
                <c:pt idx="5">
                  <c:v>Balears, Illes</c:v>
                </c:pt>
                <c:pt idx="6">
                  <c:v>Comunitat Valenciana</c:v>
                </c:pt>
                <c:pt idx="7">
                  <c:v>TOTAL</c:v>
                </c:pt>
                <c:pt idx="8">
                  <c:v>Aragón</c:v>
                </c:pt>
                <c:pt idx="9">
                  <c:v>Cataluña</c:v>
                </c:pt>
                <c:pt idx="10">
                  <c:v>Extremadura</c:v>
                </c:pt>
                <c:pt idx="11">
                  <c:v>Madrid, Comunidad de</c:v>
                </c:pt>
                <c:pt idx="12">
                  <c:v>Cantabria</c:v>
                </c:pt>
                <c:pt idx="13">
                  <c:v>Ceuta y Melilla</c:v>
                </c:pt>
                <c:pt idx="14">
                  <c:v>País Vasco</c:v>
                </c:pt>
                <c:pt idx="15">
                  <c:v>Asturias, Principado de</c:v>
                </c:pt>
                <c:pt idx="16">
                  <c:v>Rioja, La</c:v>
                </c:pt>
                <c:pt idx="17">
                  <c:v>Galicia</c:v>
                </c:pt>
                <c:pt idx="18">
                  <c:v>Navarra, Comunidad Foral de</c:v>
                </c:pt>
              </c:strCache>
            </c:strRef>
          </c:cat>
          <c:val>
            <c:numRef>
              <c:f>'44bpbpcasaad'!$AR$11:$AR$29</c:f>
              <c:numCache>
                <c:formatCode>0.00</c:formatCode>
                <c:ptCount val="19"/>
                <c:pt idx="0">
                  <c:v>6.3145036454840113</c:v>
                </c:pt>
                <c:pt idx="1">
                  <c:v>5.3045205265178623</c:v>
                </c:pt>
                <c:pt idx="2">
                  <c:v>5.3005849776603018</c:v>
                </c:pt>
                <c:pt idx="3">
                  <c:v>5.2259961708114284</c:v>
                </c:pt>
                <c:pt idx="4">
                  <c:v>4.9773984276581267</c:v>
                </c:pt>
                <c:pt idx="5">
                  <c:v>4.863574578125518</c:v>
                </c:pt>
                <c:pt idx="6">
                  <c:v>4.7578337998003075</c:v>
                </c:pt>
                <c:pt idx="7">
                  <c:v>4.7215981119913142</c:v>
                </c:pt>
                <c:pt idx="8">
                  <c:v>4.4927296278621309</c:v>
                </c:pt>
                <c:pt idx="9">
                  <c:v>4.465250728346188</c:v>
                </c:pt>
                <c:pt idx="10">
                  <c:v>4.2310458569975946</c:v>
                </c:pt>
                <c:pt idx="11">
                  <c:v>4.1171469639601739</c:v>
                </c:pt>
                <c:pt idx="12">
                  <c:v>3.7909133377729627</c:v>
                </c:pt>
                <c:pt idx="13">
                  <c:v>3.7302639508255995</c:v>
                </c:pt>
                <c:pt idx="14">
                  <c:v>3.7206937246093856</c:v>
                </c:pt>
                <c:pt idx="15">
                  <c:v>3.5651869975533033</c:v>
                </c:pt>
                <c:pt idx="16">
                  <c:v>3.4852983041197283</c:v>
                </c:pt>
                <c:pt idx="17">
                  <c:v>3.4588153202370782</c:v>
                </c:pt>
                <c:pt idx="18">
                  <c:v>2.9567994104823607</c:v>
                </c:pt>
              </c:numCache>
            </c:numRef>
          </c:val>
          <c:extLst>
            <c:ext xmlns:c16="http://schemas.microsoft.com/office/drawing/2014/chart" uri="{C3380CC4-5D6E-409C-BE32-E72D297353CC}">
              <c16:uniqueId val="{00000014-4EDA-4EC5-A140-89485EB9CF3A}"/>
            </c:ext>
          </c:extLst>
        </c:ser>
        <c:dLbls>
          <c:showLegendKey val="0"/>
          <c:showVal val="0"/>
          <c:showCatName val="0"/>
          <c:showSerName val="0"/>
          <c:showPercent val="0"/>
          <c:showBubbleSize val="0"/>
        </c:dLbls>
        <c:gapWidth val="20"/>
        <c:axId val="-2066978320"/>
        <c:axId val="-2066977776"/>
      </c:barChart>
      <c:catAx>
        <c:axId val="-20669783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77776"/>
        <c:crosses val="autoZero"/>
        <c:auto val="1"/>
        <c:lblAlgn val="ctr"/>
        <c:lblOffset val="100"/>
        <c:tickLblSkip val="1"/>
        <c:tickMarkSkip val="1"/>
        <c:noMultiLvlLbl val="0"/>
      </c:catAx>
      <c:valAx>
        <c:axId val="-206697777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7832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100" b="1">
                <a:solidFill>
                  <a:schemeClr val="accent1"/>
                </a:solidFill>
                <a:latin typeface="+mn-lt"/>
              </a:defRPr>
            </a:pPr>
            <a:r>
              <a:rPr lang="es-ES" sz="1100" b="1">
                <a:solidFill>
                  <a:schemeClr val="accent1"/>
                </a:solidFill>
                <a:latin typeface="+mn-lt"/>
              </a:rPr>
              <a:t>Porcentaje de personas con resolución de PIA en el tramo de edad</a:t>
            </a:r>
            <a:r>
              <a:rPr lang="es-ES" sz="1100" b="1" baseline="0">
                <a:solidFill>
                  <a:schemeClr val="accent1"/>
                </a:solidFill>
                <a:latin typeface="+mn-lt"/>
              </a:rPr>
              <a:t> de 80 años y más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2A07-47B6-9550-8ED5A18FFB7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2A07-47B6-9550-8ED5A18FFB7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2A07-47B6-9550-8ED5A18FFB7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2A07-47B6-9550-8ED5A18FFB7A}"/>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2A07-47B6-9550-8ED5A18FFB7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1-2A07-47B6-9550-8ED5A18FFB7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2A07-47B6-9550-8ED5A18FFB7A}"/>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4-2A07-47B6-9550-8ED5A18FFB7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2A07-47B6-9550-8ED5A18FFB7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2A07-47B6-9550-8ED5A18FFB7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2A07-47B6-9550-8ED5A18FFB7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2A07-47B6-9550-8ED5A18FFB7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2A07-47B6-9550-8ED5A18FFB7A}"/>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2A07-47B6-9550-8ED5A18FFB7A}"/>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2A07-47B6-9550-8ED5A18FFB7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2A07-47B6-9550-8ED5A18FFB7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2A07-47B6-9550-8ED5A18FFB7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2A07-47B6-9550-8ED5A18FFB7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4-2A07-47B6-9550-8ED5A18FFB7A}"/>
              </c:ext>
            </c:extLst>
          </c:dPt>
          <c:dLbls>
            <c:dLbl>
              <c:idx val="0"/>
              <c:layout>
                <c:manualLayout>
                  <c:x val="4.6415070050848549E-3"/>
                  <c:y val="7.2201174409739803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A07-47B6-9550-8ED5A18FFB7A}"/>
                </c:ext>
              </c:extLst>
            </c:dLbl>
            <c:dLbl>
              <c:idx val="1"/>
              <c:layout>
                <c:manualLayout>
                  <c:x val="1.9901735716277972E-3"/>
                  <c:y val="6.803894524270940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A07-47B6-9550-8ED5A18FFB7A}"/>
                </c:ext>
              </c:extLst>
            </c:dLbl>
            <c:dLbl>
              <c:idx val="2"/>
              <c:layout>
                <c:manualLayout>
                  <c:x val="6.1368405243622474E-3"/>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A07-47B6-9550-8ED5A18FFB7A}"/>
                </c:ext>
              </c:extLst>
            </c:dLbl>
            <c:dLbl>
              <c:idx val="3"/>
              <c:layout>
                <c:manualLayout>
                  <c:x val="1.4494686535518565E-3"/>
                  <c:y val="-1.783740399827148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A07-47B6-9550-8ED5A18FFB7A}"/>
                </c:ext>
              </c:extLst>
            </c:dLbl>
            <c:dLbl>
              <c:idx val="4"/>
              <c:layout>
                <c:manualLayout>
                  <c:x val="-3.8369796609300058E-4"/>
                  <c:y val="-2.7011701036568317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A07-47B6-9550-8ED5A18FFB7A}"/>
                </c:ext>
              </c:extLst>
            </c:dLbl>
            <c:dLbl>
              <c:idx val="5"/>
              <c:layout>
                <c:manualLayout>
                  <c:x val="-7.5534125009614115E-4"/>
                  <c:y val="-2.8391798331920702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8.6967550108867975E-2"/>
                      <c:h val="5.3417663947241241E-2"/>
                    </c:manualLayout>
                  </c15:layout>
                </c:ext>
                <c:ext xmlns:c16="http://schemas.microsoft.com/office/drawing/2014/chart" uri="{C3380CC4-5D6E-409C-BE32-E72D297353CC}">
                  <c16:uniqueId val="{00000001-2A07-47B6-9550-8ED5A18FFB7A}"/>
                </c:ext>
              </c:extLst>
            </c:dLbl>
            <c:dLbl>
              <c:idx val="6"/>
              <c:layout>
                <c:manualLayout>
                  <c:x val="1.474432959723603E-3"/>
                  <c:y val="-2.222251072455922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A07-47B6-9550-8ED5A18FFB7A}"/>
                </c:ext>
              </c:extLst>
            </c:dLbl>
            <c:dLbl>
              <c:idx val="7"/>
              <c:layout>
                <c:manualLayout>
                  <c:x val="1.9901339694101757E-3"/>
                  <c:y val="-5.082226257133478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A07-47B6-9550-8ED5A18FFB7A}"/>
                </c:ext>
              </c:extLst>
            </c:dLbl>
            <c:dLbl>
              <c:idx val="8"/>
              <c:layout>
                <c:manualLayout>
                  <c:x val="-1.902829831860617E-3"/>
                  <c:y val="1.2033684259534078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A07-47B6-9550-8ED5A18FFB7A}"/>
                </c:ext>
              </c:extLst>
            </c:dLbl>
            <c:dLbl>
              <c:idx val="9"/>
              <c:layout>
                <c:manualLayout>
                  <c:x val="1.305745624591686E-3"/>
                  <c:y val="5.1550651512241412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A07-47B6-9550-8ED5A18FFB7A}"/>
                </c:ext>
              </c:extLst>
            </c:dLbl>
            <c:dLbl>
              <c:idx val="10"/>
              <c:layout>
                <c:manualLayout>
                  <c:x val="3.0164063368300462E-3"/>
                  <c:y val="-2.53629101807735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A07-47B6-9550-8ED5A18FFB7A}"/>
                </c:ext>
              </c:extLst>
            </c:dLbl>
            <c:dLbl>
              <c:idx val="11"/>
              <c:layout>
                <c:manualLayout>
                  <c:x val="7.5115964727842264E-3"/>
                  <c:y val="9.6271336371201929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2A07-47B6-9550-8ED5A18FFB7A}"/>
                </c:ext>
              </c:extLst>
            </c:dLbl>
            <c:dLbl>
              <c:idx val="12"/>
              <c:layout>
                <c:manualLayout>
                  <c:x val="5.9531320799883726E-3"/>
                  <c:y val="-1.981586029233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A07-47B6-9550-8ED5A18FFB7A}"/>
                </c:ext>
              </c:extLst>
            </c:dLbl>
            <c:dLbl>
              <c:idx val="13"/>
              <c:layout>
                <c:manualLayout>
                  <c:x val="7.2160523908452014E-3"/>
                  <c:y val="1.14599310438200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A07-47B6-9550-8ED5A18FFB7A}"/>
                </c:ext>
              </c:extLst>
            </c:dLbl>
            <c:dLbl>
              <c:idx val="14"/>
              <c:layout>
                <c:manualLayout>
                  <c:x val="5.8091784848418237E-3"/>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A07-47B6-9550-8ED5A18FFB7A}"/>
                </c:ext>
              </c:extLst>
            </c:dLbl>
            <c:dLbl>
              <c:idx val="15"/>
              <c:layout>
                <c:manualLayout>
                  <c:x val="3.568409534639233E-4"/>
                  <c:y val="6.4623961916068697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2A07-47B6-9550-8ED5A18FFB7A}"/>
                </c:ext>
              </c:extLst>
            </c:dLbl>
            <c:dLbl>
              <c:idx val="16"/>
              <c:layout>
                <c:manualLayout>
                  <c:x val="3.4855070909051902E-3"/>
                  <c:y val="1.2924792383213793E-2"/>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2A07-47B6-9550-8ED5A18FFB7A}"/>
                </c:ext>
              </c:extLst>
            </c:dLbl>
            <c:dLbl>
              <c:idx val="17"/>
              <c:layout>
                <c:manualLayout>
                  <c:x val="1.0450685489926838E-2"/>
                  <c:y val="9.6269008502540294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2A07-47B6-9550-8ED5A18FFB7A}"/>
                </c:ext>
              </c:extLst>
            </c:dLbl>
            <c:dLbl>
              <c:idx val="18"/>
              <c:layout>
                <c:manualLayout>
                  <c:x val="1.8461670492823275E-3"/>
                  <c:y val="4.8135668185600965E-3"/>
                </c:manualLayout>
              </c:layout>
              <c:spPr>
                <a:noFill/>
                <a:ln w="25400">
                  <a:noFill/>
                </a:ln>
              </c:spPr>
              <c:txPr>
                <a:bodyPr/>
                <a:lstStyle/>
                <a:p>
                  <a:pPr>
                    <a:defRPr sz="900" b="0" i="0" u="none" strike="noStrike" baseline="0">
                      <a:solidFill>
                        <a:schemeClr val="accent1"/>
                      </a:solidFill>
                      <a:latin typeface="+mn-lt"/>
                      <a:ea typeface="Arial"/>
                      <a:cs typeface="Arial"/>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2A07-47B6-9550-8ED5A18FFB7A}"/>
                </c:ext>
              </c:extLst>
            </c:dLbl>
            <c:spPr>
              <a:noFill/>
              <a:ln w="25400">
                <a:noFill/>
              </a:ln>
            </c:spPr>
            <c:txPr>
              <a:bodyPr wrap="square" lIns="38100" tIns="19050" rIns="38100" bIns="19050" anchor="ctr">
                <a:spAutoFit/>
              </a:bodyPr>
              <a:lstStyle/>
              <a:p>
                <a:pPr>
                  <a:defRPr sz="900" b="0" i="0" u="none" strike="noStrike" baseline="0">
                    <a:solidFill>
                      <a:schemeClr val="accent1"/>
                    </a:solidFill>
                    <a:latin typeface="+mn-lt"/>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'44bpbpcasaad'!$AW$11:$AW$29</c:f>
              <c:strCache>
                <c:ptCount val="19"/>
                <c:pt idx="0">
                  <c:v>Andalucía</c:v>
                </c:pt>
                <c:pt idx="1">
                  <c:v>Castilla - La Mancha</c:v>
                </c:pt>
                <c:pt idx="2">
                  <c:v>Castilla y León</c:v>
                </c:pt>
                <c:pt idx="3">
                  <c:v>Comunitat Valenciana</c:v>
                </c:pt>
                <c:pt idx="4">
                  <c:v>Balears, Illes</c:v>
                </c:pt>
                <c:pt idx="5">
                  <c:v>Aragón</c:v>
                </c:pt>
                <c:pt idx="6">
                  <c:v>Murcia, Región de</c:v>
                </c:pt>
                <c:pt idx="7">
                  <c:v>TOTAL</c:v>
                </c:pt>
                <c:pt idx="8">
                  <c:v>Madrid, Comunidad de</c:v>
                </c:pt>
                <c:pt idx="9">
                  <c:v>Cataluña</c:v>
                </c:pt>
                <c:pt idx="10">
                  <c:v>Extremadura</c:v>
                </c:pt>
                <c:pt idx="11">
                  <c:v>Rioja, La</c:v>
                </c:pt>
                <c:pt idx="12">
                  <c:v>Canarias</c:v>
                </c:pt>
                <c:pt idx="13">
                  <c:v>País Vasco</c:v>
                </c:pt>
                <c:pt idx="14">
                  <c:v>Navarra, Comunidad Foral de</c:v>
                </c:pt>
                <c:pt idx="15">
                  <c:v>Cantabria</c:v>
                </c:pt>
                <c:pt idx="16">
                  <c:v>Ceuta y Melilla</c:v>
                </c:pt>
                <c:pt idx="17">
                  <c:v>Asturias, Principado de</c:v>
                </c:pt>
                <c:pt idx="18">
                  <c:v>Galicia</c:v>
                </c:pt>
              </c:strCache>
            </c:strRef>
          </c:cat>
          <c:val>
            <c:numRef>
              <c:f>'44bpbpcasaad'!$AX$11:$AX$29</c:f>
              <c:numCache>
                <c:formatCode>0.00</c:formatCode>
                <c:ptCount val="19"/>
                <c:pt idx="0">
                  <c:v>38.418729654370388</c:v>
                </c:pt>
                <c:pt idx="1">
                  <c:v>36.71158138381417</c:v>
                </c:pt>
                <c:pt idx="2">
                  <c:v>36.284627919608909</c:v>
                </c:pt>
                <c:pt idx="3">
                  <c:v>32.180049260265051</c:v>
                </c:pt>
                <c:pt idx="4">
                  <c:v>32.050223029902526</c:v>
                </c:pt>
                <c:pt idx="5">
                  <c:v>31.398731509750107</c:v>
                </c:pt>
                <c:pt idx="6">
                  <c:v>31.045101775899688</c:v>
                </c:pt>
                <c:pt idx="7">
                  <c:v>30.769371556862481</c:v>
                </c:pt>
                <c:pt idx="8">
                  <c:v>30.129693981352826</c:v>
                </c:pt>
                <c:pt idx="9">
                  <c:v>28.82791902931438</c:v>
                </c:pt>
                <c:pt idx="10">
                  <c:v>28.658479422518045</c:v>
                </c:pt>
                <c:pt idx="11">
                  <c:v>27.955413447020163</c:v>
                </c:pt>
                <c:pt idx="12">
                  <c:v>27.423833625460347</c:v>
                </c:pt>
                <c:pt idx="13">
                  <c:v>26.336027912233718</c:v>
                </c:pt>
                <c:pt idx="14">
                  <c:v>25.892065861280845</c:v>
                </c:pt>
                <c:pt idx="15">
                  <c:v>23.288632842757551</c:v>
                </c:pt>
                <c:pt idx="16">
                  <c:v>22.94848299735288</c:v>
                </c:pt>
                <c:pt idx="17">
                  <c:v>22.003384412898374</c:v>
                </c:pt>
                <c:pt idx="18">
                  <c:v>21.705426356589147</c:v>
                </c:pt>
              </c:numCache>
            </c:numRef>
          </c:val>
          <c:extLst>
            <c:ext xmlns:c16="http://schemas.microsoft.com/office/drawing/2014/chart" uri="{C3380CC4-5D6E-409C-BE32-E72D297353CC}">
              <c16:uniqueId val="{00000015-2A07-47B6-9550-8ED5A18FFB7A}"/>
            </c:ext>
          </c:extLst>
        </c:ser>
        <c:dLbls>
          <c:showLegendKey val="0"/>
          <c:showVal val="0"/>
          <c:showCatName val="0"/>
          <c:showSerName val="0"/>
          <c:showPercent val="0"/>
          <c:showBubbleSize val="0"/>
        </c:dLbls>
        <c:gapWidth val="20"/>
        <c:axId val="-2066984304"/>
        <c:axId val="-2066983216"/>
      </c:barChart>
      <c:catAx>
        <c:axId val="-2066984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50" b="1" i="0" u="none" strike="noStrike" baseline="0">
                <a:solidFill>
                  <a:schemeClr val="accent1"/>
                </a:solidFill>
                <a:latin typeface="+mn-lt"/>
                <a:ea typeface="Arial"/>
                <a:cs typeface="Arial"/>
              </a:defRPr>
            </a:pPr>
            <a:endParaRPr lang="es-ES"/>
          </a:p>
        </c:txPr>
        <c:crossAx val="-2066983216"/>
        <c:crosses val="autoZero"/>
        <c:auto val="1"/>
        <c:lblAlgn val="ctr"/>
        <c:lblOffset val="100"/>
        <c:tickLblSkip val="1"/>
        <c:tickMarkSkip val="1"/>
        <c:noMultiLvlLbl val="0"/>
      </c:catAx>
      <c:valAx>
        <c:axId val="-20669832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66984304"/>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r>
              <a:rPr lang="en-US" sz="1200" b="1">
                <a:solidFill>
                  <a:schemeClr val="accent1"/>
                </a:solidFill>
              </a:rPr>
              <a:t>Evolución de las Altas y Bajas de Resoluciones de PIA. Total nacional</a:t>
            </a:r>
          </a:p>
        </c:rich>
      </c:tx>
      <c:overlay val="0"/>
      <c:spPr>
        <a:noFill/>
        <a:ln>
          <a:noFill/>
        </a:ln>
        <a:effectLst/>
      </c:spPr>
      <c:txPr>
        <a:bodyPr rot="0" spcFirstLastPara="1" vertOverflow="ellipsis" vert="horz" wrap="square" anchor="ctr" anchorCtr="1"/>
        <a:lstStyle/>
        <a:p>
          <a:pPr>
            <a:defRPr sz="1200" b="0" i="0" u="none" strike="noStrike" kern="1200" spc="0" baseline="0">
              <a:solidFill>
                <a:schemeClr val="accent1"/>
              </a:solidFill>
              <a:latin typeface="+mn-lt"/>
              <a:ea typeface="+mn-ea"/>
              <a:cs typeface="+mn-cs"/>
            </a:defRPr>
          </a:pPr>
          <a:endParaRPr lang="es-ES"/>
        </a:p>
      </c:txPr>
    </c:title>
    <c:autoTitleDeleted val="0"/>
    <c:plotArea>
      <c:layout>
        <c:manualLayout>
          <c:layoutTarget val="inner"/>
          <c:xMode val="edge"/>
          <c:yMode val="edge"/>
          <c:x val="0.10840924166369791"/>
          <c:y val="0.16743169398907104"/>
          <c:w val="0.86171782415554965"/>
          <c:h val="0.48931835979518956"/>
        </c:manualLayout>
      </c:layout>
      <c:lineChart>
        <c:grouping val="standard"/>
        <c:varyColors val="0"/>
        <c:ser>
          <c:idx val="0"/>
          <c:order val="0"/>
          <c:tx>
            <c:strRef>
              <c:f>'45ResolPIAAltaBaj'!$AD$10</c:f>
              <c:strCache>
                <c:ptCount val="1"/>
                <c:pt idx="0">
                  <c:v>Altas resoluciones PIA</c:v>
                </c:pt>
              </c:strCache>
            </c:strRef>
          </c:tx>
          <c:spPr>
            <a:ln w="28575" cap="rnd">
              <a:solidFill>
                <a:schemeClr val="accent1"/>
              </a:solidFill>
              <a:round/>
            </a:ln>
            <a:effectLst/>
          </c:spPr>
          <c:marker>
            <c:symbol val="none"/>
          </c:marker>
          <c:cat>
            <c:numRef>
              <c:f>'45ResolPIAAltaBaj'!$AC$11:$AC$68</c:f>
              <c:numCache>
                <c:formatCode>m/d/yyyy</c:formatCode>
                <c:ptCount val="58"/>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pt idx="54">
                  <c:v>45930</c:v>
                </c:pt>
                <c:pt idx="55">
                  <c:v>45961</c:v>
                </c:pt>
                <c:pt idx="56">
                  <c:v>45991</c:v>
                </c:pt>
                <c:pt idx="57">
                  <c:v>46022</c:v>
                </c:pt>
              </c:numCache>
            </c:numRef>
          </c:cat>
          <c:val>
            <c:numRef>
              <c:f>'45ResolPIAAltaBaj'!$AD$11:$AD$68</c:f>
              <c:numCache>
                <c:formatCode>0</c:formatCode>
                <c:ptCount val="58"/>
                <c:pt idx="0">
                  <c:v>27240</c:v>
                </c:pt>
                <c:pt idx="1">
                  <c:v>23620</c:v>
                </c:pt>
                <c:pt idx="2">
                  <c:v>21534</c:v>
                </c:pt>
                <c:pt idx="3">
                  <c:v>21833</c:v>
                </c:pt>
                <c:pt idx="4">
                  <c:v>25882</c:v>
                </c:pt>
                <c:pt idx="5">
                  <c:v>15551</c:v>
                </c:pt>
                <c:pt idx="6">
                  <c:v>29199</c:v>
                </c:pt>
                <c:pt idx="7">
                  <c:v>26213</c:v>
                </c:pt>
                <c:pt idx="8">
                  <c:v>25655</c:v>
                </c:pt>
                <c:pt idx="9">
                  <c:v>24712</c:v>
                </c:pt>
                <c:pt idx="10">
                  <c:v>15800</c:v>
                </c:pt>
                <c:pt idx="11">
                  <c:v>21660</c:v>
                </c:pt>
                <c:pt idx="12">
                  <c:v>28954</c:v>
                </c:pt>
                <c:pt idx="13">
                  <c:v>20498</c:v>
                </c:pt>
                <c:pt idx="14">
                  <c:v>23876</c:v>
                </c:pt>
                <c:pt idx="15">
                  <c:v>25318</c:v>
                </c:pt>
                <c:pt idx="16">
                  <c:v>29962</c:v>
                </c:pt>
                <c:pt idx="17">
                  <c:v>19002</c:v>
                </c:pt>
                <c:pt idx="18">
                  <c:v>23558</c:v>
                </c:pt>
                <c:pt idx="19">
                  <c:v>27902</c:v>
                </c:pt>
                <c:pt idx="20">
                  <c:v>25864</c:v>
                </c:pt>
                <c:pt idx="21">
                  <c:v>27618</c:v>
                </c:pt>
                <c:pt idx="22">
                  <c:v>19275</c:v>
                </c:pt>
                <c:pt idx="23">
                  <c:v>22255</c:v>
                </c:pt>
                <c:pt idx="24">
                  <c:v>31089</c:v>
                </c:pt>
                <c:pt idx="25">
                  <c:v>29256</c:v>
                </c:pt>
                <c:pt idx="26">
                  <c:v>26178</c:v>
                </c:pt>
                <c:pt idx="27">
                  <c:v>26589</c:v>
                </c:pt>
                <c:pt idx="28">
                  <c:v>21178</c:v>
                </c:pt>
                <c:pt idx="29">
                  <c:v>19953</c:v>
                </c:pt>
                <c:pt idx="30">
                  <c:v>25272</c:v>
                </c:pt>
                <c:pt idx="31">
                  <c:v>25809</c:v>
                </c:pt>
                <c:pt idx="32">
                  <c:v>23533</c:v>
                </c:pt>
                <c:pt idx="33">
                  <c:v>26424</c:v>
                </c:pt>
                <c:pt idx="34">
                  <c:v>15028</c:v>
                </c:pt>
                <c:pt idx="35">
                  <c:v>26779</c:v>
                </c:pt>
                <c:pt idx="36">
                  <c:v>28951</c:v>
                </c:pt>
                <c:pt idx="37">
                  <c:v>28355</c:v>
                </c:pt>
                <c:pt idx="38">
                  <c:v>27570</c:v>
                </c:pt>
                <c:pt idx="39">
                  <c:v>28451</c:v>
                </c:pt>
                <c:pt idx="40">
                  <c:v>23693</c:v>
                </c:pt>
                <c:pt idx="41">
                  <c:v>21725</c:v>
                </c:pt>
                <c:pt idx="42">
                  <c:v>21233</c:v>
                </c:pt>
                <c:pt idx="43">
                  <c:v>27120</c:v>
                </c:pt>
                <c:pt idx="44">
                  <c:v>31086</c:v>
                </c:pt>
                <c:pt idx="45">
                  <c:v>29012</c:v>
                </c:pt>
                <c:pt idx="46">
                  <c:v>20443</c:v>
                </c:pt>
                <c:pt idx="47">
                  <c:v>24566</c:v>
                </c:pt>
                <c:pt idx="48">
                  <c:v>28019</c:v>
                </c:pt>
                <c:pt idx="49">
                  <c:v>29196</c:v>
                </c:pt>
                <c:pt idx="50">
                  <c:v>26650</c:v>
                </c:pt>
                <c:pt idx="51">
                  <c:v>28970</c:v>
                </c:pt>
                <c:pt idx="52">
                  <c:v>35948</c:v>
                </c:pt>
                <c:pt idx="53">
                  <c:v>27697</c:v>
                </c:pt>
                <c:pt idx="54">
                  <c:v>31593</c:v>
                </c:pt>
                <c:pt idx="55">
                  <c:v>40155</c:v>
                </c:pt>
                <c:pt idx="56">
                  <c:v>43701</c:v>
                </c:pt>
                <c:pt idx="57">
                  <c:v>35947</c:v>
                </c:pt>
              </c:numCache>
            </c:numRef>
          </c:val>
          <c:smooth val="0"/>
          <c:extLst>
            <c:ext xmlns:c16="http://schemas.microsoft.com/office/drawing/2014/chart" uri="{C3380CC4-5D6E-409C-BE32-E72D297353CC}">
              <c16:uniqueId val="{00000000-719D-4804-BFC6-020A3B76CCCB}"/>
            </c:ext>
          </c:extLst>
        </c:ser>
        <c:ser>
          <c:idx val="1"/>
          <c:order val="1"/>
          <c:tx>
            <c:strRef>
              <c:f>'45ResolPIAAltaBaj'!$AE$10</c:f>
              <c:strCache>
                <c:ptCount val="1"/>
                <c:pt idx="0">
                  <c:v>Bajas resoluciones PIA</c:v>
                </c:pt>
              </c:strCache>
            </c:strRef>
          </c:tx>
          <c:spPr>
            <a:ln w="28575" cap="rnd">
              <a:solidFill>
                <a:schemeClr val="accent1">
                  <a:lumMod val="50000"/>
                </a:schemeClr>
              </a:solidFill>
              <a:round/>
            </a:ln>
            <a:effectLst/>
          </c:spPr>
          <c:marker>
            <c:symbol val="none"/>
          </c:marker>
          <c:cat>
            <c:numRef>
              <c:f>'45ResolPIAAltaBaj'!$AC$11:$AC$68</c:f>
              <c:numCache>
                <c:formatCode>m/d/yyyy</c:formatCode>
                <c:ptCount val="58"/>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pt idx="54">
                  <c:v>45930</c:v>
                </c:pt>
                <c:pt idx="55">
                  <c:v>45961</c:v>
                </c:pt>
                <c:pt idx="56">
                  <c:v>45991</c:v>
                </c:pt>
                <c:pt idx="57">
                  <c:v>46022</c:v>
                </c:pt>
              </c:numCache>
            </c:numRef>
          </c:cat>
          <c:val>
            <c:numRef>
              <c:f>'45ResolPIAAltaBaj'!$AE$11:$AE$68</c:f>
              <c:numCache>
                <c:formatCode>0</c:formatCode>
                <c:ptCount val="58"/>
                <c:pt idx="0">
                  <c:v>16097</c:v>
                </c:pt>
                <c:pt idx="1">
                  <c:v>14066</c:v>
                </c:pt>
                <c:pt idx="2">
                  <c:v>12150</c:v>
                </c:pt>
                <c:pt idx="3">
                  <c:v>13954</c:v>
                </c:pt>
                <c:pt idx="4">
                  <c:v>13248</c:v>
                </c:pt>
                <c:pt idx="5">
                  <c:v>13247</c:v>
                </c:pt>
                <c:pt idx="6">
                  <c:v>15187</c:v>
                </c:pt>
                <c:pt idx="7">
                  <c:v>13678</c:v>
                </c:pt>
                <c:pt idx="8">
                  <c:v>14422</c:v>
                </c:pt>
                <c:pt idx="9">
                  <c:v>14501</c:v>
                </c:pt>
                <c:pt idx="10">
                  <c:v>18653</c:v>
                </c:pt>
                <c:pt idx="11">
                  <c:v>18762</c:v>
                </c:pt>
                <c:pt idx="12">
                  <c:v>17183</c:v>
                </c:pt>
                <c:pt idx="13">
                  <c:v>16055</c:v>
                </c:pt>
                <c:pt idx="14">
                  <c:v>15983</c:v>
                </c:pt>
                <c:pt idx="15">
                  <c:v>16449</c:v>
                </c:pt>
                <c:pt idx="16">
                  <c:v>16217</c:v>
                </c:pt>
                <c:pt idx="17">
                  <c:v>17806</c:v>
                </c:pt>
                <c:pt idx="18">
                  <c:v>17545</c:v>
                </c:pt>
                <c:pt idx="19">
                  <c:v>14112</c:v>
                </c:pt>
                <c:pt idx="20">
                  <c:v>14618</c:v>
                </c:pt>
                <c:pt idx="21">
                  <c:v>15332</c:v>
                </c:pt>
                <c:pt idx="22">
                  <c:v>18183</c:v>
                </c:pt>
                <c:pt idx="23">
                  <c:v>17384</c:v>
                </c:pt>
                <c:pt idx="24">
                  <c:v>20191</c:v>
                </c:pt>
                <c:pt idx="25">
                  <c:v>18363</c:v>
                </c:pt>
                <c:pt idx="26">
                  <c:v>15112</c:v>
                </c:pt>
                <c:pt idx="27">
                  <c:v>15064</c:v>
                </c:pt>
                <c:pt idx="28">
                  <c:v>19930</c:v>
                </c:pt>
                <c:pt idx="29">
                  <c:v>13281</c:v>
                </c:pt>
                <c:pt idx="30">
                  <c:v>16023</c:v>
                </c:pt>
                <c:pt idx="31">
                  <c:v>14730</c:v>
                </c:pt>
                <c:pt idx="32">
                  <c:v>14866</c:v>
                </c:pt>
                <c:pt idx="33">
                  <c:v>15255</c:v>
                </c:pt>
                <c:pt idx="34">
                  <c:v>18428</c:v>
                </c:pt>
                <c:pt idx="35">
                  <c:v>22135</c:v>
                </c:pt>
                <c:pt idx="36">
                  <c:v>17739</c:v>
                </c:pt>
                <c:pt idx="37">
                  <c:v>17505</c:v>
                </c:pt>
                <c:pt idx="38">
                  <c:v>17074</c:v>
                </c:pt>
                <c:pt idx="39">
                  <c:v>16876</c:v>
                </c:pt>
                <c:pt idx="40">
                  <c:v>14856</c:v>
                </c:pt>
                <c:pt idx="41">
                  <c:v>15859</c:v>
                </c:pt>
                <c:pt idx="42">
                  <c:v>16108</c:v>
                </c:pt>
                <c:pt idx="43">
                  <c:v>14590</c:v>
                </c:pt>
                <c:pt idx="44">
                  <c:v>15962</c:v>
                </c:pt>
                <c:pt idx="45">
                  <c:v>15313</c:v>
                </c:pt>
                <c:pt idx="46">
                  <c:v>17379</c:v>
                </c:pt>
                <c:pt idx="47">
                  <c:v>22564</c:v>
                </c:pt>
                <c:pt idx="48">
                  <c:v>18336</c:v>
                </c:pt>
                <c:pt idx="49">
                  <c:v>18470</c:v>
                </c:pt>
                <c:pt idx="50">
                  <c:v>16989</c:v>
                </c:pt>
                <c:pt idx="51">
                  <c:v>16692</c:v>
                </c:pt>
                <c:pt idx="52">
                  <c:v>17775</c:v>
                </c:pt>
                <c:pt idx="53">
                  <c:v>16563</c:v>
                </c:pt>
                <c:pt idx="54">
                  <c:v>16472</c:v>
                </c:pt>
                <c:pt idx="55">
                  <c:v>16155</c:v>
                </c:pt>
                <c:pt idx="56">
                  <c:v>18803</c:v>
                </c:pt>
                <c:pt idx="57">
                  <c:v>18069</c:v>
                </c:pt>
              </c:numCache>
            </c:numRef>
          </c:val>
          <c:smooth val="0"/>
          <c:extLst>
            <c:ext xmlns:c16="http://schemas.microsoft.com/office/drawing/2014/chart" uri="{C3380CC4-5D6E-409C-BE32-E72D297353CC}">
              <c16:uniqueId val="{00000001-719D-4804-BFC6-020A3B76CCCB}"/>
            </c:ext>
          </c:extLst>
        </c:ser>
        <c:dLbls>
          <c:showLegendKey val="0"/>
          <c:showVal val="0"/>
          <c:showCatName val="0"/>
          <c:showSerName val="0"/>
          <c:showPercent val="0"/>
          <c:showBubbleSize val="0"/>
        </c:dLbls>
        <c:smooth val="0"/>
        <c:axId val="-2066983760"/>
        <c:axId val="-2066982672"/>
      </c:lineChart>
      <c:catAx>
        <c:axId val="-2066983760"/>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2672"/>
        <c:crosses val="autoZero"/>
        <c:auto val="0"/>
        <c:lblAlgn val="ctr"/>
        <c:lblOffset val="100"/>
        <c:noMultiLvlLbl val="1"/>
      </c:catAx>
      <c:valAx>
        <c:axId val="-206698267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solidFill>
                <a:latin typeface="+mn-lt"/>
                <a:ea typeface="+mn-ea"/>
                <a:cs typeface="+mn-cs"/>
              </a:defRPr>
            </a:pPr>
            <a:endParaRPr lang="es-ES"/>
          </a:p>
        </c:txPr>
        <c:crossAx val="-20669837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a:solidFill>
                  <a:schemeClr val="accent1">
                    <a:lumMod val="50000"/>
                  </a:schemeClr>
                </a:solidFill>
              </a:rPr>
              <a:t>Persona con resolución de PIA por tramo de edad</a:t>
            </a:r>
          </a:p>
        </c:rich>
      </c:tx>
      <c:layout>
        <c:manualLayout>
          <c:xMode val="edge"/>
          <c:yMode val="edge"/>
          <c:x val="0.17560315651333058"/>
          <c:y val="4.3582630463007074E-3"/>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7103173780908965"/>
          <c:y val="9.8098840847741023E-2"/>
          <c:w val="0.79376916701201805"/>
          <c:h val="0.81604505842463637"/>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97EE-4CAF-AD93-F653B52C64F0}"/>
              </c:ext>
            </c:extLst>
          </c:dPt>
          <c:dPt>
            <c:idx val="1"/>
            <c:invertIfNegative val="0"/>
            <c:bubble3D val="0"/>
            <c:spPr>
              <a:solidFill>
                <a:srgbClr val="993366"/>
              </a:solidFill>
              <a:ln w="25400">
                <a:noFill/>
              </a:ln>
            </c:spPr>
            <c:extLst>
              <c:ext xmlns:c16="http://schemas.microsoft.com/office/drawing/2014/chart" uri="{C3380CC4-5D6E-409C-BE32-E72D297353CC}">
                <c16:uniqueId val="{00000002-97EE-4CAF-AD93-F653B52C64F0}"/>
              </c:ext>
            </c:extLst>
          </c:dPt>
          <c:dPt>
            <c:idx val="2"/>
            <c:invertIfNegative val="0"/>
            <c:bubble3D val="0"/>
            <c:spPr>
              <a:solidFill>
                <a:srgbClr val="CCFFFF"/>
              </a:solidFill>
              <a:ln w="25400">
                <a:noFill/>
              </a:ln>
            </c:spPr>
            <c:extLst>
              <c:ext xmlns:c16="http://schemas.microsoft.com/office/drawing/2014/chart" uri="{C3380CC4-5D6E-409C-BE32-E72D297353CC}">
                <c16:uniqueId val="{00000004-97EE-4CAF-AD93-F653B52C64F0}"/>
              </c:ext>
            </c:extLst>
          </c:dPt>
          <c:dPt>
            <c:idx val="3"/>
            <c:invertIfNegative val="0"/>
            <c:bubble3D val="0"/>
            <c:spPr>
              <a:solidFill>
                <a:srgbClr val="660066"/>
              </a:solidFill>
              <a:ln w="25400">
                <a:noFill/>
              </a:ln>
            </c:spPr>
            <c:extLst>
              <c:ext xmlns:c16="http://schemas.microsoft.com/office/drawing/2014/chart" uri="{C3380CC4-5D6E-409C-BE32-E72D297353CC}">
                <c16:uniqueId val="{00000006-97EE-4CAF-AD93-F653B52C64F0}"/>
              </c:ext>
            </c:extLst>
          </c:dPt>
          <c:dPt>
            <c:idx val="4"/>
            <c:invertIfNegative val="0"/>
            <c:bubble3D val="0"/>
            <c:spPr>
              <a:solidFill>
                <a:srgbClr val="0066CC"/>
              </a:solidFill>
              <a:ln w="25400">
                <a:noFill/>
              </a:ln>
            </c:spPr>
            <c:extLst>
              <c:ext xmlns:c16="http://schemas.microsoft.com/office/drawing/2014/chart" uri="{C3380CC4-5D6E-409C-BE32-E72D297353CC}">
                <c16:uniqueId val="{00000008-97EE-4CAF-AD93-F653B52C64F0}"/>
              </c:ext>
            </c:extLst>
          </c:dPt>
          <c:dPt>
            <c:idx val="5"/>
            <c:invertIfNegative val="0"/>
            <c:bubble3D val="0"/>
            <c:spPr>
              <a:solidFill>
                <a:srgbClr val="CCCCFF"/>
              </a:solidFill>
              <a:ln w="25400">
                <a:noFill/>
              </a:ln>
            </c:spPr>
            <c:extLst>
              <c:ext xmlns:c16="http://schemas.microsoft.com/office/drawing/2014/chart" uri="{C3380CC4-5D6E-409C-BE32-E72D297353CC}">
                <c16:uniqueId val="{0000000A-97EE-4CAF-AD93-F653B52C64F0}"/>
              </c:ext>
            </c:extLst>
          </c:dPt>
          <c:dPt>
            <c:idx val="6"/>
            <c:invertIfNegative val="0"/>
            <c:bubble3D val="0"/>
            <c:spPr>
              <a:solidFill>
                <a:srgbClr val="9966FF"/>
              </a:solidFill>
              <a:ln w="25400">
                <a:noFill/>
              </a:ln>
            </c:spPr>
            <c:extLst>
              <c:ext xmlns:c16="http://schemas.microsoft.com/office/drawing/2014/chart" uri="{C3380CC4-5D6E-409C-BE32-E72D297353CC}">
                <c16:uniqueId val="{0000000C-97EE-4CAF-AD93-F653B52C64F0}"/>
              </c:ext>
            </c:extLst>
          </c:dPt>
          <c:dPt>
            <c:idx val="7"/>
            <c:invertIfNegative val="0"/>
            <c:bubble3D val="0"/>
            <c:spPr>
              <a:solidFill>
                <a:srgbClr val="99CCFF"/>
              </a:solidFill>
              <a:ln w="25400">
                <a:noFill/>
              </a:ln>
            </c:spPr>
            <c:extLst>
              <c:ext xmlns:c16="http://schemas.microsoft.com/office/drawing/2014/chart" uri="{C3380CC4-5D6E-409C-BE32-E72D297353CC}">
                <c16:uniqueId val="{0000000E-97EE-4CAF-AD93-F653B52C64F0}"/>
              </c:ext>
            </c:extLst>
          </c:dPt>
          <c:dLbls>
            <c:dLbl>
              <c:idx val="0"/>
              <c:layout>
                <c:manualLayout>
                  <c:x val="7.471163144080634E-3"/>
                  <c:y val="-8.17384481744053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7EE-4CAF-AD93-F653B52C64F0}"/>
                </c:ext>
              </c:extLst>
            </c:dLbl>
            <c:dLbl>
              <c:idx val="1"/>
              <c:layout>
                <c:manualLayout>
                  <c:x val="7.9662246166596791E-3"/>
                  <c:y val="-6.0589383622420952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EE-4CAF-AD93-F653B52C64F0}"/>
                </c:ext>
              </c:extLst>
            </c:dLbl>
            <c:dLbl>
              <c:idx val="2"/>
              <c:layout>
                <c:manualLayout>
                  <c:x val="1.5009324492333196E-2"/>
                  <c:y val="-5.965832562744603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EE-4CAF-AD93-F653B52C64F0}"/>
                </c:ext>
              </c:extLst>
            </c:dLbl>
            <c:dLbl>
              <c:idx val="3"/>
              <c:layout>
                <c:manualLayout>
                  <c:x val="1.6131026384859786E-2"/>
                  <c:y val="-6.21948235118297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EE-4CAF-AD93-F653B52C64F0}"/>
                </c:ext>
              </c:extLst>
            </c:dLbl>
            <c:dLbl>
              <c:idx val="4"/>
              <c:layout>
                <c:manualLayout>
                  <c:x val="1.4949924022654982E-2"/>
                  <c:y val="-4.9604617928096978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EE-4CAF-AD93-F653B52C64F0}"/>
                </c:ext>
              </c:extLst>
            </c:dLbl>
            <c:dLbl>
              <c:idx val="5"/>
              <c:layout>
                <c:manualLayout>
                  <c:x val="1.447161210111894E-2"/>
                  <c:y val="-7.1473272246663111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EE-4CAF-AD93-F653B52C64F0}"/>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EE-4CAF-AD93-F653B52C64F0}"/>
                </c:ext>
              </c:extLst>
            </c:dLbl>
            <c:dLbl>
              <c:idx val="7"/>
              <c:layout>
                <c:manualLayout>
                  <c:x val="1.5659966846249481E-2"/>
                  <c:y val="-2.928536068222788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EE-4CAF-AD93-F653B52C64F0}"/>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('46perfpbsaad'!$E$25:$F$25,'46perfpbsaad'!$H$25:$I$25,'46perfpbsaad'!$K$25:$L$25,'46perfpbsaad'!$N$25:$O$25)</c:f>
              <c:strCache>
                <c:ptCount val="8"/>
                <c:pt idx="0">
                  <c:v>&lt; 3</c:v>
                </c:pt>
                <c:pt idx="1">
                  <c:v>3 a 18</c:v>
                </c:pt>
                <c:pt idx="2">
                  <c:v>19 a 30</c:v>
                </c:pt>
                <c:pt idx="3">
                  <c:v>31 a 45</c:v>
                </c:pt>
                <c:pt idx="4">
                  <c:v>46 a 54</c:v>
                </c:pt>
                <c:pt idx="5">
                  <c:v>55 a 64</c:v>
                </c:pt>
                <c:pt idx="6">
                  <c:v>65 a 79</c:v>
                </c:pt>
                <c:pt idx="7">
                  <c:v>80 y +</c:v>
                </c:pt>
              </c:strCache>
            </c:strRef>
          </c:cat>
          <c:val>
            <c:numRef>
              <c:f>('46perfpbsaad'!$E$21,'46perfpbsaad'!$H$21,'46perfpbsaad'!$K$21,'46perfpbsaad'!$N$21,'46perfpbsaad'!$Q$21,'46perfpbsaad'!$T$21,'46perfpbsaad'!$W$21,'46perfpbsaad'!$Z$21)</c:f>
              <c:numCache>
                <c:formatCode>#,##0</c:formatCode>
                <c:ptCount val="8"/>
                <c:pt idx="0">
                  <c:v>3776</c:v>
                </c:pt>
                <c:pt idx="1">
                  <c:v>116195</c:v>
                </c:pt>
                <c:pt idx="2">
                  <c:v>58578</c:v>
                </c:pt>
                <c:pt idx="3">
                  <c:v>68478</c:v>
                </c:pt>
                <c:pt idx="4">
                  <c:v>74776</c:v>
                </c:pt>
                <c:pt idx="5">
                  <c:v>117939</c:v>
                </c:pt>
                <c:pt idx="6">
                  <c:v>329470</c:v>
                </c:pt>
                <c:pt idx="7">
                  <c:v>907830</c:v>
                </c:pt>
              </c:numCache>
            </c:numRef>
          </c:val>
          <c:shape val="cylinder"/>
          <c:extLst>
            <c:ext xmlns:c16="http://schemas.microsoft.com/office/drawing/2014/chart" uri="{C3380CC4-5D6E-409C-BE32-E72D297353CC}">
              <c16:uniqueId val="{0000000F-97EE-4CAF-AD93-F653B52C64F0}"/>
            </c:ext>
          </c:extLst>
        </c:ser>
        <c:dLbls>
          <c:showLegendKey val="0"/>
          <c:showVal val="0"/>
          <c:showCatName val="0"/>
          <c:showSerName val="0"/>
          <c:showPercent val="0"/>
          <c:showBubbleSize val="0"/>
        </c:dLbls>
        <c:gapWidth val="30"/>
        <c:shape val="box"/>
        <c:axId val="572014736"/>
        <c:axId val="572015280"/>
        <c:axId val="0"/>
      </c:bar3DChart>
      <c:catAx>
        <c:axId val="572014736"/>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5280"/>
        <c:crosses val="autoZero"/>
        <c:auto val="1"/>
        <c:lblAlgn val="ctr"/>
        <c:lblOffset val="100"/>
        <c:tickLblSkip val="1"/>
        <c:tickMarkSkip val="1"/>
        <c:noMultiLvlLbl val="0"/>
      </c:catAx>
      <c:valAx>
        <c:axId val="57201528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4736"/>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r>
              <a:rPr lang="es-ES" sz="1100" b="1">
                <a:solidFill>
                  <a:schemeClr val="accent1">
                    <a:lumMod val="50000"/>
                  </a:schemeClr>
                </a:solidFill>
              </a:rPr>
              <a:t>Persona con resolución de PIA por sexo</a:t>
            </a:r>
          </a:p>
        </c:rich>
      </c:tx>
      <c:layout>
        <c:manualLayout>
          <c:xMode val="edge"/>
          <c:yMode val="edge"/>
          <c:x val="0.17933349240435856"/>
          <c:y val="2.6316093748193371E-3"/>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chemeClr val="accent1">
                  <a:lumMod val="50000"/>
                </a:schemeClr>
              </a:solidFill>
              <a:latin typeface="+mn-lt"/>
              <a:ea typeface="+mn-ea"/>
              <a:cs typeface="+mn-cs"/>
            </a:defRPr>
          </a:pPr>
          <a:endParaRPr lang="es-E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151356080489938"/>
          <c:y val="0.16205626279093968"/>
          <c:w val="0.70355205599300086"/>
          <c:h val="0.75589024940164407"/>
        </c:manualLayout>
      </c:layout>
      <c:pie3DChart>
        <c:varyColors val="1"/>
        <c:ser>
          <c:idx val="0"/>
          <c:order val="0"/>
          <c:explosion val="4"/>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0-CF66-44C6-9485-4914140F6EF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2-CF66-44C6-9485-4914140F6EFA}"/>
              </c:ext>
            </c:extLst>
          </c:dPt>
          <c:dLbls>
            <c:dLbl>
              <c:idx val="0"/>
              <c:layout>
                <c:manualLayout>
                  <c:x val="8.0135532627387096E-2"/>
                  <c:y val="-9.092075387836670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F66-44C6-9485-4914140F6EFA}"/>
                </c:ext>
              </c:extLst>
            </c:dLbl>
            <c:dLbl>
              <c:idx val="1"/>
              <c:layout>
                <c:manualLayout>
                  <c:x val="4.5922037523087392E-3"/>
                  <c:y val="2.082787008452139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F66-44C6-9485-4914140F6EFA}"/>
                </c:ext>
              </c:extLst>
            </c:dLbl>
            <c:dLbl>
              <c:idx val="2"/>
              <c:layout>
                <c:manualLayout>
                  <c:xMode val="edge"/>
                  <c:yMode val="edge"/>
                  <c:x val="1.2931034482758621E-2"/>
                  <c:y val="0.1173336388896846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F66-44C6-9485-4914140F6EFA}"/>
                </c:ext>
              </c:extLst>
            </c:dLbl>
            <c:numFmt formatCode="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('46perfpbsaad'!$B$12,'46perfpbsaad'!$B$16)</c:f>
              <c:strCache>
                <c:ptCount val="2"/>
                <c:pt idx="0">
                  <c:v>Mujer</c:v>
                </c:pt>
                <c:pt idx="1">
                  <c:v>Hombre</c:v>
                </c:pt>
              </c:strCache>
            </c:strRef>
          </c:cat>
          <c:val>
            <c:numRef>
              <c:f>('46perfpbsaad'!$AC$15,'46perfpbsaad'!$AC$19)</c:f>
              <c:numCache>
                <c:formatCode>#,##0</c:formatCode>
                <c:ptCount val="2"/>
                <c:pt idx="0">
                  <c:v>1050338</c:v>
                </c:pt>
                <c:pt idx="1">
                  <c:v>626704</c:v>
                </c:pt>
              </c:numCache>
            </c:numRef>
          </c:val>
          <c:extLst>
            <c:ext xmlns:c16="http://schemas.microsoft.com/office/drawing/2014/chart" uri="{C3380CC4-5D6E-409C-BE32-E72D297353CC}">
              <c16:uniqueId val="{00000004-CF66-44C6-9485-4914140F6EFA}"/>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E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solidFill>
                <a:latin typeface="Verdana"/>
                <a:ea typeface="Verdana"/>
                <a:cs typeface="Verdana"/>
              </a:defRPr>
            </a:pPr>
            <a:r>
              <a:rPr lang="es-ES" sz="1100">
                <a:solidFill>
                  <a:schemeClr val="accent1">
                    <a:lumMod val="50000"/>
                  </a:schemeClr>
                </a:solidFill>
                <a:latin typeface="+mn-lt"/>
              </a:rPr>
              <a:t>Distribución por Grado de dependencia de cada tramo de edad. Mujeres</a:t>
            </a:r>
          </a:p>
        </c:rich>
      </c:tx>
      <c:layout>
        <c:manualLayout>
          <c:xMode val="edge"/>
          <c:yMode val="edge"/>
          <c:x val="0.17140744957081169"/>
          <c:y val="1.3981735429138773E-2"/>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92C9-4496-9900-7F32F5E61961}"/>
              </c:ext>
            </c:extLst>
          </c:dPt>
          <c:dPt>
            <c:idx val="1"/>
            <c:invertIfNegative val="0"/>
            <c:bubble3D val="0"/>
            <c:extLst>
              <c:ext xmlns:c16="http://schemas.microsoft.com/office/drawing/2014/chart" uri="{C3380CC4-5D6E-409C-BE32-E72D297353CC}">
                <c16:uniqueId val="{00000001-92C9-4496-9900-7F32F5E61961}"/>
              </c:ext>
            </c:extLst>
          </c:dPt>
          <c:dPt>
            <c:idx val="2"/>
            <c:invertIfNegative val="0"/>
            <c:bubble3D val="0"/>
            <c:extLst>
              <c:ext xmlns:c16="http://schemas.microsoft.com/office/drawing/2014/chart" uri="{C3380CC4-5D6E-409C-BE32-E72D297353CC}">
                <c16:uniqueId val="{00000002-92C9-4496-9900-7F32F5E61961}"/>
              </c:ext>
            </c:extLst>
          </c:dPt>
          <c:dPt>
            <c:idx val="3"/>
            <c:invertIfNegative val="0"/>
            <c:bubble3D val="0"/>
            <c:extLst>
              <c:ext xmlns:c16="http://schemas.microsoft.com/office/drawing/2014/chart" uri="{C3380CC4-5D6E-409C-BE32-E72D297353CC}">
                <c16:uniqueId val="{00000003-92C9-4496-9900-7F32F5E61961}"/>
              </c:ext>
            </c:extLst>
          </c:dPt>
          <c:dPt>
            <c:idx val="4"/>
            <c:invertIfNegative val="0"/>
            <c:bubble3D val="0"/>
            <c:extLst>
              <c:ext xmlns:c16="http://schemas.microsoft.com/office/drawing/2014/chart" uri="{C3380CC4-5D6E-409C-BE32-E72D297353CC}">
                <c16:uniqueId val="{00000004-92C9-4496-9900-7F32F5E61961}"/>
              </c:ext>
            </c:extLst>
          </c:dPt>
          <c:dPt>
            <c:idx val="5"/>
            <c:invertIfNegative val="0"/>
            <c:bubble3D val="0"/>
            <c:extLst>
              <c:ext xmlns:c16="http://schemas.microsoft.com/office/drawing/2014/chart" uri="{C3380CC4-5D6E-409C-BE32-E72D297353CC}">
                <c16:uniqueId val="{00000005-92C9-4496-9900-7F32F5E61961}"/>
              </c:ext>
            </c:extLst>
          </c:dPt>
          <c:dPt>
            <c:idx val="6"/>
            <c:invertIfNegative val="0"/>
            <c:bubble3D val="0"/>
            <c:extLst>
              <c:ext xmlns:c16="http://schemas.microsoft.com/office/drawing/2014/chart" uri="{C3380CC4-5D6E-409C-BE32-E72D297353CC}">
                <c16:uniqueId val="{00000006-92C9-4496-9900-7F32F5E61961}"/>
              </c:ext>
            </c:extLst>
          </c:dPt>
          <c:dPt>
            <c:idx val="7"/>
            <c:invertIfNegative val="0"/>
            <c:bubble3D val="0"/>
            <c:extLst>
              <c:ext xmlns:c16="http://schemas.microsoft.com/office/drawing/2014/chart" uri="{C3380CC4-5D6E-409C-BE32-E72D297353CC}">
                <c16:uniqueId val="{00000007-92C9-4496-9900-7F32F5E61961}"/>
              </c:ext>
            </c:extLst>
          </c:dPt>
          <c:dLbls>
            <c:dLbl>
              <c:idx val="0"/>
              <c:tx>
                <c:rich>
                  <a:bodyPr/>
                  <a:lstStyle/>
                  <a:p>
                    <a:fld id="{375B9D70-19E7-4FFF-8BB0-A585EE10AD26}" type="CELLRANGE">
                      <a:rPr lang="en-US"/>
                      <a:pPr/>
                      <a:t>[CELLRANGE]</a:t>
                    </a:fld>
                    <a:endParaRPr lang="en-US" baseline="0"/>
                  </a:p>
                  <a:p>
                    <a:fld id="{B11EB502-BCB1-431C-AC6E-300E58F724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92C9-4496-9900-7F32F5E61961}"/>
                </c:ext>
              </c:extLst>
            </c:dLbl>
            <c:dLbl>
              <c:idx val="1"/>
              <c:tx>
                <c:rich>
                  <a:bodyPr/>
                  <a:lstStyle/>
                  <a:p>
                    <a:fld id="{D7CF0C36-CA7B-4548-8139-CCE0F7838C57}" type="CELLRANGE">
                      <a:rPr lang="en-US"/>
                      <a:pPr/>
                      <a:t>[CELLRANGE]</a:t>
                    </a:fld>
                    <a:endParaRPr lang="en-US" baseline="0"/>
                  </a:p>
                  <a:p>
                    <a:fld id="{56E3A47F-2FEB-41FB-B20C-AA3B07F5320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92C9-4496-9900-7F32F5E61961}"/>
                </c:ext>
              </c:extLst>
            </c:dLbl>
            <c:dLbl>
              <c:idx val="2"/>
              <c:tx>
                <c:rich>
                  <a:bodyPr/>
                  <a:lstStyle/>
                  <a:p>
                    <a:fld id="{8D95D38C-09CA-4D4C-A9C2-A6DBBFF7EB53}" type="CELLRANGE">
                      <a:rPr lang="en-US"/>
                      <a:pPr/>
                      <a:t>[CELLRANGE]</a:t>
                    </a:fld>
                    <a:endParaRPr lang="en-US" baseline="0"/>
                  </a:p>
                  <a:p>
                    <a:fld id="{E88EB225-AB8B-4B45-993E-CD015165156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92C9-4496-9900-7F32F5E61961}"/>
                </c:ext>
              </c:extLst>
            </c:dLbl>
            <c:dLbl>
              <c:idx val="3"/>
              <c:tx>
                <c:rich>
                  <a:bodyPr/>
                  <a:lstStyle/>
                  <a:p>
                    <a:fld id="{D3C001A3-1CE1-4C8C-8684-D01D7DDC4C9C}" type="CELLRANGE">
                      <a:rPr lang="en-US"/>
                      <a:pPr/>
                      <a:t>[CELLRANGE]</a:t>
                    </a:fld>
                    <a:endParaRPr lang="en-US" baseline="0"/>
                  </a:p>
                  <a:p>
                    <a:fld id="{E088D7AF-3057-4408-910E-21474E6FEF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92C9-4496-9900-7F32F5E61961}"/>
                </c:ext>
              </c:extLst>
            </c:dLbl>
            <c:dLbl>
              <c:idx val="4"/>
              <c:tx>
                <c:rich>
                  <a:bodyPr/>
                  <a:lstStyle/>
                  <a:p>
                    <a:fld id="{CC5D7423-ADEE-4912-B428-B5C0F23718D2}" type="CELLRANGE">
                      <a:rPr lang="en-US"/>
                      <a:pPr/>
                      <a:t>[CELLRANGE]</a:t>
                    </a:fld>
                    <a:endParaRPr lang="en-US" baseline="0"/>
                  </a:p>
                  <a:p>
                    <a:fld id="{5F2868C4-0686-4E16-B993-3C44BD25822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92C9-4496-9900-7F32F5E61961}"/>
                </c:ext>
              </c:extLst>
            </c:dLbl>
            <c:dLbl>
              <c:idx val="5"/>
              <c:tx>
                <c:rich>
                  <a:bodyPr/>
                  <a:lstStyle/>
                  <a:p>
                    <a:fld id="{3C9F8C36-B594-40D7-8BEC-1E8EAF3E704F}" type="CELLRANGE">
                      <a:rPr lang="en-US"/>
                      <a:pPr/>
                      <a:t>[CELLRANGE]</a:t>
                    </a:fld>
                    <a:endParaRPr lang="en-US" baseline="0"/>
                  </a:p>
                  <a:p>
                    <a:fld id="{0C0FE0E3-8309-48BE-913C-D9CB7CC3125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92C9-4496-9900-7F32F5E61961}"/>
                </c:ext>
              </c:extLst>
            </c:dLbl>
            <c:dLbl>
              <c:idx val="6"/>
              <c:tx>
                <c:rich>
                  <a:bodyPr/>
                  <a:lstStyle/>
                  <a:p>
                    <a:fld id="{83D6CF6D-6911-4D7F-BC86-C88285AC19AF}" type="CELLRANGE">
                      <a:rPr lang="en-US"/>
                      <a:pPr/>
                      <a:t>[CELLRANGE]</a:t>
                    </a:fld>
                    <a:endParaRPr lang="en-US" baseline="0"/>
                  </a:p>
                  <a:p>
                    <a:fld id="{F903C819-6FDE-401E-A50B-AF2FE0C1C58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92C9-4496-9900-7F32F5E61961}"/>
                </c:ext>
              </c:extLst>
            </c:dLbl>
            <c:dLbl>
              <c:idx val="7"/>
              <c:tx>
                <c:rich>
                  <a:bodyPr/>
                  <a:lstStyle/>
                  <a:p>
                    <a:fld id="{779982A6-A768-4FAE-9C84-D7A9F96EFCDE}" type="CELLRANGE">
                      <a:rPr lang="en-US"/>
                      <a:pPr/>
                      <a:t>[CELLRANGE]</a:t>
                    </a:fld>
                    <a:endParaRPr lang="en-US" baseline="0"/>
                  </a:p>
                  <a:p>
                    <a:fld id="{C2FAAB10-E3FC-4763-9DF6-3C7BB8B6463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92C9-4496-9900-7F32F5E61961}"/>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('46aperfpb_graf'!$E$12,'46aperfpb_graf'!$G$12,'46aperfpb_graf'!$I$12,'46aperfpb_graf'!$K$12,'46aperfpb_graf'!$M$12,'46aperfpb_graf'!$O$12,'46aperfpb_graf'!$Q$12,'46aperfpb_graf'!$S$12)</c:f>
              <c:numCache>
                <c:formatCode>#,##0</c:formatCode>
                <c:ptCount val="8"/>
                <c:pt idx="0">
                  <c:v>538</c:v>
                </c:pt>
                <c:pt idx="1">
                  <c:v>10860</c:v>
                </c:pt>
                <c:pt idx="2">
                  <c:v>6311</c:v>
                </c:pt>
                <c:pt idx="3">
                  <c:v>8672</c:v>
                </c:pt>
                <c:pt idx="4">
                  <c:v>8496</c:v>
                </c:pt>
                <c:pt idx="5">
                  <c:v>11824</c:v>
                </c:pt>
                <c:pt idx="6">
                  <c:v>40284</c:v>
                </c:pt>
                <c:pt idx="7">
                  <c:v>191841</c:v>
                </c:pt>
              </c:numCache>
            </c:numRef>
          </c:val>
          <c:extLst>
            <c:ext xmlns:c15="http://schemas.microsoft.com/office/drawing/2012/chart" uri="{02D57815-91ED-43cb-92C2-25804820EDAC}">
              <c15:datalabelsRange>
                <c15:f>'46aperfpb_graf'!$V$12:$AC$12</c15:f>
                <c15:dlblRangeCache>
                  <c:ptCount val="8"/>
                  <c:pt idx="0">
                    <c:v>32%</c:v>
                  </c:pt>
                  <c:pt idx="1">
                    <c:v>31%</c:v>
                  </c:pt>
                  <c:pt idx="2">
                    <c:v>29%</c:v>
                  </c:pt>
                  <c:pt idx="3">
                    <c:v>29%</c:v>
                  </c:pt>
                  <c:pt idx="4">
                    <c:v>24%</c:v>
                  </c:pt>
                  <c:pt idx="5">
                    <c:v>20%</c:v>
                  </c:pt>
                  <c:pt idx="6">
                    <c:v>20%</c:v>
                  </c:pt>
                  <c:pt idx="7">
                    <c:v>29%</c:v>
                  </c:pt>
                </c15:dlblRangeCache>
              </c15:datalabelsRange>
            </c:ext>
            <c:ext xmlns:c16="http://schemas.microsoft.com/office/drawing/2014/chart" uri="{C3380CC4-5D6E-409C-BE32-E72D297353CC}">
              <c16:uniqueId val="{00000008-92C9-4496-9900-7F32F5E61961}"/>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CA19BD10-B2C8-4EDA-9B08-A309EB0F5584}" type="CELLRANGE">
                      <a:rPr lang="en-US"/>
                      <a:pPr/>
                      <a:t>[CELLRANGE]</a:t>
                    </a:fld>
                    <a:endParaRPr lang="en-US" baseline="0"/>
                  </a:p>
                  <a:p>
                    <a:fld id="{49201D87-D18E-4FBF-8D3B-532B01A135E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92C9-4496-9900-7F32F5E61961}"/>
                </c:ext>
              </c:extLst>
            </c:dLbl>
            <c:dLbl>
              <c:idx val="1"/>
              <c:tx>
                <c:rich>
                  <a:bodyPr/>
                  <a:lstStyle/>
                  <a:p>
                    <a:fld id="{34F0ABB6-0260-426C-AAA6-93E3E4C2F2EF}" type="CELLRANGE">
                      <a:rPr lang="en-US"/>
                      <a:pPr/>
                      <a:t>[CELLRANGE]</a:t>
                    </a:fld>
                    <a:endParaRPr lang="en-US" baseline="0"/>
                  </a:p>
                  <a:p>
                    <a:fld id="{4E9C8FD9-0E1E-48FB-92EA-213C010F5D32}"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92C9-4496-9900-7F32F5E61961}"/>
                </c:ext>
              </c:extLst>
            </c:dLbl>
            <c:dLbl>
              <c:idx val="2"/>
              <c:tx>
                <c:rich>
                  <a:bodyPr/>
                  <a:lstStyle/>
                  <a:p>
                    <a:fld id="{377485FD-CD77-4831-B157-096F46BA2212}" type="CELLRANGE">
                      <a:rPr lang="en-US"/>
                      <a:pPr/>
                      <a:t>[CELLRANGE]</a:t>
                    </a:fld>
                    <a:endParaRPr lang="en-US" baseline="0"/>
                  </a:p>
                  <a:p>
                    <a:fld id="{81B86CC3-3557-49C4-A498-3901230E16E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92C9-4496-9900-7F32F5E61961}"/>
                </c:ext>
              </c:extLst>
            </c:dLbl>
            <c:dLbl>
              <c:idx val="3"/>
              <c:tx>
                <c:rich>
                  <a:bodyPr/>
                  <a:lstStyle/>
                  <a:p>
                    <a:fld id="{825A367E-85C5-4F51-9A9D-7B15A8AC189E}" type="CELLRANGE">
                      <a:rPr lang="en-US"/>
                      <a:pPr/>
                      <a:t>[CELLRANGE]</a:t>
                    </a:fld>
                    <a:endParaRPr lang="en-US" baseline="0"/>
                  </a:p>
                  <a:p>
                    <a:fld id="{B4DDE85D-05B8-4AAD-B050-F52309F1484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92C9-4496-9900-7F32F5E61961}"/>
                </c:ext>
              </c:extLst>
            </c:dLbl>
            <c:dLbl>
              <c:idx val="4"/>
              <c:tx>
                <c:rich>
                  <a:bodyPr/>
                  <a:lstStyle/>
                  <a:p>
                    <a:fld id="{D61442E3-DDCE-41F7-8218-17C6F44416A2}" type="CELLRANGE">
                      <a:rPr lang="en-US"/>
                      <a:pPr/>
                      <a:t>[CELLRANGE]</a:t>
                    </a:fld>
                    <a:endParaRPr lang="en-US" baseline="0"/>
                  </a:p>
                  <a:p>
                    <a:fld id="{734ACF2E-AF97-4DA8-8DC4-0CEBB17E37A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92C9-4496-9900-7F32F5E61961}"/>
                </c:ext>
              </c:extLst>
            </c:dLbl>
            <c:dLbl>
              <c:idx val="5"/>
              <c:tx>
                <c:rich>
                  <a:bodyPr/>
                  <a:lstStyle/>
                  <a:p>
                    <a:fld id="{F21990A1-E48F-4357-8F4E-7F13EE825E94}" type="CELLRANGE">
                      <a:rPr lang="en-US"/>
                      <a:pPr/>
                      <a:t>[CELLRANGE]</a:t>
                    </a:fld>
                    <a:endParaRPr lang="en-US" baseline="0"/>
                  </a:p>
                  <a:p>
                    <a:fld id="{D379DA72-51E3-4C38-B0D3-7AD1662ACE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92C9-4496-9900-7F32F5E61961}"/>
                </c:ext>
              </c:extLst>
            </c:dLbl>
            <c:dLbl>
              <c:idx val="6"/>
              <c:tx>
                <c:rich>
                  <a:bodyPr/>
                  <a:lstStyle/>
                  <a:p>
                    <a:fld id="{A299F5EE-3C9F-4787-A6D5-30EDB3A7EE5D}" type="CELLRANGE">
                      <a:rPr lang="en-US"/>
                      <a:pPr/>
                      <a:t>[CELLRANGE]</a:t>
                    </a:fld>
                    <a:endParaRPr lang="en-US" baseline="0"/>
                  </a:p>
                  <a:p>
                    <a:fld id="{0A3DF7DB-7342-4E6E-9614-3CE3DAA5BF4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92C9-4496-9900-7F32F5E61961}"/>
                </c:ext>
              </c:extLst>
            </c:dLbl>
            <c:dLbl>
              <c:idx val="7"/>
              <c:tx>
                <c:rich>
                  <a:bodyPr/>
                  <a:lstStyle/>
                  <a:p>
                    <a:fld id="{E7F0EBA0-A1F4-4732-B4F6-CEDC027620D9}" type="CELLRANGE">
                      <a:rPr lang="en-US"/>
                      <a:pPr/>
                      <a:t>[CELLRANGE]</a:t>
                    </a:fld>
                    <a:endParaRPr lang="en-US" baseline="0"/>
                  </a:p>
                  <a:p>
                    <a:fld id="{3F5A49D1-6F93-482D-9592-9BC007572C2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('46aperfpb_graf'!$E$13,'46aperfpb_graf'!$G$13,'46aperfpb_graf'!$I$13,'46aperfpb_graf'!$K$13,'46aperfpb_graf'!$M$13,'46aperfpb_graf'!$O$13,'46aperfpb_graf'!$Q$13,'46aperfpb_graf'!$S$13)</c:f>
              <c:numCache>
                <c:formatCode>#,##0</c:formatCode>
                <c:ptCount val="8"/>
                <c:pt idx="0">
                  <c:v>771</c:v>
                </c:pt>
                <c:pt idx="1">
                  <c:v>13359</c:v>
                </c:pt>
                <c:pt idx="2">
                  <c:v>8203</c:v>
                </c:pt>
                <c:pt idx="3">
                  <c:v>11405</c:v>
                </c:pt>
                <c:pt idx="4">
                  <c:v>13069</c:v>
                </c:pt>
                <c:pt idx="5">
                  <c:v>21969</c:v>
                </c:pt>
                <c:pt idx="6">
                  <c:v>70819</c:v>
                </c:pt>
                <c:pt idx="7">
                  <c:v>250300</c:v>
                </c:pt>
              </c:numCache>
            </c:numRef>
          </c:val>
          <c:extLst>
            <c:ext xmlns:c15="http://schemas.microsoft.com/office/drawing/2012/chart" uri="{02D57815-91ED-43cb-92C2-25804820EDAC}">
              <c15:datalabelsRange>
                <c15:f>'46aperfpb_graf'!$V$13:$AC$13</c15:f>
                <c15:dlblRangeCache>
                  <c:ptCount val="8"/>
                  <c:pt idx="0">
                    <c:v>46%</c:v>
                  </c:pt>
                  <c:pt idx="1">
                    <c:v>38%</c:v>
                  </c:pt>
                  <c:pt idx="2">
                    <c:v>37%</c:v>
                  </c:pt>
                  <c:pt idx="3">
                    <c:v>39%</c:v>
                  </c:pt>
                  <c:pt idx="4">
                    <c:v>37%</c:v>
                  </c:pt>
                  <c:pt idx="5">
                    <c:v>38%</c:v>
                  </c:pt>
                  <c:pt idx="6">
                    <c:v>35%</c:v>
                  </c:pt>
                  <c:pt idx="7">
                    <c:v>37%</c:v>
                  </c:pt>
                </c15:dlblRangeCache>
              </c15:datalabelsRange>
            </c:ext>
            <c:ext xmlns:c16="http://schemas.microsoft.com/office/drawing/2014/chart" uri="{C3380CC4-5D6E-409C-BE32-E72D297353CC}">
              <c16:uniqueId val="{00000011-92C9-4496-9900-7F32F5E61961}"/>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D5D7BE0C-75EA-4895-B1EE-02EC83E9266B}" type="CELLRANGE">
                      <a:rPr lang="en-US"/>
                      <a:pPr/>
                      <a:t>[CELLRANGE]</a:t>
                    </a:fld>
                    <a:endParaRPr lang="en-US" baseline="0"/>
                  </a:p>
                  <a:p>
                    <a:fld id="{2FC8EC7F-3B8D-4D0C-86E1-91E353C133F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92C9-4496-9900-7F32F5E61961}"/>
                </c:ext>
              </c:extLst>
            </c:dLbl>
            <c:dLbl>
              <c:idx val="1"/>
              <c:tx>
                <c:rich>
                  <a:bodyPr/>
                  <a:lstStyle/>
                  <a:p>
                    <a:fld id="{D303D057-4AC2-40CD-9AEA-C5283256D074}" type="CELLRANGE">
                      <a:rPr lang="en-US"/>
                      <a:pPr/>
                      <a:t>[CELLRANGE]</a:t>
                    </a:fld>
                    <a:endParaRPr lang="en-US" baseline="0"/>
                  </a:p>
                  <a:p>
                    <a:fld id="{A463E699-14A7-400B-A5D6-3F81029489A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92C9-4496-9900-7F32F5E61961}"/>
                </c:ext>
              </c:extLst>
            </c:dLbl>
            <c:dLbl>
              <c:idx val="2"/>
              <c:tx>
                <c:rich>
                  <a:bodyPr/>
                  <a:lstStyle/>
                  <a:p>
                    <a:fld id="{D5F6E249-95F4-4DAD-91B8-809714E40B40}" type="CELLRANGE">
                      <a:rPr lang="en-US"/>
                      <a:pPr/>
                      <a:t>[CELLRANGE]</a:t>
                    </a:fld>
                    <a:endParaRPr lang="en-US" baseline="0"/>
                  </a:p>
                  <a:p>
                    <a:fld id="{C868BF86-1F5E-4D8A-B60A-58221F5E775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92C9-4496-9900-7F32F5E61961}"/>
                </c:ext>
              </c:extLst>
            </c:dLbl>
            <c:dLbl>
              <c:idx val="3"/>
              <c:tx>
                <c:rich>
                  <a:bodyPr/>
                  <a:lstStyle/>
                  <a:p>
                    <a:fld id="{C7FA9CCD-F938-42D6-B68C-A71650FA1426}" type="CELLRANGE">
                      <a:rPr lang="en-US"/>
                      <a:pPr/>
                      <a:t>[CELLRANGE]</a:t>
                    </a:fld>
                    <a:endParaRPr lang="en-US" baseline="0"/>
                  </a:p>
                  <a:p>
                    <a:fld id="{E8C55B94-6F64-4D83-9621-D4128E187A2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92C9-4496-9900-7F32F5E61961}"/>
                </c:ext>
              </c:extLst>
            </c:dLbl>
            <c:dLbl>
              <c:idx val="4"/>
              <c:tx>
                <c:rich>
                  <a:bodyPr/>
                  <a:lstStyle/>
                  <a:p>
                    <a:fld id="{556AB75E-CCE9-4FA4-ACA3-98EC1AFBA879}" type="CELLRANGE">
                      <a:rPr lang="en-US"/>
                      <a:pPr/>
                      <a:t>[CELLRANGE]</a:t>
                    </a:fld>
                    <a:endParaRPr lang="en-US" baseline="0"/>
                  </a:p>
                  <a:p>
                    <a:fld id="{6FCF1123-E972-4627-AAAB-9907374F95F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92C9-4496-9900-7F32F5E61961}"/>
                </c:ext>
              </c:extLst>
            </c:dLbl>
            <c:dLbl>
              <c:idx val="5"/>
              <c:tx>
                <c:rich>
                  <a:bodyPr/>
                  <a:lstStyle/>
                  <a:p>
                    <a:fld id="{76713C8F-D22D-4DCA-94CF-3FB983840B4F}" type="CELLRANGE">
                      <a:rPr lang="en-US"/>
                      <a:pPr/>
                      <a:t>[CELLRANGE]</a:t>
                    </a:fld>
                    <a:endParaRPr lang="en-US" baseline="0"/>
                  </a:p>
                  <a:p>
                    <a:fld id="{01D9B6FE-8DDE-4826-92E0-595E61AB6BF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92C9-4496-9900-7F32F5E61961}"/>
                </c:ext>
              </c:extLst>
            </c:dLbl>
            <c:dLbl>
              <c:idx val="6"/>
              <c:tx>
                <c:rich>
                  <a:bodyPr/>
                  <a:lstStyle/>
                  <a:p>
                    <a:fld id="{37B7D288-D2A4-4039-BBD7-0226FB79F6BF}" type="CELLRANGE">
                      <a:rPr lang="en-US"/>
                      <a:pPr/>
                      <a:t>[CELLRANGE]</a:t>
                    </a:fld>
                    <a:endParaRPr lang="en-US" baseline="0"/>
                  </a:p>
                  <a:p>
                    <a:fld id="{9BD5AEC7-A55C-45DD-B6E7-8DFE7F68833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92C9-4496-9900-7F32F5E61961}"/>
                </c:ext>
              </c:extLst>
            </c:dLbl>
            <c:dLbl>
              <c:idx val="7"/>
              <c:tx>
                <c:rich>
                  <a:bodyPr/>
                  <a:lstStyle/>
                  <a:p>
                    <a:fld id="{F56ABAA1-4A82-4109-8955-EFBDBD95C2E9}" type="CELLRANGE">
                      <a:rPr lang="en-US"/>
                      <a:pPr/>
                      <a:t>[CELLRANGE]</a:t>
                    </a:fld>
                    <a:endParaRPr lang="en-US" baseline="0"/>
                  </a:p>
                  <a:p>
                    <a:fld id="{5F3F8162-5629-492A-A729-206AC0A116C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92C9-4496-9900-7F32F5E61961}"/>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('46aperfpb_graf'!$E$14,'46aperfpb_graf'!$G$14,'46aperfpb_graf'!$I$14,'46aperfpb_graf'!$K$14,'46aperfpb_graf'!$M$14,'46aperfpb_graf'!$O$14,'46aperfpb_graf'!$Q$14,'46aperfpb_graf'!$S$14)</c:f>
              <c:numCache>
                <c:formatCode>#,##0</c:formatCode>
                <c:ptCount val="8"/>
                <c:pt idx="0">
                  <c:v>362</c:v>
                </c:pt>
                <c:pt idx="1">
                  <c:v>10594</c:v>
                </c:pt>
                <c:pt idx="2">
                  <c:v>7588</c:v>
                </c:pt>
                <c:pt idx="3">
                  <c:v>9533</c:v>
                </c:pt>
                <c:pt idx="4">
                  <c:v>13400</c:v>
                </c:pt>
                <c:pt idx="5">
                  <c:v>24319</c:v>
                </c:pt>
                <c:pt idx="6">
                  <c:v>90357</c:v>
                </c:pt>
                <c:pt idx="7">
                  <c:v>225464</c:v>
                </c:pt>
              </c:numCache>
            </c:numRef>
          </c:val>
          <c:extLst>
            <c:ext xmlns:c15="http://schemas.microsoft.com/office/drawing/2012/chart" uri="{02D57815-91ED-43cb-92C2-25804820EDAC}">
              <c15:datalabelsRange>
                <c15:f>'46aperfpb_graf'!$V$14:$AC$14</c15:f>
                <c15:dlblRangeCache>
                  <c:ptCount val="8"/>
                  <c:pt idx="0">
                    <c:v>22%</c:v>
                  </c:pt>
                  <c:pt idx="1">
                    <c:v>30%</c:v>
                  </c:pt>
                  <c:pt idx="2">
                    <c:v>34%</c:v>
                  </c:pt>
                  <c:pt idx="3">
                    <c:v>32%</c:v>
                  </c:pt>
                  <c:pt idx="4">
                    <c:v>38%</c:v>
                  </c:pt>
                  <c:pt idx="5">
                    <c:v>42%</c:v>
                  </c:pt>
                  <c:pt idx="6">
                    <c:v>45%</c:v>
                  </c:pt>
                  <c:pt idx="7">
                    <c:v>34%</c:v>
                  </c:pt>
                </c15:dlblRangeCache>
              </c15:datalabelsRange>
            </c:ext>
            <c:ext xmlns:c16="http://schemas.microsoft.com/office/drawing/2014/chart" uri="{C3380CC4-5D6E-409C-BE32-E72D297353CC}">
              <c16:uniqueId val="{0000001A-92C9-4496-9900-7F32F5E61961}"/>
            </c:ext>
          </c:extLst>
        </c:ser>
        <c:dLbls>
          <c:dLblPos val="ctr"/>
          <c:showLegendKey val="0"/>
          <c:showVal val="1"/>
          <c:showCatName val="0"/>
          <c:showSerName val="0"/>
          <c:showPercent val="0"/>
          <c:showBubbleSize val="0"/>
        </c:dLbls>
        <c:gapWidth val="30"/>
        <c:overlap val="100"/>
        <c:axId val="572015824"/>
        <c:axId val="572016368"/>
      </c:barChart>
      <c:catAx>
        <c:axId val="57201582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6368"/>
        <c:crosses val="autoZero"/>
        <c:auto val="1"/>
        <c:lblAlgn val="ctr"/>
        <c:lblOffset val="100"/>
        <c:noMultiLvlLbl val="0"/>
      </c:catAx>
      <c:valAx>
        <c:axId val="57201636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582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chemeClr val="accent1">
                    <a:lumMod val="50000"/>
                  </a:schemeClr>
                </a:solidFill>
                <a:latin typeface="Verdana"/>
                <a:ea typeface="Verdana"/>
                <a:cs typeface="Verdana"/>
              </a:defRPr>
            </a:pPr>
            <a:r>
              <a:rPr lang="es-ES" sz="1000" b="1" i="0" baseline="0">
                <a:solidFill>
                  <a:schemeClr val="accent1">
                    <a:lumMod val="50000"/>
                  </a:schemeClr>
                </a:solidFill>
                <a:effectLst/>
              </a:rPr>
              <a:t>Distribución por Grado de dependencia de cada tramo de edad. Hombres</a:t>
            </a:r>
            <a:endParaRPr lang="es-ES" sz="400">
              <a:solidFill>
                <a:schemeClr val="accent1">
                  <a:lumMod val="50000"/>
                </a:schemeClr>
              </a:solidFill>
              <a:effectLst/>
            </a:endParaRPr>
          </a:p>
        </c:rich>
      </c:tx>
      <c:layout>
        <c:manualLayout>
          <c:xMode val="edge"/>
          <c:yMode val="edge"/>
          <c:x val="0.11898758357211077"/>
          <c:y val="4.3584135316418774E-3"/>
        </c:manualLayout>
      </c:layout>
      <c:overlay val="0"/>
      <c:spPr>
        <a:noFill/>
        <a:ln w="25400">
          <a:noFill/>
        </a:ln>
      </c:spPr>
    </c:title>
    <c:autoTitleDeleted val="0"/>
    <c:plotArea>
      <c:layout>
        <c:manualLayout>
          <c:layoutTarget val="inner"/>
          <c:xMode val="edge"/>
          <c:yMode val="edge"/>
          <c:x val="0.12388419904677277"/>
          <c:y val="9.8098840847741023E-2"/>
          <c:w val="0.72170121481826432"/>
          <c:h val="0.81604505842463637"/>
        </c:manualLayout>
      </c:layout>
      <c:barChart>
        <c:barDir val="col"/>
        <c:grouping val="percentStacked"/>
        <c:varyColors val="1"/>
        <c:ser>
          <c:idx val="0"/>
          <c:order val="0"/>
          <c:tx>
            <c:strRef>
              <c:f>'46aperfpb_graf'!$D$12</c:f>
              <c:strCache>
                <c:ptCount val="1"/>
                <c:pt idx="0">
                  <c:v>Grado III</c:v>
                </c:pt>
              </c:strCache>
            </c:strRef>
          </c:tx>
          <c:spPr>
            <a:solidFill>
              <a:srgbClr val="660066"/>
            </a:solidFill>
            <a:ln w="25400">
              <a:noFill/>
            </a:ln>
          </c:spPr>
          <c:invertIfNegative val="0"/>
          <c:dPt>
            <c:idx val="0"/>
            <c:invertIfNegative val="0"/>
            <c:bubble3D val="0"/>
            <c:extLst>
              <c:ext xmlns:c16="http://schemas.microsoft.com/office/drawing/2014/chart" uri="{C3380CC4-5D6E-409C-BE32-E72D297353CC}">
                <c16:uniqueId val="{00000000-28C7-49BC-ABBC-E5B6A42D6935}"/>
              </c:ext>
            </c:extLst>
          </c:dPt>
          <c:dPt>
            <c:idx val="1"/>
            <c:invertIfNegative val="0"/>
            <c:bubble3D val="0"/>
            <c:extLst>
              <c:ext xmlns:c16="http://schemas.microsoft.com/office/drawing/2014/chart" uri="{C3380CC4-5D6E-409C-BE32-E72D297353CC}">
                <c16:uniqueId val="{00000001-28C7-49BC-ABBC-E5B6A42D6935}"/>
              </c:ext>
            </c:extLst>
          </c:dPt>
          <c:dPt>
            <c:idx val="2"/>
            <c:invertIfNegative val="0"/>
            <c:bubble3D val="0"/>
            <c:extLst>
              <c:ext xmlns:c16="http://schemas.microsoft.com/office/drawing/2014/chart" uri="{C3380CC4-5D6E-409C-BE32-E72D297353CC}">
                <c16:uniqueId val="{00000002-28C7-49BC-ABBC-E5B6A42D6935}"/>
              </c:ext>
            </c:extLst>
          </c:dPt>
          <c:dPt>
            <c:idx val="3"/>
            <c:invertIfNegative val="0"/>
            <c:bubble3D val="0"/>
            <c:extLst>
              <c:ext xmlns:c16="http://schemas.microsoft.com/office/drawing/2014/chart" uri="{C3380CC4-5D6E-409C-BE32-E72D297353CC}">
                <c16:uniqueId val="{00000003-28C7-49BC-ABBC-E5B6A42D6935}"/>
              </c:ext>
            </c:extLst>
          </c:dPt>
          <c:dPt>
            <c:idx val="4"/>
            <c:invertIfNegative val="0"/>
            <c:bubble3D val="0"/>
            <c:extLst>
              <c:ext xmlns:c16="http://schemas.microsoft.com/office/drawing/2014/chart" uri="{C3380CC4-5D6E-409C-BE32-E72D297353CC}">
                <c16:uniqueId val="{00000004-28C7-49BC-ABBC-E5B6A42D6935}"/>
              </c:ext>
            </c:extLst>
          </c:dPt>
          <c:dPt>
            <c:idx val="5"/>
            <c:invertIfNegative val="0"/>
            <c:bubble3D val="0"/>
            <c:extLst>
              <c:ext xmlns:c16="http://schemas.microsoft.com/office/drawing/2014/chart" uri="{C3380CC4-5D6E-409C-BE32-E72D297353CC}">
                <c16:uniqueId val="{00000005-28C7-49BC-ABBC-E5B6A42D6935}"/>
              </c:ext>
            </c:extLst>
          </c:dPt>
          <c:dPt>
            <c:idx val="6"/>
            <c:invertIfNegative val="0"/>
            <c:bubble3D val="0"/>
            <c:extLst>
              <c:ext xmlns:c16="http://schemas.microsoft.com/office/drawing/2014/chart" uri="{C3380CC4-5D6E-409C-BE32-E72D297353CC}">
                <c16:uniqueId val="{00000006-28C7-49BC-ABBC-E5B6A42D6935}"/>
              </c:ext>
            </c:extLst>
          </c:dPt>
          <c:dPt>
            <c:idx val="7"/>
            <c:invertIfNegative val="0"/>
            <c:bubble3D val="0"/>
            <c:extLst>
              <c:ext xmlns:c16="http://schemas.microsoft.com/office/drawing/2014/chart" uri="{C3380CC4-5D6E-409C-BE32-E72D297353CC}">
                <c16:uniqueId val="{00000007-28C7-49BC-ABBC-E5B6A42D6935}"/>
              </c:ext>
            </c:extLst>
          </c:dPt>
          <c:dLbls>
            <c:dLbl>
              <c:idx val="0"/>
              <c:tx>
                <c:rich>
                  <a:bodyPr/>
                  <a:lstStyle/>
                  <a:p>
                    <a:fld id="{29DCBB6A-1D04-4F01-82CD-001106F0AB5D}" type="CELLRANGE">
                      <a:rPr lang="en-US"/>
                      <a:pPr/>
                      <a:t>[CELLRANGE]</a:t>
                    </a:fld>
                    <a:endParaRPr lang="en-US" baseline="0"/>
                  </a:p>
                  <a:p>
                    <a:fld id="{01FF9F4D-B28D-4510-BC9B-26450E29854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28C7-49BC-ABBC-E5B6A42D6935}"/>
                </c:ext>
              </c:extLst>
            </c:dLbl>
            <c:dLbl>
              <c:idx val="1"/>
              <c:tx>
                <c:rich>
                  <a:bodyPr/>
                  <a:lstStyle/>
                  <a:p>
                    <a:fld id="{8EB397DF-5642-4A01-AB48-903F369D1F8C}" type="CELLRANGE">
                      <a:rPr lang="en-US"/>
                      <a:pPr/>
                      <a:t>[CELLRANGE]</a:t>
                    </a:fld>
                    <a:endParaRPr lang="en-US" baseline="0"/>
                  </a:p>
                  <a:p>
                    <a:fld id="{0E4DCA60-8280-4F53-87FD-09322302E678}"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28C7-49BC-ABBC-E5B6A42D6935}"/>
                </c:ext>
              </c:extLst>
            </c:dLbl>
            <c:dLbl>
              <c:idx val="2"/>
              <c:tx>
                <c:rich>
                  <a:bodyPr/>
                  <a:lstStyle/>
                  <a:p>
                    <a:fld id="{7000C3E0-81E9-492C-AA51-466B0CA88019}" type="CELLRANGE">
                      <a:rPr lang="en-US"/>
                      <a:pPr/>
                      <a:t>[CELLRANGE]</a:t>
                    </a:fld>
                    <a:endParaRPr lang="en-US" baseline="0"/>
                  </a:p>
                  <a:p>
                    <a:fld id="{A9AEC31D-F3E3-44D9-A8C8-FB7286B5DED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28C7-49BC-ABBC-E5B6A42D6935}"/>
                </c:ext>
              </c:extLst>
            </c:dLbl>
            <c:dLbl>
              <c:idx val="3"/>
              <c:tx>
                <c:rich>
                  <a:bodyPr/>
                  <a:lstStyle/>
                  <a:p>
                    <a:fld id="{8EE0302F-62F2-4105-A132-8E5613901C87}" type="CELLRANGE">
                      <a:rPr lang="en-US"/>
                      <a:pPr/>
                      <a:t>[CELLRANGE]</a:t>
                    </a:fld>
                    <a:endParaRPr lang="en-US" baseline="0"/>
                  </a:p>
                  <a:p>
                    <a:fld id="{2F56C9AC-4CDA-4BD1-A10E-836CA788ACD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28C7-49BC-ABBC-E5B6A42D6935}"/>
                </c:ext>
              </c:extLst>
            </c:dLbl>
            <c:dLbl>
              <c:idx val="4"/>
              <c:tx>
                <c:rich>
                  <a:bodyPr/>
                  <a:lstStyle/>
                  <a:p>
                    <a:fld id="{D0BCFCAD-9CCB-4153-A5D0-1AA0658A820A}" type="CELLRANGE">
                      <a:rPr lang="en-US"/>
                      <a:pPr/>
                      <a:t>[CELLRANGE]</a:t>
                    </a:fld>
                    <a:endParaRPr lang="en-US" baseline="0"/>
                  </a:p>
                  <a:p>
                    <a:fld id="{C5900B43-722A-4D66-83E8-01306BFA7E6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28C7-49BC-ABBC-E5B6A42D6935}"/>
                </c:ext>
              </c:extLst>
            </c:dLbl>
            <c:dLbl>
              <c:idx val="5"/>
              <c:tx>
                <c:rich>
                  <a:bodyPr/>
                  <a:lstStyle/>
                  <a:p>
                    <a:fld id="{AB483913-9C15-4202-89D5-F685BC32D6DA}" type="CELLRANGE">
                      <a:rPr lang="en-US"/>
                      <a:pPr/>
                      <a:t>[CELLRANGE]</a:t>
                    </a:fld>
                    <a:endParaRPr lang="en-US" baseline="0"/>
                  </a:p>
                  <a:p>
                    <a:fld id="{B62EC1AD-2212-44B0-8319-ED4B86D77015}"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28C7-49BC-ABBC-E5B6A42D6935}"/>
                </c:ext>
              </c:extLst>
            </c:dLbl>
            <c:dLbl>
              <c:idx val="6"/>
              <c:tx>
                <c:rich>
                  <a:bodyPr/>
                  <a:lstStyle/>
                  <a:p>
                    <a:fld id="{9BEE6076-9427-426F-B708-6A878F474182}" type="CELLRANGE">
                      <a:rPr lang="en-US"/>
                      <a:pPr/>
                      <a:t>[CELLRANGE]</a:t>
                    </a:fld>
                    <a:endParaRPr lang="en-US" baseline="0"/>
                  </a:p>
                  <a:p>
                    <a:fld id="{DBB3D5CE-7084-430C-A390-74C0AF47BA2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28C7-49BC-ABBC-E5B6A42D6935}"/>
                </c:ext>
              </c:extLst>
            </c:dLbl>
            <c:dLbl>
              <c:idx val="7"/>
              <c:tx>
                <c:rich>
                  <a:bodyPr/>
                  <a:lstStyle/>
                  <a:p>
                    <a:fld id="{783C449E-47BC-4440-A895-E5D0B11BB325}" type="CELLRANGE">
                      <a:rPr lang="en-US"/>
                      <a:pPr/>
                      <a:t>[CELLRANGE]</a:t>
                    </a:fld>
                    <a:endParaRPr lang="en-US" baseline="0"/>
                  </a:p>
                  <a:p>
                    <a:fld id="{761F9A21-5442-43B0-AF6F-A8C41AADA36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28C7-49BC-ABBC-E5B6A42D6935}"/>
                </c:ext>
              </c:extLst>
            </c:dLbl>
            <c:spPr>
              <a:noFill/>
              <a:ln>
                <a:noFill/>
              </a:ln>
              <a:effectLst/>
            </c:spPr>
            <c:txPr>
              <a:bodyPr wrap="square" lIns="38100" tIns="19050" rIns="38100" bIns="19050" anchor="ctr">
                <a:spAutoFit/>
              </a:bodyPr>
              <a:lstStyle/>
              <a:p>
                <a:pPr>
                  <a:defRPr sz="1000" b="1">
                    <a:solidFill>
                      <a:schemeClr val="bg1"/>
                    </a:solidFill>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('46aperfpb_graf'!$E$16,'46aperfpb_graf'!$G$16,'46aperfpb_graf'!$I$16,'46aperfpb_graf'!$K$16,'46aperfpb_graf'!$M$16,'46aperfpb_graf'!$O$16,'46aperfpb_graf'!$Q$16,'46aperfpb_graf'!$S$16)</c:f>
              <c:numCache>
                <c:formatCode>#,##0</c:formatCode>
                <c:ptCount val="8"/>
                <c:pt idx="0">
                  <c:v>703</c:v>
                </c:pt>
                <c:pt idx="1">
                  <c:v>23559</c:v>
                </c:pt>
                <c:pt idx="2">
                  <c:v>10141</c:v>
                </c:pt>
                <c:pt idx="3">
                  <c:v>10729</c:v>
                </c:pt>
                <c:pt idx="4">
                  <c:v>9653</c:v>
                </c:pt>
                <c:pt idx="5">
                  <c:v>13161</c:v>
                </c:pt>
                <c:pt idx="6">
                  <c:v>30858</c:v>
                </c:pt>
                <c:pt idx="7">
                  <c:v>62813</c:v>
                </c:pt>
              </c:numCache>
            </c:numRef>
          </c:val>
          <c:extLst>
            <c:ext xmlns:c15="http://schemas.microsoft.com/office/drawing/2012/chart" uri="{02D57815-91ED-43cb-92C2-25804820EDAC}">
              <c15:datalabelsRange>
                <c15:f>'46aperfpb_graf'!$V$16:$AC$16</c15:f>
                <c15:dlblRangeCache>
                  <c:ptCount val="8"/>
                  <c:pt idx="0">
                    <c:v>33%</c:v>
                  </c:pt>
                  <c:pt idx="1">
                    <c:v>29%</c:v>
                  </c:pt>
                  <c:pt idx="2">
                    <c:v>28%</c:v>
                  </c:pt>
                  <c:pt idx="3">
                    <c:v>28%</c:v>
                  </c:pt>
                  <c:pt idx="4">
                    <c:v>24%</c:v>
                  </c:pt>
                  <c:pt idx="5">
                    <c:v>22%</c:v>
                  </c:pt>
                  <c:pt idx="6">
                    <c:v>24%</c:v>
                  </c:pt>
                  <c:pt idx="7">
                    <c:v>26%</c:v>
                  </c:pt>
                </c15:dlblRangeCache>
              </c15:datalabelsRange>
            </c:ext>
            <c:ext xmlns:c16="http://schemas.microsoft.com/office/drawing/2014/chart" uri="{C3380CC4-5D6E-409C-BE32-E72D297353CC}">
              <c16:uniqueId val="{00000008-28C7-49BC-ABBC-E5B6A42D6935}"/>
            </c:ext>
          </c:extLst>
        </c:ser>
        <c:ser>
          <c:idx val="1"/>
          <c:order val="1"/>
          <c:tx>
            <c:strRef>
              <c:f>'46aperfpb_graf'!$D$13</c:f>
              <c:strCache>
                <c:ptCount val="1"/>
                <c:pt idx="0">
                  <c:v>Grado II</c:v>
                </c:pt>
              </c:strCache>
            </c:strRef>
          </c:tx>
          <c:spPr>
            <a:solidFill>
              <a:srgbClr val="9966FF"/>
            </a:solidFill>
          </c:spPr>
          <c:invertIfNegative val="0"/>
          <c:dLbls>
            <c:dLbl>
              <c:idx val="0"/>
              <c:tx>
                <c:rich>
                  <a:bodyPr/>
                  <a:lstStyle/>
                  <a:p>
                    <a:fld id="{B25306CB-B298-4F54-9CD3-61C691392E91}" type="CELLRANGE">
                      <a:rPr lang="en-US"/>
                      <a:pPr/>
                      <a:t>[CELLRANGE]</a:t>
                    </a:fld>
                    <a:endParaRPr lang="en-US" baseline="0"/>
                  </a:p>
                  <a:p>
                    <a:fld id="{2996259A-443B-4963-A339-CF3D2D395D0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28C7-49BC-ABBC-E5B6A42D6935}"/>
                </c:ext>
              </c:extLst>
            </c:dLbl>
            <c:dLbl>
              <c:idx val="1"/>
              <c:tx>
                <c:rich>
                  <a:bodyPr/>
                  <a:lstStyle/>
                  <a:p>
                    <a:fld id="{44DA9D63-3B13-4482-8C1D-71CE9A32D129}" type="CELLRANGE">
                      <a:rPr lang="en-US"/>
                      <a:pPr/>
                      <a:t>[CELLRANGE]</a:t>
                    </a:fld>
                    <a:endParaRPr lang="en-US" baseline="0"/>
                  </a:p>
                  <a:p>
                    <a:fld id="{24E91039-E674-420C-88C0-DA06311E20F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28C7-49BC-ABBC-E5B6A42D6935}"/>
                </c:ext>
              </c:extLst>
            </c:dLbl>
            <c:dLbl>
              <c:idx val="2"/>
              <c:tx>
                <c:rich>
                  <a:bodyPr/>
                  <a:lstStyle/>
                  <a:p>
                    <a:fld id="{D8D08922-5023-42B9-8A83-E475DB66A091}" type="CELLRANGE">
                      <a:rPr lang="en-US"/>
                      <a:pPr/>
                      <a:t>[CELLRANGE]</a:t>
                    </a:fld>
                    <a:endParaRPr lang="en-US" baseline="0"/>
                  </a:p>
                  <a:p>
                    <a:fld id="{DE8105D3-DDF1-4184-8807-770CE463344D}"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28C7-49BC-ABBC-E5B6A42D6935}"/>
                </c:ext>
              </c:extLst>
            </c:dLbl>
            <c:dLbl>
              <c:idx val="3"/>
              <c:tx>
                <c:rich>
                  <a:bodyPr/>
                  <a:lstStyle/>
                  <a:p>
                    <a:fld id="{B28C770A-3E05-4EA0-B742-6B67DC698A06}" type="CELLRANGE">
                      <a:rPr lang="en-US"/>
                      <a:pPr/>
                      <a:t>[CELLRANGE]</a:t>
                    </a:fld>
                    <a:endParaRPr lang="en-US" baseline="0"/>
                  </a:p>
                  <a:p>
                    <a:fld id="{E80AEFB4-48F1-4882-9516-6DAFE376D0D3}"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28C7-49BC-ABBC-E5B6A42D6935}"/>
                </c:ext>
              </c:extLst>
            </c:dLbl>
            <c:dLbl>
              <c:idx val="4"/>
              <c:tx>
                <c:rich>
                  <a:bodyPr/>
                  <a:lstStyle/>
                  <a:p>
                    <a:fld id="{F4FF19D2-BBCC-41BF-9EDB-EB6A3D14D506}" type="CELLRANGE">
                      <a:rPr lang="en-US"/>
                      <a:pPr/>
                      <a:t>[CELLRANGE]</a:t>
                    </a:fld>
                    <a:endParaRPr lang="en-US" baseline="0"/>
                  </a:p>
                  <a:p>
                    <a:fld id="{EDCA3FED-F96B-4173-9716-AC5A11B608FE}"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28C7-49BC-ABBC-E5B6A42D6935}"/>
                </c:ext>
              </c:extLst>
            </c:dLbl>
            <c:dLbl>
              <c:idx val="5"/>
              <c:tx>
                <c:rich>
                  <a:bodyPr/>
                  <a:lstStyle/>
                  <a:p>
                    <a:fld id="{15858574-862C-4A5B-8A2C-F11E4CED81DD}" type="CELLRANGE">
                      <a:rPr lang="en-US"/>
                      <a:pPr/>
                      <a:t>[CELLRANGE]</a:t>
                    </a:fld>
                    <a:endParaRPr lang="en-US" baseline="0"/>
                  </a:p>
                  <a:p>
                    <a:fld id="{9971FF7D-6DA0-4426-94BE-72CA05C1587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28C7-49BC-ABBC-E5B6A42D6935}"/>
                </c:ext>
              </c:extLst>
            </c:dLbl>
            <c:dLbl>
              <c:idx val="6"/>
              <c:tx>
                <c:rich>
                  <a:bodyPr/>
                  <a:lstStyle/>
                  <a:p>
                    <a:fld id="{D457AB21-5D19-49A3-A18D-7741ED97A85B}" type="CELLRANGE">
                      <a:rPr lang="en-US"/>
                      <a:pPr/>
                      <a:t>[CELLRANGE]</a:t>
                    </a:fld>
                    <a:endParaRPr lang="en-US" baseline="0"/>
                  </a:p>
                  <a:p>
                    <a:fld id="{FA2BD265-3C3A-4BC5-AAEC-1DEDB4971B00}"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28C7-49BC-ABBC-E5B6A42D6935}"/>
                </c:ext>
              </c:extLst>
            </c:dLbl>
            <c:dLbl>
              <c:idx val="7"/>
              <c:tx>
                <c:rich>
                  <a:bodyPr/>
                  <a:lstStyle/>
                  <a:p>
                    <a:fld id="{23AEFB22-0CDC-482C-A7DC-8B2708D6D915}" type="CELLRANGE">
                      <a:rPr lang="en-US"/>
                      <a:pPr/>
                      <a:t>[CELLRANGE]</a:t>
                    </a:fld>
                    <a:endParaRPr lang="en-US" baseline="0"/>
                  </a:p>
                  <a:p>
                    <a:fld id="{76269D1B-8FE2-46A4-AB2C-FE27F94EB981}"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('46aperfpb_graf'!$E$17,'46aperfpb_graf'!$G$17,'46aperfpb_graf'!$I$17,'46aperfpb_graf'!$K$17,'46aperfpb_graf'!$M$17,'46aperfpb_graf'!$O$17,'46aperfpb_graf'!$Q$17,'46aperfpb_graf'!$S$17)</c:f>
              <c:numCache>
                <c:formatCode>#,##0</c:formatCode>
                <c:ptCount val="8"/>
                <c:pt idx="0">
                  <c:v>964</c:v>
                </c:pt>
                <c:pt idx="1">
                  <c:v>33488</c:v>
                </c:pt>
                <c:pt idx="2">
                  <c:v>13255</c:v>
                </c:pt>
                <c:pt idx="3">
                  <c:v>14898</c:v>
                </c:pt>
                <c:pt idx="4">
                  <c:v>15299</c:v>
                </c:pt>
                <c:pt idx="5">
                  <c:v>23376</c:v>
                </c:pt>
                <c:pt idx="6">
                  <c:v>48840</c:v>
                </c:pt>
                <c:pt idx="7">
                  <c:v>88048</c:v>
                </c:pt>
              </c:numCache>
            </c:numRef>
          </c:val>
          <c:extLst>
            <c:ext xmlns:c15="http://schemas.microsoft.com/office/drawing/2012/chart" uri="{02D57815-91ED-43cb-92C2-25804820EDAC}">
              <c15:datalabelsRange>
                <c15:f>'46aperfpb_graf'!$V$17:$AC$17</c15:f>
                <c15:dlblRangeCache>
                  <c:ptCount val="8"/>
                  <c:pt idx="0">
                    <c:v>46%</c:v>
                  </c:pt>
                  <c:pt idx="1">
                    <c:v>41%</c:v>
                  </c:pt>
                  <c:pt idx="2">
                    <c:v>36%</c:v>
                  </c:pt>
                  <c:pt idx="3">
                    <c:v>38%</c:v>
                  </c:pt>
                  <c:pt idx="4">
                    <c:v>38%</c:v>
                  </c:pt>
                  <c:pt idx="5">
                    <c:v>39%</c:v>
                  </c:pt>
                  <c:pt idx="6">
                    <c:v>38%</c:v>
                  </c:pt>
                  <c:pt idx="7">
                    <c:v>37%</c:v>
                  </c:pt>
                </c15:dlblRangeCache>
              </c15:datalabelsRange>
            </c:ext>
            <c:ext xmlns:c16="http://schemas.microsoft.com/office/drawing/2014/chart" uri="{C3380CC4-5D6E-409C-BE32-E72D297353CC}">
              <c16:uniqueId val="{00000011-28C7-49BC-ABBC-E5B6A42D6935}"/>
            </c:ext>
          </c:extLst>
        </c:ser>
        <c:ser>
          <c:idx val="2"/>
          <c:order val="2"/>
          <c:tx>
            <c:strRef>
              <c:f>'46aperfpb_graf'!$D$14</c:f>
              <c:strCache>
                <c:ptCount val="1"/>
                <c:pt idx="0">
                  <c:v>Grado I</c:v>
                </c:pt>
              </c:strCache>
            </c:strRef>
          </c:tx>
          <c:spPr>
            <a:solidFill>
              <a:srgbClr val="CCCCFF"/>
            </a:solidFill>
          </c:spPr>
          <c:invertIfNegative val="0"/>
          <c:dLbls>
            <c:dLbl>
              <c:idx val="0"/>
              <c:tx>
                <c:rich>
                  <a:bodyPr/>
                  <a:lstStyle/>
                  <a:p>
                    <a:fld id="{7609ACCE-3AC5-41C0-977A-5F211CBCEB4A}" type="CELLRANGE">
                      <a:rPr lang="en-US"/>
                      <a:pPr/>
                      <a:t>[CELLRANGE]</a:t>
                    </a:fld>
                    <a:endParaRPr lang="en-US" baseline="0"/>
                  </a:p>
                  <a:p>
                    <a:fld id="{65B1D933-5371-4A6F-B907-2D9620FC083C}"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28C7-49BC-ABBC-E5B6A42D6935}"/>
                </c:ext>
              </c:extLst>
            </c:dLbl>
            <c:dLbl>
              <c:idx val="1"/>
              <c:tx>
                <c:rich>
                  <a:bodyPr/>
                  <a:lstStyle/>
                  <a:p>
                    <a:fld id="{93363D27-020A-400A-A542-50755B882ABB}" type="CELLRANGE">
                      <a:rPr lang="en-US"/>
                      <a:pPr/>
                      <a:t>[CELLRANGE]</a:t>
                    </a:fld>
                    <a:endParaRPr lang="en-US" baseline="0"/>
                  </a:p>
                  <a:p>
                    <a:fld id="{AF358DDE-5807-4F6B-AB84-47C8D6C83CCA}"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28C7-49BC-ABBC-E5B6A42D6935}"/>
                </c:ext>
              </c:extLst>
            </c:dLbl>
            <c:dLbl>
              <c:idx val="2"/>
              <c:tx>
                <c:rich>
                  <a:bodyPr/>
                  <a:lstStyle/>
                  <a:p>
                    <a:fld id="{B3072CF9-A25E-4724-8A59-376C31DAF73D}" type="CELLRANGE">
                      <a:rPr lang="en-US"/>
                      <a:pPr/>
                      <a:t>[CELLRANGE]</a:t>
                    </a:fld>
                    <a:endParaRPr lang="en-US" baseline="0"/>
                  </a:p>
                  <a:p>
                    <a:fld id="{3DB6F5FD-5E73-48E2-91B8-60562E04DD76}"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28C7-49BC-ABBC-E5B6A42D6935}"/>
                </c:ext>
              </c:extLst>
            </c:dLbl>
            <c:dLbl>
              <c:idx val="3"/>
              <c:tx>
                <c:rich>
                  <a:bodyPr/>
                  <a:lstStyle/>
                  <a:p>
                    <a:fld id="{F8436247-4456-4A98-A63A-0DA8DE39FF4B}" type="CELLRANGE">
                      <a:rPr lang="en-US"/>
                      <a:pPr/>
                      <a:t>[CELLRANGE]</a:t>
                    </a:fld>
                    <a:endParaRPr lang="en-US" baseline="0"/>
                  </a:p>
                  <a:p>
                    <a:fld id="{D495964C-902E-4C0E-BEF2-E288711B8F5F}"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28C7-49BC-ABBC-E5B6A42D6935}"/>
                </c:ext>
              </c:extLst>
            </c:dLbl>
            <c:dLbl>
              <c:idx val="4"/>
              <c:tx>
                <c:rich>
                  <a:bodyPr/>
                  <a:lstStyle/>
                  <a:p>
                    <a:fld id="{8FA53A7F-15BC-4D73-A5B5-B228F71C0363}" type="CELLRANGE">
                      <a:rPr lang="en-US"/>
                      <a:pPr/>
                      <a:t>[CELLRANGE]</a:t>
                    </a:fld>
                    <a:endParaRPr lang="en-US" baseline="0"/>
                  </a:p>
                  <a:p>
                    <a:fld id="{CFF9663E-8968-49DC-827C-A09C8314822B}"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28C7-49BC-ABBC-E5B6A42D6935}"/>
                </c:ext>
              </c:extLst>
            </c:dLbl>
            <c:dLbl>
              <c:idx val="5"/>
              <c:tx>
                <c:rich>
                  <a:bodyPr/>
                  <a:lstStyle/>
                  <a:p>
                    <a:fld id="{C91232B9-72CE-4E00-9F46-20DA1E8BB3E3}" type="CELLRANGE">
                      <a:rPr lang="en-US"/>
                      <a:pPr/>
                      <a:t>[CELLRANGE]</a:t>
                    </a:fld>
                    <a:endParaRPr lang="en-US" baseline="0"/>
                  </a:p>
                  <a:p>
                    <a:fld id="{B006149F-E863-49FC-9D9D-959A8167CCC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28C7-49BC-ABBC-E5B6A42D6935}"/>
                </c:ext>
              </c:extLst>
            </c:dLbl>
            <c:dLbl>
              <c:idx val="6"/>
              <c:tx>
                <c:rich>
                  <a:bodyPr/>
                  <a:lstStyle/>
                  <a:p>
                    <a:fld id="{8A387BA3-FA7D-4434-98B3-B9397F49939C}" type="CELLRANGE">
                      <a:rPr lang="en-US"/>
                      <a:pPr/>
                      <a:t>[CELLRANGE]</a:t>
                    </a:fld>
                    <a:endParaRPr lang="en-US" baseline="0"/>
                  </a:p>
                  <a:p>
                    <a:fld id="{A4D0BCCB-B895-4A7B-99C4-F6095694A659}"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28C7-49BC-ABBC-E5B6A42D6935}"/>
                </c:ext>
              </c:extLst>
            </c:dLbl>
            <c:dLbl>
              <c:idx val="7"/>
              <c:tx>
                <c:rich>
                  <a:bodyPr/>
                  <a:lstStyle/>
                  <a:p>
                    <a:fld id="{77997DDF-43F7-490D-9258-678373BC00E3}" type="CELLRANGE">
                      <a:rPr lang="en-US"/>
                      <a:pPr/>
                      <a:t>[CELLRANGE]</a:t>
                    </a:fld>
                    <a:endParaRPr lang="en-US" baseline="0"/>
                  </a:p>
                  <a:p>
                    <a:fld id="{CF05C31A-5AC7-40FF-8057-224FF7444E87}" type="VALUE">
                      <a:rPr lang="en-US"/>
                      <a:pPr/>
                      <a:t>[VALOR]</a:t>
                    </a:fld>
                    <a:endParaRPr lang="es-ES"/>
                  </a:p>
                </c:rich>
              </c:tx>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28C7-49BC-ABBC-E5B6A42D6935}"/>
                </c:ext>
              </c:extLst>
            </c:dLbl>
            <c:spPr>
              <a:noFill/>
              <a:ln>
                <a:noFill/>
              </a:ln>
              <a:effectLst/>
            </c:spPr>
            <c:txPr>
              <a:bodyPr wrap="square" lIns="38100" tIns="19050" rIns="38100" bIns="19050" anchor="ctr">
                <a:spAutoFit/>
              </a:bodyPr>
              <a:lstStyle/>
              <a:p>
                <a:pPr>
                  <a:defRPr sz="1000" b="1">
                    <a:latin typeface="+mn-lt"/>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ext>
            </c:extLst>
          </c:dLbls>
          <c:cat>
            <c:strRef>
              <c:f>('46aperfpb_graf'!$E$9,'46aperfpb_graf'!$G$9,'46aperfpb_graf'!$I$9,'46aperfpb_graf'!$K$9,'46aperfpb_graf'!$M$9,'46aperfpb_graf'!$O$9,'46aperfpb_graf'!$Q$9,'46aperfpb_graf'!$S$9)</c:f>
              <c:strCache>
                <c:ptCount val="8"/>
                <c:pt idx="0">
                  <c:v>menores de 3</c:v>
                </c:pt>
                <c:pt idx="1">
                  <c:v>3 a 18</c:v>
                </c:pt>
                <c:pt idx="2">
                  <c:v>19 a 30</c:v>
                </c:pt>
                <c:pt idx="3">
                  <c:v>31 a 45</c:v>
                </c:pt>
                <c:pt idx="4">
                  <c:v>46 a 54</c:v>
                </c:pt>
                <c:pt idx="5">
                  <c:v>55 a 64</c:v>
                </c:pt>
                <c:pt idx="6">
                  <c:v>65 a 79</c:v>
                </c:pt>
                <c:pt idx="7">
                  <c:v>80 y +</c:v>
                </c:pt>
              </c:strCache>
            </c:strRef>
          </c:cat>
          <c:val>
            <c:numRef>
              <c:f>('46aperfpb_graf'!$E$18,'46aperfpb_graf'!$G$18,'46aperfpb_graf'!$I$18,'46aperfpb_graf'!$K$18,'46aperfpb_graf'!$M$18,'46aperfpb_graf'!$O$18,'46aperfpb_graf'!$Q$18,'46aperfpb_graf'!$S$18)</c:f>
              <c:numCache>
                <c:formatCode>#,##0</c:formatCode>
                <c:ptCount val="8"/>
                <c:pt idx="0">
                  <c:v>438</c:v>
                </c:pt>
                <c:pt idx="1">
                  <c:v>24335</c:v>
                </c:pt>
                <c:pt idx="2">
                  <c:v>13080</c:v>
                </c:pt>
                <c:pt idx="3">
                  <c:v>13241</c:v>
                </c:pt>
                <c:pt idx="4">
                  <c:v>14859</c:v>
                </c:pt>
                <c:pt idx="5">
                  <c:v>23290</c:v>
                </c:pt>
                <c:pt idx="6">
                  <c:v>48312</c:v>
                </c:pt>
                <c:pt idx="7">
                  <c:v>89364</c:v>
                </c:pt>
              </c:numCache>
            </c:numRef>
          </c:val>
          <c:extLst>
            <c:ext xmlns:c15="http://schemas.microsoft.com/office/drawing/2012/chart" uri="{02D57815-91ED-43cb-92C2-25804820EDAC}">
              <c15:datalabelsRange>
                <c15:f>'46aperfpb_graf'!$V$18:$AC$18</c15:f>
                <c15:dlblRangeCache>
                  <c:ptCount val="8"/>
                  <c:pt idx="0">
                    <c:v>21%</c:v>
                  </c:pt>
                  <c:pt idx="1">
                    <c:v>30%</c:v>
                  </c:pt>
                  <c:pt idx="2">
                    <c:v>36%</c:v>
                  </c:pt>
                  <c:pt idx="3">
                    <c:v>34%</c:v>
                  </c:pt>
                  <c:pt idx="4">
                    <c:v>37%</c:v>
                  </c:pt>
                  <c:pt idx="5">
                    <c:v>39%</c:v>
                  </c:pt>
                  <c:pt idx="6">
                    <c:v>38%</c:v>
                  </c:pt>
                  <c:pt idx="7">
                    <c:v>37%</c:v>
                  </c:pt>
                </c15:dlblRangeCache>
              </c15:datalabelsRange>
            </c:ext>
            <c:ext xmlns:c16="http://schemas.microsoft.com/office/drawing/2014/chart" uri="{C3380CC4-5D6E-409C-BE32-E72D297353CC}">
              <c16:uniqueId val="{0000001A-28C7-49BC-ABBC-E5B6A42D6935}"/>
            </c:ext>
          </c:extLst>
        </c:ser>
        <c:dLbls>
          <c:dLblPos val="ctr"/>
          <c:showLegendKey val="0"/>
          <c:showVal val="1"/>
          <c:showCatName val="0"/>
          <c:showSerName val="0"/>
          <c:showPercent val="0"/>
          <c:showBubbleSize val="0"/>
        </c:dLbls>
        <c:gapWidth val="30"/>
        <c:overlap val="100"/>
        <c:axId val="572016912"/>
        <c:axId val="572017456"/>
      </c:barChart>
      <c:catAx>
        <c:axId val="572016912"/>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900" b="0" i="0" u="none" strike="noStrike" baseline="0">
                <a:solidFill>
                  <a:schemeClr val="accent1">
                    <a:lumMod val="50000"/>
                  </a:schemeClr>
                </a:solidFill>
                <a:latin typeface="+mn-lt"/>
                <a:ea typeface="Verdana"/>
                <a:cs typeface="Verdana"/>
              </a:defRPr>
            </a:pPr>
            <a:endParaRPr lang="es-ES"/>
          </a:p>
        </c:txPr>
        <c:crossAx val="572017456"/>
        <c:crosses val="autoZero"/>
        <c:auto val="1"/>
        <c:lblAlgn val="ctr"/>
        <c:lblOffset val="100"/>
        <c:noMultiLvlLbl val="0"/>
      </c:catAx>
      <c:valAx>
        <c:axId val="572017456"/>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00" b="0" i="0" u="none" strike="noStrike" baseline="0">
                <a:solidFill>
                  <a:schemeClr val="accent1">
                    <a:lumMod val="50000"/>
                  </a:schemeClr>
                </a:solidFill>
                <a:latin typeface="+mn-lt"/>
                <a:ea typeface="Verdana"/>
                <a:cs typeface="Verdana"/>
              </a:defRPr>
            </a:pPr>
            <a:endParaRPr lang="es-ES"/>
          </a:p>
        </c:txPr>
        <c:crossAx val="572016912"/>
        <c:crosses val="autoZero"/>
        <c:crossBetween val="between"/>
      </c:valAx>
      <c:spPr>
        <a:noFill/>
        <a:ln w="25400">
          <a:noFill/>
        </a:ln>
      </c:spPr>
    </c:plotArea>
    <c:legend>
      <c:legendPos val="r"/>
      <c:layout>
        <c:manualLayout>
          <c:xMode val="edge"/>
          <c:yMode val="edge"/>
          <c:x val="0.87259844307852352"/>
          <c:y val="2.3636628754738938E-3"/>
          <c:w val="0.12740157480314962"/>
          <c:h val="0.33395304753572469"/>
        </c:manualLayout>
      </c:layout>
      <c:overlay val="0"/>
      <c:txPr>
        <a:bodyPr/>
        <a:lstStyle/>
        <a:p>
          <a:pPr>
            <a:defRPr sz="1000">
              <a:solidFill>
                <a:schemeClr val="accent1"/>
              </a:solidFill>
              <a:latin typeface="+mn-lt"/>
            </a:defRPr>
          </a:pPr>
          <a:endParaRPr lang="es-E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Parentesco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'6perfcuidador'!$D$8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A438-433E-9348-0F291C2B34EC}"/>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A438-433E-9348-0F291C2B34EC}"/>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A438-433E-9348-0F291C2B34EC}"/>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A438-433E-9348-0F291C2B34EC}"/>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A438-433E-9348-0F291C2B34EC}"/>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A438-433E-9348-0F291C2B34EC}"/>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A438-433E-9348-0F291C2B34EC}"/>
              </c:ext>
            </c:extLst>
          </c:dPt>
          <c:dPt>
            <c:idx val="8"/>
            <c:invertIfNegative val="0"/>
            <c:bubble3D val="0"/>
            <c:spPr>
              <a:solidFill>
                <a:schemeClr val="accent2">
                  <a:lumMod val="60000"/>
                  <a:lumOff val="40000"/>
                </a:schemeClr>
              </a:solidFill>
              <a:ln>
                <a:noFill/>
              </a:ln>
              <a:effectLst/>
              <a:sp3d/>
            </c:spPr>
            <c:extLst>
              <c:ext xmlns:c16="http://schemas.microsoft.com/office/drawing/2014/chart" uri="{C3380CC4-5D6E-409C-BE32-E72D297353CC}">
                <c16:uniqueId val="{0000000F-A438-433E-9348-0F291C2B34E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'6perfcuidador'!$B$9:$B$17</c:f>
              <c:strCache>
                <c:ptCount val="9"/>
                <c:pt idx="0">
                  <c:v>Hijo/a</c:v>
                </c:pt>
                <c:pt idx="1">
                  <c:v>Madre</c:v>
                </c:pt>
                <c:pt idx="2">
                  <c:v>Cónyuge</c:v>
                </c:pt>
                <c:pt idx="3">
                  <c:v>Hermano/a</c:v>
                </c:pt>
                <c:pt idx="4">
                  <c:v>Padre</c:v>
                </c:pt>
                <c:pt idx="5">
                  <c:v>Yerno/Nuera</c:v>
                </c:pt>
                <c:pt idx="6">
                  <c:v>Nieto/a</c:v>
                </c:pt>
                <c:pt idx="7">
                  <c:v>Compañero/a</c:v>
                </c:pt>
                <c:pt idx="8">
                  <c:v>Otros</c:v>
                </c:pt>
              </c:strCache>
            </c:strRef>
          </c:cat>
          <c:val>
            <c:numRef>
              <c:f>'6perfcuidador'!$D$9:$D$17</c:f>
              <c:numCache>
                <c:formatCode>0.0%</c:formatCode>
                <c:ptCount val="9"/>
                <c:pt idx="0">
                  <c:v>0.3638665762570415</c:v>
                </c:pt>
                <c:pt idx="1">
                  <c:v>0.22751929897767578</c:v>
                </c:pt>
                <c:pt idx="2">
                  <c:v>0.20074327143751303</c:v>
                </c:pt>
                <c:pt idx="3">
                  <c:v>4.2185218026288336E-2</c:v>
                </c:pt>
                <c:pt idx="4">
                  <c:v>3.2151053619862299E-2</c:v>
                </c:pt>
                <c:pt idx="5">
                  <c:v>1.7044387648654288E-2</c:v>
                </c:pt>
                <c:pt idx="6">
                  <c:v>1.7640308783642811E-2</c:v>
                </c:pt>
                <c:pt idx="7">
                  <c:v>1.2005789693302734E-2</c:v>
                </c:pt>
                <c:pt idx="8">
                  <c:v>8.6844095556019199E-2</c:v>
                </c:pt>
              </c:numCache>
            </c:numRef>
          </c:val>
          <c:shape val="cylinder"/>
          <c:extLst>
            <c:ext xmlns:c16="http://schemas.microsoft.com/office/drawing/2014/chart" uri="{C3380CC4-5D6E-409C-BE32-E72D297353CC}">
              <c16:uniqueId val="{00000010-A438-433E-9348-0F291C2B34EC}"/>
            </c:ext>
          </c:extLst>
        </c:ser>
        <c:dLbls>
          <c:showLegendKey val="0"/>
          <c:showVal val="0"/>
          <c:showCatName val="0"/>
          <c:showSerName val="0"/>
          <c:showPercent val="0"/>
          <c:showBubbleSize val="0"/>
        </c:dLbls>
        <c:gapWidth val="71"/>
        <c:shape val="box"/>
        <c:axId val="572018000"/>
        <c:axId val="-2058254096"/>
        <c:axId val="0"/>
      </c:bar3DChart>
      <c:catAx>
        <c:axId val="572018000"/>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4096"/>
        <c:crosses val="autoZero"/>
        <c:auto val="1"/>
        <c:lblAlgn val="ctr"/>
        <c:lblOffset val="100"/>
        <c:noMultiLvlLbl val="0"/>
      </c:catAx>
      <c:valAx>
        <c:axId val="-2058254096"/>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572018000"/>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total registradas sobre la población </a:t>
            </a:r>
          </a:p>
        </c:rich>
      </c:tx>
      <c:layout>
        <c:manualLayout>
          <c:xMode val="edge"/>
          <c:yMode val="edge"/>
          <c:x val="0.26474370611090153"/>
          <c:y val="2.3742660074467434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2744-430B-8F54-4B092B94DB7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2744-430B-8F54-4B092B94DB7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2744-430B-8F54-4B092B94DB7A}"/>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D5BE-44F6-907B-81A127576A1E}"/>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2744-430B-8F54-4B092B94DB7A}"/>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2744-430B-8F54-4B092B94DB7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2744-430B-8F54-4B092B94DB7A}"/>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0-2744-430B-8F54-4B092B94DB7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2744-430B-8F54-4B092B94DB7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2744-430B-8F54-4B092B94DB7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2744-430B-8F54-4B092B94DB7A}"/>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2744-430B-8F54-4B092B94DB7A}"/>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D5BE-44F6-907B-81A127576A1E}"/>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D5BE-44F6-907B-81A127576A1E}"/>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2744-430B-8F54-4B092B94DB7A}"/>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2744-430B-8F54-4B092B94DB7A}"/>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2744-430B-8F54-4B092B94DB7A}"/>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2744-430B-8F54-4B092B94DB7A}"/>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2744-430B-8F54-4B092B94DB7A}"/>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44-430B-8F54-4B092B94DB7A}"/>
                </c:ext>
              </c:extLst>
            </c:dLbl>
            <c:dLbl>
              <c:idx val="1"/>
              <c:layout>
                <c:manualLayout>
                  <c:x val="8.385744234800839E-3"/>
                  <c:y val="-4.81347773766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44-430B-8F54-4B092B94DB7A}"/>
                </c:ext>
              </c:extLst>
            </c:dLbl>
            <c:dLbl>
              <c:idx val="2"/>
              <c:layout>
                <c:manualLayout>
                  <c:x val="2.7952480782669205E-3"/>
                  <c:y val="-7.220216606498172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44-430B-8F54-4B092B94DB7A}"/>
                </c:ext>
              </c:extLst>
            </c:dLbl>
            <c:dLbl>
              <c:idx val="4"/>
              <c:layout>
                <c:manualLayout>
                  <c:x val="3.3265410513781232E-3"/>
                  <c:y val="9.627052432399410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744-430B-8F54-4B092B94DB7A}"/>
                </c:ext>
              </c:extLst>
            </c:dLbl>
            <c:dLbl>
              <c:idx val="5"/>
              <c:layout>
                <c:manualLayout>
                  <c:x val="1.330616420551265E-3"/>
                  <c:y val="2.776048342794359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744-430B-8F54-4B092B94DB7A}"/>
                </c:ext>
              </c:extLst>
            </c:dLbl>
            <c:dLbl>
              <c:idx val="6"/>
              <c:layout>
                <c:manualLayout>
                  <c:x val="0"/>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744-430B-8F54-4B092B94DB7A}"/>
                </c:ext>
              </c:extLst>
            </c:dLbl>
            <c:dLbl>
              <c:idx val="7"/>
              <c:layout>
                <c:manualLayout>
                  <c:x val="-2.26392627439142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744-430B-8F54-4B092B94DB7A}"/>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44-430B-8F54-4B092B94DB7A}"/>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44-430B-8F54-4B092B94DB7A}"/>
                </c:ext>
              </c:extLst>
            </c:dLbl>
            <c:dLbl>
              <c:idx val="10"/>
              <c:layout>
                <c:manualLayout>
                  <c:x val="3.5012955648914493E-3"/>
                  <c:y val="9.62705243239943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44-430B-8F54-4B092B94DB7A}"/>
                </c:ext>
              </c:extLst>
            </c:dLbl>
            <c:dLbl>
              <c:idx val="11"/>
              <c:layout>
                <c:manualLayout>
                  <c:x val="8.385744234800839E-3"/>
                  <c:y val="-2.406738868832731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744-430B-8F54-4B092B94DB7A}"/>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744-430B-8F54-4B092B94DB7A}"/>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744-430B-8F54-4B092B94DB7A}"/>
                </c:ext>
              </c:extLst>
            </c:dLbl>
            <c:dLbl>
              <c:idx val="16"/>
              <c:layout>
                <c:manualLayout>
                  <c:x val="2.1299254526091589E-3"/>
                  <c:y val="8.283708722456147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744-430B-8F54-4B092B94DB7A}"/>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2744-430B-8F54-4B092B94DB7A}"/>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2744-430B-8F54-4B092B94DB7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'24asolcasaad_pobl'!$AE$11:$AE$29</c:f>
              <c:strCache>
                <c:ptCount val="19"/>
                <c:pt idx="0">
                  <c:v>Castilla y León</c:v>
                </c:pt>
                <c:pt idx="1">
                  <c:v>Extremadura</c:v>
                </c:pt>
                <c:pt idx="2">
                  <c:v>País Vasco</c:v>
                </c:pt>
                <c:pt idx="3">
                  <c:v>Andalucía</c:v>
                </c:pt>
                <c:pt idx="4">
                  <c:v>Cataluña</c:v>
                </c:pt>
                <c:pt idx="5">
                  <c:v>Asturias, Principado de</c:v>
                </c:pt>
                <c:pt idx="6">
                  <c:v>Castilla - La Mancha</c:v>
                </c:pt>
                <c:pt idx="7">
                  <c:v>TOTAL</c:v>
                </c:pt>
                <c:pt idx="8">
                  <c:v>Murcia, Región de</c:v>
                </c:pt>
                <c:pt idx="9">
                  <c:v>Rioja, La</c:v>
                </c:pt>
                <c:pt idx="10">
                  <c:v>Aragón</c:v>
                </c:pt>
                <c:pt idx="11">
                  <c:v>Comunitat Valenciana</c:v>
                </c:pt>
                <c:pt idx="12">
                  <c:v>Balears, Illes</c:v>
                </c:pt>
                <c:pt idx="13">
                  <c:v>Cantabria</c:v>
                </c:pt>
                <c:pt idx="14">
                  <c:v>Madrid, Comunidad de</c:v>
                </c:pt>
                <c:pt idx="15">
                  <c:v>Galicia</c:v>
                </c:pt>
                <c:pt idx="16">
                  <c:v>Navarra, Comunidad Foral de</c:v>
                </c:pt>
                <c:pt idx="17">
                  <c:v>Canarias</c:v>
                </c:pt>
                <c:pt idx="18">
                  <c:v>Ceuta y Melilla</c:v>
                </c:pt>
              </c:strCache>
            </c:strRef>
          </c:cat>
          <c:val>
            <c:numRef>
              <c:f>'24asolcasaad_pobl'!$AF$11:$AF$29</c:f>
              <c:numCache>
                <c:formatCode>0.00</c:formatCode>
                <c:ptCount val="19"/>
                <c:pt idx="0">
                  <c:v>6.8019912346206564</c:v>
                </c:pt>
                <c:pt idx="1">
                  <c:v>5.8908807497243245</c:v>
                </c:pt>
                <c:pt idx="2">
                  <c:v>5.4637910942485561</c:v>
                </c:pt>
                <c:pt idx="3">
                  <c:v>5.2842943967361853</c:v>
                </c:pt>
                <c:pt idx="4">
                  <c:v>5.2379043989121135</c:v>
                </c:pt>
                <c:pt idx="5">
                  <c:v>4.9596919172859719</c:v>
                </c:pt>
                <c:pt idx="6">
                  <c:v>4.9448948956797389</c:v>
                </c:pt>
                <c:pt idx="7">
                  <c:v>4.7847173866475305</c:v>
                </c:pt>
                <c:pt idx="8">
                  <c:v>4.7553956284125132</c:v>
                </c:pt>
                <c:pt idx="9">
                  <c:v>4.6189818127976707</c:v>
                </c:pt>
                <c:pt idx="10">
                  <c:v>4.5446440528236725</c:v>
                </c:pt>
                <c:pt idx="11">
                  <c:v>4.450410158508145</c:v>
                </c:pt>
                <c:pt idx="12">
                  <c:v>4.1116508952984656</c:v>
                </c:pt>
                <c:pt idx="13">
                  <c:v>4.0272420627197043</c:v>
                </c:pt>
                <c:pt idx="14">
                  <c:v>3.9634238553868961</c:v>
                </c:pt>
                <c:pt idx="15">
                  <c:v>3.7151221084228037</c:v>
                </c:pt>
                <c:pt idx="16">
                  <c:v>3.5675693206728849</c:v>
                </c:pt>
                <c:pt idx="17">
                  <c:v>3.5396028326470885</c:v>
                </c:pt>
                <c:pt idx="18">
                  <c:v>3.4954245584166843</c:v>
                </c:pt>
              </c:numCache>
            </c:numRef>
          </c:val>
          <c:extLst>
            <c:ext xmlns:c16="http://schemas.microsoft.com/office/drawing/2014/chart" uri="{C3380CC4-5D6E-409C-BE32-E72D297353CC}">
              <c16:uniqueId val="{00000011-2744-430B-8F54-4B092B94DB7A}"/>
            </c:ext>
          </c:extLst>
        </c:ser>
        <c:dLbls>
          <c:showLegendKey val="0"/>
          <c:showVal val="0"/>
          <c:showCatName val="0"/>
          <c:showSerName val="0"/>
          <c:showPercent val="0"/>
          <c:showBubbleSize val="0"/>
        </c:dLbls>
        <c:gapWidth val="20"/>
        <c:axId val="711913728"/>
        <c:axId val="711914272"/>
      </c:barChart>
      <c:catAx>
        <c:axId val="7119137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latin typeface="+mn-lt"/>
              </a:defRPr>
            </a:pPr>
            <a:endParaRPr lang="es-ES"/>
          </a:p>
        </c:txPr>
        <c:crossAx val="711914272"/>
        <c:crosses val="autoZero"/>
        <c:auto val="1"/>
        <c:lblAlgn val="ctr"/>
        <c:lblOffset val="100"/>
        <c:tickLblSkip val="1"/>
        <c:tickMarkSkip val="1"/>
        <c:noMultiLvlLbl val="0"/>
      </c:catAx>
      <c:valAx>
        <c:axId val="711914272"/>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37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r>
              <a:rPr lang="en-US" sz="1100" b="1">
                <a:solidFill>
                  <a:schemeClr val="accent1"/>
                </a:solidFill>
                <a:latin typeface="Verdana" panose="020B0604030504040204" pitchFamily="34" charset="0"/>
                <a:ea typeface="Verdana" panose="020B0604030504040204" pitchFamily="34" charset="0"/>
                <a:cs typeface="Verdana" panose="020B0604030504040204" pitchFamily="34" charset="0"/>
              </a:rPr>
              <a:t>Edad del cuidador (%)</a:t>
            </a:r>
          </a:p>
        </c:rich>
      </c:tx>
      <c:layout>
        <c:manualLayout>
          <c:xMode val="edge"/>
          <c:yMode val="edge"/>
          <c:x val="0.28259208223972004"/>
          <c:y val="3.151877563363050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accent1"/>
              </a:solidFill>
              <a:latin typeface="+mn-lt"/>
              <a:ea typeface="+mn-ea"/>
              <a:cs typeface="+mn-cs"/>
            </a:defRPr>
          </a:pPr>
          <a:endParaRPr lang="es-E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5.0487907021101036E-2"/>
          <c:y val="0.13737037037037036"/>
          <c:w val="0.92801969189409206"/>
          <c:h val="0.67166529557840315"/>
        </c:manualLayout>
      </c:layout>
      <c:bar3DChart>
        <c:barDir val="col"/>
        <c:grouping val="clustered"/>
        <c:varyColors val="0"/>
        <c:ser>
          <c:idx val="0"/>
          <c:order val="0"/>
          <c:tx>
            <c:strRef>
              <c:f>'6perfcuidador'!$J$8</c:f>
              <c:strCache>
                <c:ptCount val="1"/>
                <c:pt idx="0">
                  <c:v>% sobre total</c:v>
                </c:pt>
              </c:strCache>
            </c:strRef>
          </c:tx>
          <c:spPr>
            <a:solidFill>
              <a:srgbClr val="CC99FF"/>
            </a:solidFill>
            <a:ln>
              <a:noFill/>
            </a:ln>
            <a:effectLst/>
            <a:sp3d/>
          </c:spPr>
          <c:invertIfNegative val="0"/>
          <c:dPt>
            <c:idx val="1"/>
            <c:invertIfNegative val="0"/>
            <c:bubble3D val="0"/>
            <c:spPr>
              <a:solidFill>
                <a:schemeClr val="accent1">
                  <a:lumMod val="50000"/>
                </a:schemeClr>
              </a:solidFill>
              <a:ln>
                <a:noFill/>
              </a:ln>
              <a:effectLst/>
              <a:sp3d/>
            </c:spPr>
            <c:extLst>
              <c:ext xmlns:c16="http://schemas.microsoft.com/office/drawing/2014/chart" uri="{C3380CC4-5D6E-409C-BE32-E72D297353CC}">
                <c16:uniqueId val="{00000001-330D-45E6-A18B-06930776FE8E}"/>
              </c:ext>
            </c:extLst>
          </c:dPt>
          <c:dPt>
            <c:idx val="2"/>
            <c:invertIfNegative val="0"/>
            <c:bubble3D val="0"/>
            <c:spPr>
              <a:solidFill>
                <a:schemeClr val="accent3"/>
              </a:solidFill>
              <a:ln>
                <a:noFill/>
              </a:ln>
              <a:effectLst/>
              <a:sp3d/>
            </c:spPr>
            <c:extLst>
              <c:ext xmlns:c16="http://schemas.microsoft.com/office/drawing/2014/chart" uri="{C3380CC4-5D6E-409C-BE32-E72D297353CC}">
                <c16:uniqueId val="{00000003-330D-45E6-A18B-06930776FE8E}"/>
              </c:ext>
            </c:extLst>
          </c:dPt>
          <c:dPt>
            <c:idx val="3"/>
            <c:invertIfNegative val="0"/>
            <c:bubble3D val="0"/>
            <c:spPr>
              <a:solidFill>
                <a:schemeClr val="accent1"/>
              </a:solidFill>
              <a:ln>
                <a:noFill/>
              </a:ln>
              <a:effectLst/>
              <a:sp3d/>
            </c:spPr>
            <c:extLst>
              <c:ext xmlns:c16="http://schemas.microsoft.com/office/drawing/2014/chart" uri="{C3380CC4-5D6E-409C-BE32-E72D297353CC}">
                <c16:uniqueId val="{00000005-330D-45E6-A18B-06930776FE8E}"/>
              </c:ext>
            </c:extLst>
          </c:dPt>
          <c:dPt>
            <c:idx val="4"/>
            <c:invertIfNegative val="0"/>
            <c:bubble3D val="0"/>
            <c:spPr>
              <a:solidFill>
                <a:schemeClr val="accent6"/>
              </a:solidFill>
              <a:ln>
                <a:noFill/>
              </a:ln>
              <a:effectLst/>
              <a:sp3d/>
            </c:spPr>
            <c:extLst>
              <c:ext xmlns:c16="http://schemas.microsoft.com/office/drawing/2014/chart" uri="{C3380CC4-5D6E-409C-BE32-E72D297353CC}">
                <c16:uniqueId val="{00000007-330D-45E6-A18B-06930776FE8E}"/>
              </c:ext>
            </c:extLst>
          </c:dPt>
          <c:dPt>
            <c:idx val="5"/>
            <c:invertIfNegative val="0"/>
            <c:bubble3D val="0"/>
            <c:spPr>
              <a:solidFill>
                <a:schemeClr val="tx2"/>
              </a:solidFill>
              <a:ln>
                <a:noFill/>
              </a:ln>
              <a:effectLst/>
              <a:sp3d/>
            </c:spPr>
            <c:extLst>
              <c:ext xmlns:c16="http://schemas.microsoft.com/office/drawing/2014/chart" uri="{C3380CC4-5D6E-409C-BE32-E72D297353CC}">
                <c16:uniqueId val="{00000009-330D-45E6-A18B-06930776FE8E}"/>
              </c:ext>
            </c:extLst>
          </c:dPt>
          <c:dPt>
            <c:idx val="6"/>
            <c:invertIfNegative val="0"/>
            <c:bubble3D val="0"/>
            <c:spPr>
              <a:solidFill>
                <a:schemeClr val="accent5"/>
              </a:solidFill>
              <a:ln>
                <a:noFill/>
              </a:ln>
              <a:effectLst/>
              <a:sp3d/>
            </c:spPr>
            <c:extLst>
              <c:ext xmlns:c16="http://schemas.microsoft.com/office/drawing/2014/chart" uri="{C3380CC4-5D6E-409C-BE32-E72D297353CC}">
                <c16:uniqueId val="{0000000B-330D-45E6-A18B-06930776FE8E}"/>
              </c:ext>
            </c:extLst>
          </c:dPt>
          <c:dPt>
            <c:idx val="7"/>
            <c:invertIfNegative val="0"/>
            <c:bubble3D val="0"/>
            <c:spPr>
              <a:solidFill>
                <a:schemeClr val="accent6">
                  <a:lumMod val="50000"/>
                </a:schemeClr>
              </a:solidFill>
              <a:ln>
                <a:noFill/>
              </a:ln>
              <a:effectLst/>
              <a:sp3d/>
            </c:spPr>
            <c:extLst>
              <c:ext xmlns:c16="http://schemas.microsoft.com/office/drawing/2014/chart" uri="{C3380CC4-5D6E-409C-BE32-E72D297353CC}">
                <c16:uniqueId val="{0000000D-330D-45E6-A18B-06930776FE8E}"/>
              </c:ext>
            </c:extLst>
          </c:dPt>
          <c:dLbls>
            <c:dLbl>
              <c:idx val="0"/>
              <c:layout>
                <c:manualLayout>
                  <c:x val="1.3888888888888888E-2"/>
                  <c:y val="-2.574003617387126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30D-45E6-A18B-06930776FE8E}"/>
                </c:ext>
              </c:extLst>
            </c:dLbl>
            <c:dLbl>
              <c:idx val="1"/>
              <c:layout>
                <c:manualLayout>
                  <c:x val="8.3333333333333332E-3"/>
                  <c:y val="-1.5444021704322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30D-45E6-A18B-06930776FE8E}"/>
                </c:ext>
              </c:extLst>
            </c:dLbl>
            <c:dLbl>
              <c:idx val="2"/>
              <c:layout>
                <c:manualLayout>
                  <c:x val="1.66666666666665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30D-45E6-A18B-06930776FE8E}"/>
                </c:ext>
              </c:extLst>
            </c:dLbl>
            <c:dLbl>
              <c:idx val="3"/>
              <c:layout>
                <c:manualLayout>
                  <c:x val="1.6666666666666666E-2"/>
                  <c:y val="-1.544402170432278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30D-45E6-A18B-06930776FE8E}"/>
                </c:ext>
              </c:extLst>
            </c:dLbl>
            <c:dLbl>
              <c:idx val="4"/>
              <c:layout>
                <c:manualLayout>
                  <c:x val="2.5000000000000001E-2"/>
                  <c:y val="-3.08880434086454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30D-45E6-A18B-06930776FE8E}"/>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'6perfcuidador'!$H$9:$H$13</c:f>
              <c:strCache>
                <c:ptCount val="5"/>
                <c:pt idx="0">
                  <c:v>De 16 a 49 años</c:v>
                </c:pt>
                <c:pt idx="1">
                  <c:v>De 50 a 66 años</c:v>
                </c:pt>
                <c:pt idx="2">
                  <c:v>De 67 a 79 años</c:v>
                </c:pt>
                <c:pt idx="3">
                  <c:v>De 80 a 89 años</c:v>
                </c:pt>
                <c:pt idx="4">
                  <c:v>90 años o más</c:v>
                </c:pt>
              </c:strCache>
            </c:strRef>
          </c:cat>
          <c:val>
            <c:numRef>
              <c:f>'6perfcuidador'!$J$9:$J$13</c:f>
              <c:numCache>
                <c:formatCode>0.0%</c:formatCode>
                <c:ptCount val="5"/>
                <c:pt idx="0">
                  <c:v>0.274569203953617</c:v>
                </c:pt>
                <c:pt idx="1">
                  <c:v>0.47723643422989009</c:v>
                </c:pt>
                <c:pt idx="2">
                  <c:v>0.17594926469820793</c:v>
                </c:pt>
                <c:pt idx="3">
                  <c:v>6.3349980691152372E-2</c:v>
                </c:pt>
                <c:pt idx="4">
                  <c:v>8.8951164271325843E-3</c:v>
                </c:pt>
              </c:numCache>
            </c:numRef>
          </c:val>
          <c:shape val="cylinder"/>
          <c:extLst>
            <c:ext xmlns:c16="http://schemas.microsoft.com/office/drawing/2014/chart" uri="{C3380CC4-5D6E-409C-BE32-E72D297353CC}">
              <c16:uniqueId val="{0000000F-330D-45E6-A18B-06930776FE8E}"/>
            </c:ext>
          </c:extLst>
        </c:ser>
        <c:dLbls>
          <c:showLegendKey val="0"/>
          <c:showVal val="0"/>
          <c:showCatName val="0"/>
          <c:showSerName val="0"/>
          <c:showPercent val="0"/>
          <c:showBubbleSize val="0"/>
        </c:dLbls>
        <c:gapWidth val="71"/>
        <c:shape val="box"/>
        <c:axId val="-2058252464"/>
        <c:axId val="-2058253552"/>
        <c:axId val="0"/>
      </c:bar3DChart>
      <c:catAx>
        <c:axId val="-2058252464"/>
        <c:scaling>
          <c:orientation val="minMax"/>
        </c:scaling>
        <c:delete val="0"/>
        <c:axPos val="b"/>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3552"/>
        <c:crosses val="autoZero"/>
        <c:auto val="1"/>
        <c:lblAlgn val="ctr"/>
        <c:lblOffset val="100"/>
        <c:noMultiLvlLbl val="0"/>
      </c:catAx>
      <c:valAx>
        <c:axId val="-2058253552"/>
        <c:scaling>
          <c:orientation val="minMax"/>
          <c:max val="0.5"/>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2464"/>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solidFill>
                <a:latin typeface="Verdana"/>
                <a:ea typeface="Verdana"/>
                <a:cs typeface="Verdana"/>
              </a:defRPr>
            </a:pPr>
            <a:r>
              <a:rPr lang="es-ES">
                <a:solidFill>
                  <a:schemeClr val="accent1"/>
                </a:solidFill>
              </a:rPr>
              <a:t>Sexo del cuidador (%)</a:t>
            </a:r>
          </a:p>
        </c:rich>
      </c:tx>
      <c:layout>
        <c:manualLayout>
          <c:xMode val="edge"/>
          <c:yMode val="edge"/>
          <c:x val="0.22667373000393298"/>
          <c:y val="8.3580282391708338E-2"/>
        </c:manualLayout>
      </c:layout>
      <c:overlay val="0"/>
      <c:spPr>
        <a:noFill/>
        <a:ln w="25400">
          <a:noFill/>
        </a:ln>
      </c:spPr>
    </c:title>
    <c:autoTitleDeleted val="0"/>
    <c:view3D>
      <c:rotX val="55"/>
      <c:rotY val="0"/>
      <c:rAngAx val="0"/>
      <c:perspective val="0"/>
    </c:view3D>
    <c:floor>
      <c:thickness val="0"/>
    </c:floor>
    <c:sideWall>
      <c:thickness val="0"/>
    </c:sideWall>
    <c:backWall>
      <c:thickness val="0"/>
    </c:backWall>
    <c:plotArea>
      <c:layout>
        <c:manualLayout>
          <c:layoutTarget val="inner"/>
          <c:xMode val="edge"/>
          <c:yMode val="edge"/>
          <c:x val="0.20134272175335952"/>
          <c:y val="0.22666725694598164"/>
          <c:w val="0.67359836901121306"/>
          <c:h val="0.72252894858730898"/>
        </c:manualLayout>
      </c:layout>
      <c:pie3DChart>
        <c:varyColors val="1"/>
        <c:ser>
          <c:idx val="0"/>
          <c:order val="0"/>
          <c:explosion val="4"/>
          <c:dPt>
            <c:idx val="0"/>
            <c:bubble3D val="0"/>
            <c:spPr>
              <a:solidFill>
                <a:srgbClr val="7030A0"/>
              </a:solidFill>
            </c:spPr>
            <c:extLst>
              <c:ext xmlns:c16="http://schemas.microsoft.com/office/drawing/2014/chart" uri="{C3380CC4-5D6E-409C-BE32-E72D297353CC}">
                <c16:uniqueId val="{00000001-9258-4F56-9576-DA9ECF3DCF91}"/>
              </c:ext>
            </c:extLst>
          </c:dPt>
          <c:dPt>
            <c:idx val="1"/>
            <c:bubble3D val="0"/>
            <c:spPr>
              <a:solidFill>
                <a:srgbClr val="9999FF"/>
              </a:solidFill>
            </c:spPr>
            <c:extLst>
              <c:ext xmlns:c16="http://schemas.microsoft.com/office/drawing/2014/chart" uri="{C3380CC4-5D6E-409C-BE32-E72D297353CC}">
                <c16:uniqueId val="{00000003-9258-4F56-9576-DA9ECF3DCF91}"/>
              </c:ext>
            </c:extLst>
          </c:dPt>
          <c:dLbls>
            <c:dLbl>
              <c:idx val="0"/>
              <c:layout>
                <c:manualLayout>
                  <c:x val="6.5801355646535834E-3"/>
                  <c:y val="-3.7007874015748169E-3"/>
                </c:manualLayout>
              </c:layout>
              <c:tx>
                <c:rich>
                  <a:bodyPr/>
                  <a:lstStyle/>
                  <a:p>
                    <a:fld id="{34AA8CE6-6F66-46DA-A5D3-206E120ED66B}"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9B298E35-8C1B-4701-AEDE-369D0E722451}"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layout>
                    <c:manualLayout>
                      <c:w val="0.21520897043832823"/>
                      <c:h val="0.17196095586090951"/>
                    </c:manualLayout>
                  </c15:layout>
                  <c15:dlblFieldTable/>
                  <c15:showDataLabelsRange val="0"/>
                </c:ext>
                <c:ext xmlns:c16="http://schemas.microsoft.com/office/drawing/2014/chart" uri="{C3380CC4-5D6E-409C-BE32-E72D297353CC}">
                  <c16:uniqueId val="{00000001-9258-4F56-9576-DA9ECF3DCF91}"/>
                </c:ext>
              </c:extLst>
            </c:dLbl>
            <c:dLbl>
              <c:idx val="1"/>
              <c:layout>
                <c:manualLayout>
                  <c:x val="-8.0401453883305232E-2"/>
                  <c:y val="-0.14937745141407893"/>
                </c:manualLayout>
              </c:layout>
              <c:tx>
                <c:rich>
                  <a:bodyPr/>
                  <a:lstStyle/>
                  <a:p>
                    <a:fld id="{114B70E9-5825-48EA-964A-763C1606838E}" type="CATEGORYNAME">
                      <a:rPr lang="en-US" b="1">
                        <a:solidFill>
                          <a:schemeClr val="tx1">
                            <a:lumMod val="75000"/>
                            <a:lumOff val="25000"/>
                          </a:schemeClr>
                        </a:solidFill>
                      </a:rPr>
                      <a:pPr/>
                      <a:t>[NOMBRE DE CATEGORÍA]</a:t>
                    </a:fld>
                    <a:endParaRPr lang="en-US" b="1" baseline="0">
                      <a:solidFill>
                        <a:schemeClr val="tx1">
                          <a:lumMod val="75000"/>
                          <a:lumOff val="25000"/>
                        </a:schemeClr>
                      </a:solidFill>
                    </a:endParaRPr>
                  </a:p>
                  <a:p>
                    <a:fld id="{090B4A37-B516-41F9-A71E-E8A75EA0F80C}" type="VALUE">
                      <a:rPr lang="en-US">
                        <a:solidFill>
                          <a:schemeClr val="tx1">
                            <a:lumMod val="75000"/>
                            <a:lumOff val="25000"/>
                          </a:schemeClr>
                        </a:solidFill>
                      </a:rPr>
                      <a:pPr/>
                      <a:t>[VALOR]</a:t>
                    </a:fld>
                    <a:endParaRPr lang="es-ES"/>
                  </a:p>
                </c:rich>
              </c:tx>
              <c:dLblPos val="bestFit"/>
              <c:showLegendKey val="0"/>
              <c:showVal val="1"/>
              <c:showCatName val="1"/>
              <c:showSerName val="0"/>
              <c:showPercent val="0"/>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3-9258-4F56-9576-DA9ECF3DCF91}"/>
                </c:ext>
              </c:extLst>
            </c:dLbl>
            <c:numFmt formatCode="0.0%" sourceLinked="0"/>
            <c:spPr>
              <a:noFill/>
              <a:ln>
                <a:noFill/>
              </a:ln>
              <a:effectLst/>
            </c:spPr>
            <c:txPr>
              <a:bodyPr wrap="square" lIns="38100" tIns="19050" rIns="38100" bIns="19050" anchor="ctr">
                <a:spAutoFit/>
              </a:bodyPr>
              <a:lstStyle/>
              <a:p>
                <a:pPr>
                  <a:defRPr sz="1000">
                    <a:solidFill>
                      <a:schemeClr val="tx1">
                        <a:lumMod val="75000"/>
                        <a:lumOff val="25000"/>
                      </a:schemeClr>
                    </a:solidFill>
                  </a:defRPr>
                </a:pPr>
                <a:endParaRPr lang="es-ES"/>
              </a:p>
            </c:txPr>
            <c:dLblPos val="bestFit"/>
            <c:showLegendKey val="0"/>
            <c:showVal val="1"/>
            <c:showCatName val="1"/>
            <c:showSerName val="0"/>
            <c:showPercent val="0"/>
            <c:showBubbleSize val="0"/>
            <c:separator>
</c:separator>
            <c:showLeaderLines val="1"/>
            <c:leaderLines>
              <c:spPr>
                <a:ln w="3175">
                  <a:solidFill>
                    <a:schemeClr val="bg1">
                      <a:lumMod val="75000"/>
                    </a:schemeClr>
                  </a:solidFill>
                  <a:prstDash val="solid"/>
                </a:ln>
              </c:spPr>
            </c:leaderLines>
            <c:extLst>
              <c:ext xmlns:c15="http://schemas.microsoft.com/office/drawing/2012/chart" uri="{CE6537A1-D6FC-4f65-9D91-7224C49458BB}"/>
            </c:extLst>
          </c:dLbls>
          <c:cat>
            <c:strRef>
              <c:f>'6perfcuidador'!$B$19:$B$20</c:f>
              <c:strCache>
                <c:ptCount val="2"/>
                <c:pt idx="0">
                  <c:v>Hombre</c:v>
                </c:pt>
                <c:pt idx="1">
                  <c:v>Mujer</c:v>
                </c:pt>
              </c:strCache>
            </c:strRef>
          </c:cat>
          <c:val>
            <c:numRef>
              <c:f>'6perfcuidador'!$D$19:$D$20</c:f>
              <c:numCache>
                <c:formatCode>0%</c:formatCode>
                <c:ptCount val="2"/>
                <c:pt idx="0">
                  <c:v>0.27749196644279561</c:v>
                </c:pt>
                <c:pt idx="1">
                  <c:v>0.72250803355720439</c:v>
                </c:pt>
              </c:numCache>
            </c:numRef>
          </c:val>
          <c:extLst>
            <c:ext xmlns:c16="http://schemas.microsoft.com/office/drawing/2014/chart" uri="{C3380CC4-5D6E-409C-BE32-E72D297353CC}">
              <c16:uniqueId val="{00000004-9258-4F56-9576-DA9ECF3DC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1200" verticalDpi="1200"/>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85458529425881458"/>
          <c:h val="0.70145068315058745"/>
        </c:manualLayout>
      </c:layout>
      <c:barChart>
        <c:barDir val="col"/>
        <c:grouping val="stacked"/>
        <c:varyColors val="0"/>
        <c:ser>
          <c:idx val="0"/>
          <c:order val="0"/>
          <c:tx>
            <c:v>Hombre</c:v>
          </c:tx>
          <c:spPr>
            <a:solidFill>
              <a:schemeClr val="accent1">
                <a:lumMod val="50000"/>
              </a:schemeClr>
            </a:solidFill>
          </c:spPr>
          <c:invertIfNegative val="0"/>
          <c:dPt>
            <c:idx val="9"/>
            <c:invertIfNegative val="0"/>
            <c:bubble3D val="0"/>
            <c:extLst>
              <c:ext xmlns:c16="http://schemas.microsoft.com/office/drawing/2014/chart" uri="{C3380CC4-5D6E-409C-BE32-E72D297353CC}">
                <c16:uniqueId val="{00000000-D46E-437E-A989-2757E46352BC}"/>
              </c:ext>
            </c:extLst>
          </c:dPt>
          <c:dPt>
            <c:idx val="11"/>
            <c:invertIfNegative val="0"/>
            <c:bubble3D val="0"/>
            <c:extLst>
              <c:ext xmlns:c16="http://schemas.microsoft.com/office/drawing/2014/chart" uri="{C3380CC4-5D6E-409C-BE32-E72D297353CC}">
                <c16:uniqueId val="{00000001-D46E-437E-A989-2757E46352BC}"/>
              </c:ext>
            </c:extLst>
          </c:dPt>
          <c:dPt>
            <c:idx val="12"/>
            <c:invertIfNegative val="0"/>
            <c:bubble3D val="0"/>
            <c:extLst>
              <c:ext xmlns:c16="http://schemas.microsoft.com/office/drawing/2014/chart" uri="{C3380CC4-5D6E-409C-BE32-E72D297353CC}">
                <c16:uniqueId val="{00000002-D46E-437E-A989-2757E46352BC}"/>
              </c:ext>
            </c:extLst>
          </c:dPt>
          <c:dPt>
            <c:idx val="14"/>
            <c:invertIfNegative val="0"/>
            <c:bubble3D val="0"/>
            <c:extLst>
              <c:ext xmlns:c16="http://schemas.microsoft.com/office/drawing/2014/chart" uri="{C3380CC4-5D6E-409C-BE32-E72D297353CC}">
                <c16:uniqueId val="{00000003-D46E-437E-A989-2757E46352BC}"/>
              </c:ext>
            </c:extLst>
          </c:dPt>
          <c:dPt>
            <c:idx val="19"/>
            <c:invertIfNegative val="0"/>
            <c:bubble3D val="0"/>
            <c:spPr>
              <a:blipFill>
                <a:blip xmlns:r="http://schemas.openxmlformats.org/officeDocument/2006/relationships" r:embed="rId1"/>
                <a:tile tx="0" ty="0" sx="100000" sy="100000" flip="none" algn="tl"/>
              </a:blipFill>
            </c:spPr>
            <c:extLst>
              <c:ext xmlns:c16="http://schemas.microsoft.com/office/drawing/2014/chart" uri="{C3380CC4-5D6E-409C-BE32-E72D297353CC}">
                <c16:uniqueId val="{00000005-D46E-437E-A989-2757E46352BC}"/>
              </c:ext>
            </c:extLst>
          </c:dPt>
          <c:dLbls>
            <c:dLbl>
              <c:idx val="0"/>
              <c:layout>
                <c:manualLayout>
                  <c:x val="0"/>
                  <c:y val="-3.047889463693194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6-D46E-437E-A989-2757E46352BC}"/>
                </c:ext>
              </c:extLst>
            </c:dLbl>
            <c:dLbl>
              <c:idx val="1"/>
              <c:layout>
                <c:manualLayout>
                  <c:x val="0"/>
                  <c:y val="-1.772098878765383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7-D46E-437E-A989-2757E46352BC}"/>
                </c:ext>
              </c:extLst>
            </c:dLbl>
            <c:dLbl>
              <c:idx val="2"/>
              <c:layout>
                <c:manualLayout>
                  <c:x val="-3.1535065771196298E-17"/>
                  <c:y val="-8.2036905618415919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8-D46E-437E-A989-2757E46352BC}"/>
                </c:ext>
              </c:extLst>
            </c:dLbl>
            <c:dLbl>
              <c:idx val="3"/>
              <c:layout>
                <c:manualLayout>
                  <c:x val="0"/>
                  <c:y val="-1.673178699866259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9-D46E-437E-A989-2757E46352BC}"/>
                </c:ext>
              </c:extLst>
            </c:dLbl>
            <c:dLbl>
              <c:idx val="4"/>
              <c:layout>
                <c:manualLayout>
                  <c:x val="-3.1535065771196298E-17"/>
                  <c:y val="-8.715910364440757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A-D46E-437E-A989-2757E46352BC}"/>
                </c:ext>
              </c:extLst>
            </c:dLbl>
            <c:dLbl>
              <c:idx val="5"/>
              <c:layout>
                <c:manualLayout>
                  <c:x val="0"/>
                  <c:y val="-1.764633547599845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B-D46E-437E-A989-2757E46352BC}"/>
                </c:ext>
              </c:extLst>
            </c:dLbl>
            <c:dLbl>
              <c:idx val="6"/>
              <c:layout>
                <c:manualLayout>
                  <c:x val="0"/>
                  <c:y val="-2.449718451664886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D46E-437E-A989-2757E46352BC}"/>
                </c:ext>
              </c:extLst>
            </c:dLbl>
            <c:dLbl>
              <c:idx val="7"/>
              <c:layout>
                <c:manualLayout>
                  <c:x val="0"/>
                  <c:y val="-2.21633149267207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D-D46E-437E-A989-2757E46352BC}"/>
                </c:ext>
              </c:extLst>
            </c:dLbl>
            <c:dLbl>
              <c:idx val="8"/>
              <c:layout>
                <c:manualLayout>
                  <c:x val="-9.99420595437072E-17"/>
                  <c:y val="-4.9114888676298641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E-D46E-437E-A989-2757E46352BC}"/>
                </c:ext>
              </c:extLst>
            </c:dLbl>
            <c:dLbl>
              <c:idx val="9"/>
              <c:layout>
                <c:manualLayout>
                  <c:x val="-6.3070131542392597E-17"/>
                  <c:y val="-2.720413902662620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0-D46E-437E-A989-2757E46352BC}"/>
                </c:ext>
              </c:extLst>
            </c:dLbl>
            <c:dLbl>
              <c:idx val="10"/>
              <c:layout>
                <c:manualLayout>
                  <c:x val="0"/>
                  <c:y val="-1.803272254519586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F-D46E-437E-A989-2757E46352BC}"/>
                </c:ext>
              </c:extLst>
            </c:dLbl>
            <c:dLbl>
              <c:idx val="11"/>
              <c:layout>
                <c:manualLayout>
                  <c:x val="0"/>
                  <c:y val="-1.3210030989117014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1-D46E-437E-A989-2757E46352BC}"/>
                </c:ext>
              </c:extLst>
            </c:dLbl>
            <c:dLbl>
              <c:idx val="12"/>
              <c:layout>
                <c:manualLayout>
                  <c:x val="0"/>
                  <c:y val="-4.525443792141203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D46E-437E-A989-2757E46352BC}"/>
                </c:ext>
              </c:extLst>
            </c:dLbl>
            <c:dLbl>
              <c:idx val="13"/>
              <c:layout>
                <c:manualLayout>
                  <c:x val="0"/>
                  <c:y val="-4.062520604586478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0-D46E-437E-A989-2757E46352BC}"/>
                </c:ext>
              </c:extLst>
            </c:dLbl>
            <c:dLbl>
              <c:idx val="14"/>
              <c:layout>
                <c:manualLayout>
                  <c:x val="-9.99420595437072E-17"/>
                  <c:y val="-2.76244675023099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3-D46E-437E-A989-2757E46352BC}"/>
                </c:ext>
              </c:extLst>
            </c:dLbl>
            <c:dLbl>
              <c:idx val="15"/>
              <c:layout>
                <c:manualLayout>
                  <c:x val="-9.99420595437072E-17"/>
                  <c:y val="-1.8925274527600015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1-D46E-437E-A989-2757E46352BC}"/>
                </c:ext>
              </c:extLst>
            </c:dLbl>
            <c:dLbl>
              <c:idx val="16"/>
              <c:layout>
                <c:manualLayout>
                  <c:x val="-9.99420595437072E-17"/>
                  <c:y val="-3.554623429080718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2-D46E-437E-A989-2757E46352BC}"/>
                </c:ext>
              </c:extLst>
            </c:dLbl>
            <c:dLbl>
              <c:idx val="17"/>
              <c:layout>
                <c:manualLayout>
                  <c:x val="0"/>
                  <c:y val="-1.3525972804801344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3-D46E-437E-A989-2757E46352BC}"/>
                </c:ext>
              </c:extLst>
            </c:dLbl>
            <c:dLbl>
              <c:idx val="18"/>
              <c:layout>
                <c:manualLayout>
                  <c:x val="0"/>
                  <c:y val="-3.5139532792046613E-3"/>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4-D46E-437E-A989-2757E46352BC}"/>
                </c:ext>
              </c:extLst>
            </c:dLbl>
            <c:dLbl>
              <c:idx val="19"/>
              <c:layout>
                <c:manualLayout>
                  <c:x val="0"/>
                  <c:y val="-1.273235705349922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5-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'61aperfcuidadorCCAA'!$G$13:$G$32</c:f>
              <c:numCache>
                <c:formatCode>0.0%</c:formatCode>
                <c:ptCount val="20"/>
                <c:pt idx="0">
                  <c:v>0.18824667373251974</c:v>
                </c:pt>
                <c:pt idx="1">
                  <c:v>0.30012004801920766</c:v>
                </c:pt>
                <c:pt idx="2">
                  <c:v>0.2633040606470014</c:v>
                </c:pt>
                <c:pt idx="3">
                  <c:v>0.29540449273234476</c:v>
                </c:pt>
                <c:pt idx="4">
                  <c:v>0.25806339375804599</c:v>
                </c:pt>
                <c:pt idx="5">
                  <c:v>0.28094362745098039</c:v>
                </c:pt>
                <c:pt idx="6">
                  <c:v>0.25481207577753012</c:v>
                </c:pt>
                <c:pt idx="7">
                  <c:v>0.25115071403281009</c:v>
                </c:pt>
                <c:pt idx="8">
                  <c:v>0.34760833530665403</c:v>
                </c:pt>
                <c:pt idx="9">
                  <c:v>0.27396497398695685</c:v>
                </c:pt>
                <c:pt idx="10">
                  <c:v>0.19209702660406885</c:v>
                </c:pt>
                <c:pt idx="11">
                  <c:v>0.21208368110713227</c:v>
                </c:pt>
                <c:pt idx="12">
                  <c:v>0.26142119578494766</c:v>
                </c:pt>
                <c:pt idx="13">
                  <c:v>0.28477945488779827</c:v>
                </c:pt>
                <c:pt idx="14">
                  <c:v>0.28759137596002593</c:v>
                </c:pt>
                <c:pt idx="15">
                  <c:v>0.33803732691149907</c:v>
                </c:pt>
                <c:pt idx="16">
                  <c:v>0.28361858190709044</c:v>
                </c:pt>
                <c:pt idx="17">
                  <c:v>0.15855039637599094</c:v>
                </c:pt>
                <c:pt idx="18">
                  <c:v>0.10628875110717449</c:v>
                </c:pt>
                <c:pt idx="19">
                  <c:v>0.27749196644279561</c:v>
                </c:pt>
              </c:numCache>
            </c:numRef>
          </c:val>
          <c:extLst>
            <c:ext xmlns:c16="http://schemas.microsoft.com/office/drawing/2014/chart" uri="{C3380CC4-5D6E-409C-BE32-E72D297353CC}">
              <c16:uniqueId val="{00000015-D46E-437E-A989-2757E46352BC}"/>
            </c:ext>
          </c:extLst>
        </c:ser>
        <c:ser>
          <c:idx val="1"/>
          <c:order val="1"/>
          <c:tx>
            <c:v>Mujer</c:v>
          </c:tx>
          <c:spPr>
            <a:solidFill>
              <a:srgbClr val="9999FF"/>
            </a:solidFill>
          </c:spPr>
          <c:invertIfNegative val="0"/>
          <c:dPt>
            <c:idx val="9"/>
            <c:invertIfNegative val="0"/>
            <c:bubble3D val="0"/>
            <c:extLst>
              <c:ext xmlns:c16="http://schemas.microsoft.com/office/drawing/2014/chart" uri="{C3380CC4-5D6E-409C-BE32-E72D297353CC}">
                <c16:uniqueId val="{00000016-D46E-437E-A989-2757E46352BC}"/>
              </c:ext>
            </c:extLst>
          </c:dPt>
          <c:dPt>
            <c:idx val="11"/>
            <c:invertIfNegative val="0"/>
            <c:bubble3D val="0"/>
            <c:extLst>
              <c:ext xmlns:c16="http://schemas.microsoft.com/office/drawing/2014/chart" uri="{C3380CC4-5D6E-409C-BE32-E72D297353CC}">
                <c16:uniqueId val="{00000017-D46E-437E-A989-2757E46352BC}"/>
              </c:ext>
            </c:extLst>
          </c:dPt>
          <c:dPt>
            <c:idx val="14"/>
            <c:invertIfNegative val="0"/>
            <c:bubble3D val="0"/>
            <c:extLst>
              <c:ext xmlns:c16="http://schemas.microsoft.com/office/drawing/2014/chart" uri="{C3380CC4-5D6E-409C-BE32-E72D297353CC}">
                <c16:uniqueId val="{00000018-D46E-437E-A989-2757E46352BC}"/>
              </c:ext>
            </c:extLst>
          </c:dPt>
          <c:dPt>
            <c:idx val="19"/>
            <c:invertIfNegative val="0"/>
            <c:bubble3D val="0"/>
            <c:spPr>
              <a:pattFill prst="wdUpDiag">
                <a:fgClr>
                  <a:srgbClr val="9999FF"/>
                </a:fgClr>
                <a:bgClr>
                  <a:srgbClr val="3737FF"/>
                </a:bgClr>
              </a:pattFill>
            </c:spPr>
            <c:extLst>
              <c:ext xmlns:c16="http://schemas.microsoft.com/office/drawing/2014/chart" uri="{C3380CC4-5D6E-409C-BE32-E72D297353CC}">
                <c16:uniqueId val="{0000001A-D46E-437E-A989-2757E46352BC}"/>
              </c:ext>
            </c:extLst>
          </c:dPt>
          <c:dLbls>
            <c:dLbl>
              <c:idx val="0"/>
              <c:layout>
                <c:manualLayout>
                  <c:x val="0"/>
                  <c:y val="-4.9844236760124609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B-D46E-437E-A989-2757E46352BC}"/>
                </c:ext>
              </c:extLst>
            </c:dLbl>
            <c:dLbl>
              <c:idx val="2"/>
              <c:layout>
                <c:manualLayout>
                  <c:x val="0"/>
                  <c:y val="-2.699896157840086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C-D46E-437E-A989-2757E46352BC}"/>
                </c:ext>
              </c:extLst>
            </c:dLbl>
            <c:dLbl>
              <c:idx val="4"/>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D-D46E-437E-A989-2757E46352BC}"/>
                </c:ext>
              </c:extLst>
            </c:dLbl>
            <c:dLbl>
              <c:idx val="7"/>
              <c:layout>
                <c:manualLayout>
                  <c:x val="-4.99710297718536E-17"/>
                  <c:y val="-1.4537902388369717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E-D46E-437E-A989-2757E46352BC}"/>
                </c:ext>
              </c:extLst>
            </c:dLbl>
            <c:dLbl>
              <c:idx val="8"/>
              <c:layout>
                <c:manualLayout>
                  <c:x val="-9.99420595437072E-17"/>
                  <c:y val="3.115264797507788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F-D46E-437E-A989-2757E46352BC}"/>
                </c:ext>
              </c:extLst>
            </c:dLbl>
            <c:dLbl>
              <c:idx val="10"/>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0-D46E-437E-A989-2757E46352BC}"/>
                </c:ext>
              </c:extLst>
            </c:dLbl>
            <c:dLbl>
              <c:idx val="11"/>
              <c:layout>
                <c:manualLayout>
                  <c:x val="0"/>
                  <c:y val="-3.115264797507792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7-D46E-437E-A989-2757E46352BC}"/>
                </c:ext>
              </c:extLst>
            </c:dLbl>
            <c:dLbl>
              <c:idx val="15"/>
              <c:layout>
                <c:manualLayout>
                  <c:x val="-9.99420595437072E-17"/>
                  <c:y val="1.6614745586708203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1-D46E-437E-A989-2757E46352BC}"/>
                </c:ext>
              </c:extLst>
            </c:dLbl>
            <c:dLbl>
              <c:idx val="17"/>
              <c:layout>
                <c:manualLayout>
                  <c:x val="0"/>
                  <c:y val="-4.1536863966770511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2-D46E-437E-A989-2757E46352BC}"/>
                </c:ext>
              </c:extLst>
            </c:dLbl>
            <c:dLbl>
              <c:idx val="18"/>
              <c:layout>
                <c:manualLayout>
                  <c:x val="0"/>
                  <c:y val="-5.6074766355140186E-2"/>
                </c:manualLayout>
              </c:layout>
              <c:dLblPos val="ctr"/>
              <c:showLegendKey val="0"/>
              <c:showVal val="1"/>
              <c:showCatName val="0"/>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23-D46E-437E-A989-2757E46352BC}"/>
                </c:ext>
              </c:extLst>
            </c:dLbl>
            <c:spPr>
              <a:noFill/>
              <a:ln>
                <a:noFill/>
              </a:ln>
              <a:effectLst/>
            </c:spPr>
            <c:txPr>
              <a:bodyPr rot="-5400000" spcFirstLastPara="1" vertOverflow="ellipsis"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ES"/>
              </a:p>
            </c:txPr>
            <c:dLblPos val="ctr"/>
            <c:showLegendKey val="0"/>
            <c:showVal val="1"/>
            <c:showCatName val="0"/>
            <c:showSerName val="0"/>
            <c:showPercent val="0"/>
            <c:showBubbleSize val="0"/>
            <c:separator>
</c:separator>
            <c:showLeaderLines val="0"/>
            <c:extLst>
              <c:ext xmlns:c15="http://schemas.microsoft.com/office/drawing/2012/chart" uri="{CE6537A1-D6FC-4f65-9D91-7224C49458BB}">
                <c15:showLeaderLines val="0"/>
              </c:ext>
            </c:extLst>
          </c:dLbls>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'61aperfcuidadorCCAA'!$H$13:$H$32</c:f>
              <c:numCache>
                <c:formatCode>0.0%</c:formatCode>
                <c:ptCount val="20"/>
                <c:pt idx="0">
                  <c:v>0.81175332626748031</c:v>
                </c:pt>
                <c:pt idx="1">
                  <c:v>0.69987995198079234</c:v>
                </c:pt>
                <c:pt idx="2">
                  <c:v>0.7366959393529986</c:v>
                </c:pt>
                <c:pt idx="3">
                  <c:v>0.7045955072676553</c:v>
                </c:pt>
                <c:pt idx="4">
                  <c:v>0.74193660624195401</c:v>
                </c:pt>
                <c:pt idx="5">
                  <c:v>0.71905637254901966</c:v>
                </c:pt>
                <c:pt idx="6">
                  <c:v>0.74518792422246982</c:v>
                </c:pt>
                <c:pt idx="7">
                  <c:v>0.74884928596718991</c:v>
                </c:pt>
                <c:pt idx="8">
                  <c:v>0.65239166469334597</c:v>
                </c:pt>
                <c:pt idx="9">
                  <c:v>0.72603502601304315</c:v>
                </c:pt>
                <c:pt idx="10">
                  <c:v>0.80790297339593109</c:v>
                </c:pt>
                <c:pt idx="11">
                  <c:v>0.78791631889286773</c:v>
                </c:pt>
                <c:pt idx="12">
                  <c:v>0.7385788042150524</c:v>
                </c:pt>
                <c:pt idx="13">
                  <c:v>0.71522054511220179</c:v>
                </c:pt>
                <c:pt idx="14">
                  <c:v>0.71240862403997407</c:v>
                </c:pt>
                <c:pt idx="15">
                  <c:v>0.66196267308850087</c:v>
                </c:pt>
                <c:pt idx="16">
                  <c:v>0.71638141809290956</c:v>
                </c:pt>
                <c:pt idx="17">
                  <c:v>0.84144960362400911</c:v>
                </c:pt>
                <c:pt idx="18">
                  <c:v>0.89371124889282549</c:v>
                </c:pt>
                <c:pt idx="19">
                  <c:v>0.72250803355720439</c:v>
                </c:pt>
              </c:numCache>
            </c:numRef>
          </c:val>
          <c:extLst>
            <c:ext xmlns:c16="http://schemas.microsoft.com/office/drawing/2014/chart" uri="{C3380CC4-5D6E-409C-BE32-E72D297353CC}">
              <c16:uniqueId val="{00000024-D46E-437E-A989-2757E46352BC}"/>
            </c:ext>
          </c:extLst>
        </c:ser>
        <c:dLbls>
          <c:dLblPos val="inEnd"/>
          <c:showLegendKey val="0"/>
          <c:showVal val="1"/>
          <c:showCatName val="0"/>
          <c:showSerName val="0"/>
          <c:showPercent val="0"/>
          <c:showBubbleSize val="0"/>
        </c:dLbls>
        <c:gapWidth val="30"/>
        <c:overlap val="100"/>
        <c:axId val="-2058253008"/>
        <c:axId val="-2058254640"/>
      </c:barChart>
      <c:lineChart>
        <c:grouping val="standard"/>
        <c:varyColors val="0"/>
        <c:ser>
          <c:idx val="2"/>
          <c:order val="2"/>
          <c:tx>
            <c:v>Media</c:v>
          </c:tx>
          <c:spPr>
            <a:ln w="25400">
              <a:solidFill>
                <a:srgbClr val="C00000"/>
              </a:solidFill>
            </a:ln>
          </c:spPr>
          <c:marker>
            <c:symbol val="none"/>
          </c:marker>
          <c:trendline>
            <c:spPr>
              <a:ln w="25400">
                <a:solidFill>
                  <a:srgbClr val="FFFF99"/>
                </a:solidFill>
              </a:ln>
            </c:spPr>
            <c:trendlineType val="linear"/>
            <c:forward val="0.5"/>
            <c:backward val="0.5"/>
            <c:dispRSqr val="0"/>
            <c:dispEq val="0"/>
          </c:trendline>
          <c:cat>
            <c:strRef>
              <c:f>'61aperfcuidadorCCAA'!$B$13:$B$32</c:f>
              <c:strCache>
                <c:ptCount val="20"/>
                <c:pt idx="0">
                  <c:v>Andalucía</c:v>
                </c:pt>
                <c:pt idx="1">
                  <c:v>Aragón</c:v>
                </c:pt>
                <c:pt idx="2">
                  <c:v>Asturias, Principado de</c:v>
                </c:pt>
                <c:pt idx="3">
                  <c:v>Balears, Illes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 de</c:v>
                </c:pt>
                <c:pt idx="13">
                  <c:v>Murcia, Región de</c:v>
                </c:pt>
                <c:pt idx="14">
                  <c:v>Navarra, Comunidad Foral de</c:v>
                </c:pt>
                <c:pt idx="15">
                  <c:v>País Vasco</c:v>
                </c:pt>
                <c:pt idx="16">
                  <c:v>Rioja, La</c:v>
                </c:pt>
                <c:pt idx="17">
                  <c:v>Ceuta</c:v>
                </c:pt>
                <c:pt idx="18">
                  <c:v>Melilla</c:v>
                </c:pt>
                <c:pt idx="19">
                  <c:v>TOTAL</c:v>
                </c:pt>
              </c:strCache>
            </c:strRef>
          </c:cat>
          <c:val>
            <c:numRef>
              <c:f>'61aperfcuidadorCCAA'!$I$13:$I$32</c:f>
              <c:numCache>
                <c:formatCode>0.0%</c:formatCode>
                <c:ptCount val="20"/>
                <c:pt idx="0">
                  <c:v>0.27749196644279561</c:v>
                </c:pt>
                <c:pt idx="1">
                  <c:v>0.27749196644279561</c:v>
                </c:pt>
                <c:pt idx="2">
                  <c:v>0.27749196644279561</c:v>
                </c:pt>
                <c:pt idx="3">
                  <c:v>0.27749196644279561</c:v>
                </c:pt>
                <c:pt idx="4">
                  <c:v>0.27749196644279561</c:v>
                </c:pt>
                <c:pt idx="5">
                  <c:v>0.27749196644279561</c:v>
                </c:pt>
                <c:pt idx="6">
                  <c:v>0.27749196644279561</c:v>
                </c:pt>
                <c:pt idx="7">
                  <c:v>0.27749196644279561</c:v>
                </c:pt>
                <c:pt idx="8">
                  <c:v>0.27749196644279561</c:v>
                </c:pt>
                <c:pt idx="9">
                  <c:v>0.27749196644279561</c:v>
                </c:pt>
                <c:pt idx="10">
                  <c:v>0.27749196644279561</c:v>
                </c:pt>
                <c:pt idx="11">
                  <c:v>0.27749196644279561</c:v>
                </c:pt>
                <c:pt idx="12">
                  <c:v>0.27749196644279561</c:v>
                </c:pt>
                <c:pt idx="13">
                  <c:v>0.27749196644279561</c:v>
                </c:pt>
                <c:pt idx="14">
                  <c:v>0.27749196644279561</c:v>
                </c:pt>
                <c:pt idx="15">
                  <c:v>0.27749196644279561</c:v>
                </c:pt>
                <c:pt idx="16">
                  <c:v>0.27749196644279561</c:v>
                </c:pt>
                <c:pt idx="17">
                  <c:v>0.27749196644279561</c:v>
                </c:pt>
                <c:pt idx="18">
                  <c:v>0.27749196644279561</c:v>
                </c:pt>
                <c:pt idx="19">
                  <c:v>0.27749196644279561</c:v>
                </c:pt>
              </c:numCache>
            </c:numRef>
          </c:val>
          <c:smooth val="0"/>
          <c:extLst>
            <c:ext xmlns:c16="http://schemas.microsoft.com/office/drawing/2014/chart" uri="{C3380CC4-5D6E-409C-BE32-E72D297353CC}">
              <c16:uniqueId val="{00000026-D46E-437E-A989-2757E46352BC}"/>
            </c:ext>
          </c:extLst>
        </c:ser>
        <c:dLbls>
          <c:showLegendKey val="0"/>
          <c:showVal val="0"/>
          <c:showCatName val="0"/>
          <c:showSerName val="0"/>
          <c:showPercent val="0"/>
          <c:showBubbleSize val="0"/>
        </c:dLbls>
        <c:marker val="1"/>
        <c:smooth val="0"/>
        <c:axId val="-2058253008"/>
        <c:axId val="-2058254640"/>
      </c:lineChart>
      <c:catAx>
        <c:axId val="-2058253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4640"/>
        <c:crosses val="autoZero"/>
        <c:auto val="1"/>
        <c:lblAlgn val="ctr"/>
        <c:lblOffset val="100"/>
        <c:noMultiLvlLbl val="0"/>
      </c:catAx>
      <c:valAx>
        <c:axId val="-205825464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crossAx val="-205825300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0.22041018556890915"/>
          <c:y val="0.928624350166535"/>
          <c:w val="0.56405624638538954"/>
          <c:h val="7.0611302240248086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b="1">
          <a:solidFill>
            <a:sysClr val="windowText" lastClr="000000"/>
          </a:solidFill>
        </a:defRPr>
      </a:pPr>
      <a:endParaRPr lang="es-ES"/>
    </a:p>
  </c:txPr>
  <c:printSettings>
    <c:headerFooter/>
    <c:pageMargins b="0.75" l="0.7" r="0.7" t="0.75" header="0.3" footer="0.3"/>
    <c:pageSetup orientation="landscape"/>
  </c:printSettings>
  <c:userShapes r:id="rId2"/>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'7Intensidad'!$C$9:$C$18</c:f>
              <c:numCache>
                <c:formatCode>0.0%</c:formatCode>
                <c:ptCount val="10"/>
                <c:pt idx="0">
                  <c:v>2.606444390022041E-3</c:v>
                </c:pt>
                <c:pt idx="1">
                  <c:v>0.24141389403958063</c:v>
                </c:pt>
                <c:pt idx="2">
                  <c:v>4.0880943217996714E-2</c:v>
                </c:pt>
                <c:pt idx="3">
                  <c:v>0.52503819286522291</c:v>
                </c:pt>
                <c:pt idx="4">
                  <c:v>0.14184421975766481</c:v>
                </c:pt>
                <c:pt idx="5">
                  <c:v>4.5773128549604074E-2</c:v>
                </c:pt>
                <c:pt idx="6">
                  <c:v>5.1895648928850478E-4</c:v>
                </c:pt>
                <c:pt idx="7">
                  <c:v>1.0845607528950775E-3</c:v>
                </c:pt>
                <c:pt idx="8">
                  <c:v>1.865910972722714E-4</c:v>
                </c:pt>
                <c:pt idx="9">
                  <c:v>6.5306884045294989E-4</c:v>
                </c:pt>
              </c:numCache>
            </c:numRef>
          </c:val>
          <c:extLst>
            <c:ext xmlns:c16="http://schemas.microsoft.com/office/drawing/2014/chart" uri="{C3380CC4-5D6E-409C-BE32-E72D297353CC}">
              <c16:uniqueId val="{00000000-C50D-4537-90E9-3106D9A66FD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'7Intensidad'!$I$9:$I$18</c:f>
              <c:numCache>
                <c:formatCode>0.0%</c:formatCode>
                <c:ptCount val="10"/>
                <c:pt idx="0">
                  <c:v>4.2572515184197081E-4</c:v>
                </c:pt>
                <c:pt idx="1">
                  <c:v>1.6546517568257934E-2</c:v>
                </c:pt>
                <c:pt idx="2">
                  <c:v>4.6176988136459103E-2</c:v>
                </c:pt>
                <c:pt idx="3">
                  <c:v>0.60035760912754721</c:v>
                </c:pt>
                <c:pt idx="4">
                  <c:v>0.1326559573139581</c:v>
                </c:pt>
                <c:pt idx="5">
                  <c:v>0.17917352557189078</c:v>
                </c:pt>
                <c:pt idx="6">
                  <c:v>5.6763353578929446E-5</c:v>
                </c:pt>
                <c:pt idx="7">
                  <c:v>1.3169098030311631E-2</c:v>
                </c:pt>
                <c:pt idx="8">
                  <c:v>2.8381676789464722E-4</c:v>
                </c:pt>
                <c:pt idx="9">
                  <c:v>1.1153998978259635E-2</c:v>
                </c:pt>
              </c:numCache>
            </c:numRef>
          </c:val>
          <c:extLst>
            <c:ext xmlns:c16="http://schemas.microsoft.com/office/drawing/2014/chart" uri="{C3380CC4-5D6E-409C-BE32-E72D297353CC}">
              <c16:uniqueId val="{00000001-C50D-4537-90E9-3106D9A66FD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'7Intensidad'!$O$9:$O$18</c:f>
              <c:numCache>
                <c:formatCode>0.0%</c:formatCode>
                <c:ptCount val="10"/>
                <c:pt idx="0">
                  <c:v>2.2346044459922226E-3</c:v>
                </c:pt>
                <c:pt idx="1">
                  <c:v>0.20307330663416334</c:v>
                </c:pt>
                <c:pt idx="2">
                  <c:v>4.1780331611430341E-2</c:v>
                </c:pt>
                <c:pt idx="3">
                  <c:v>0.53783349778474276</c:v>
                </c:pt>
                <c:pt idx="4">
                  <c:v>0.14026737864453345</c:v>
                </c:pt>
                <c:pt idx="5">
                  <c:v>6.8503685646294041E-2</c:v>
                </c:pt>
                <c:pt idx="6">
                  <c:v>4.4014936057422562E-4</c:v>
                </c:pt>
                <c:pt idx="7">
                  <c:v>3.1439240041016116E-3</c:v>
                </c:pt>
                <c:pt idx="8">
                  <c:v>2.0314585872656567E-4</c:v>
                </c:pt>
                <c:pt idx="9">
                  <c:v>2.5199760094414456E-3</c:v>
                </c:pt>
              </c:numCache>
            </c:numRef>
          </c:val>
          <c:extLst>
            <c:ext xmlns:c16="http://schemas.microsoft.com/office/drawing/2014/chart" uri="{C3380CC4-5D6E-409C-BE32-E72D297353CC}">
              <c16:uniqueId val="{00000002-C50D-4537-90E9-3106D9A66FD5}"/>
            </c:ext>
          </c:extLst>
        </c:ser>
        <c:dLbls>
          <c:showLegendKey val="0"/>
          <c:showVal val="0"/>
          <c:showCatName val="0"/>
          <c:showSerName val="0"/>
          <c:showPercent val="0"/>
          <c:showBubbleSize val="0"/>
        </c:dLbls>
        <c:gapWidth val="50"/>
        <c:overlap val="-27"/>
        <c:axId val="-2058255728"/>
        <c:axId val="-2058251920"/>
      </c:barChart>
      <c:catAx>
        <c:axId val="-2058255728"/>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920"/>
        <c:crosses val="autoZero"/>
        <c:auto val="1"/>
        <c:lblAlgn val="ctr"/>
        <c:lblOffset val="100"/>
        <c:noMultiLvlLbl val="0"/>
      </c:catAx>
      <c:valAx>
        <c:axId val="-205825192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728"/>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a:t>
            </a:r>
            <a:endParaRPr lang="en-US" sz="900"/>
          </a:p>
        </c:rich>
      </c:tx>
      <c:layout>
        <c:manualLayout>
          <c:xMode val="edge"/>
          <c:yMode val="edge"/>
          <c:x val="0.19519968974854396"/>
          <c:y val="1.8248532886877514E-2"/>
        </c:manualLayout>
      </c:layout>
      <c:overlay val="0"/>
      <c:spPr>
        <a:noFill/>
        <a:ln>
          <a:noFill/>
        </a:ln>
        <a:effectLst/>
      </c:spPr>
    </c:title>
    <c:autoTitleDeleted val="0"/>
    <c:plotArea>
      <c:layout>
        <c:manualLayout>
          <c:layoutTarget val="inner"/>
          <c:xMode val="edge"/>
          <c:yMode val="edge"/>
          <c:x val="0.12268134346770092"/>
          <c:y val="0.18591362126245847"/>
          <c:w val="0.83872215464073896"/>
          <c:h val="0.45353912156329296"/>
        </c:manualLayout>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'7Intensidad'!$D$9:$D$18</c:f>
              <c:numCache>
                <c:formatCode>0.0%</c:formatCode>
                <c:ptCount val="10"/>
                <c:pt idx="0">
                  <c:v>1.8184624262717493E-3</c:v>
                </c:pt>
                <c:pt idx="1">
                  <c:v>1.764780878632731E-2</c:v>
                </c:pt>
                <c:pt idx="2">
                  <c:v>4.5736678588443706E-2</c:v>
                </c:pt>
                <c:pt idx="3">
                  <c:v>2.7089050977339678E-2</c:v>
                </c:pt>
                <c:pt idx="4">
                  <c:v>0.11930723962771847</c:v>
                </c:pt>
                <c:pt idx="5">
                  <c:v>0.45822569064666135</c:v>
                </c:pt>
                <c:pt idx="6">
                  <c:v>0.16344689217390138</c:v>
                </c:pt>
                <c:pt idx="7">
                  <c:v>0.16397028726338181</c:v>
                </c:pt>
                <c:pt idx="8">
                  <c:v>3.287994792889879E-4</c:v>
                </c:pt>
                <c:pt idx="9">
                  <c:v>2.4290900306655843E-3</c:v>
                </c:pt>
              </c:numCache>
            </c:numRef>
          </c:val>
          <c:extLst>
            <c:ext xmlns:c16="http://schemas.microsoft.com/office/drawing/2014/chart" uri="{C3380CC4-5D6E-409C-BE32-E72D297353CC}">
              <c16:uniqueId val="{00000000-DF38-415E-9484-0298C79B541F}"/>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'7Intensidad'!$J$9:$J$18</c:f>
              <c:numCache>
                <c:formatCode>0.0%</c:formatCode>
                <c:ptCount val="10"/>
                <c:pt idx="0">
                  <c:v>4.5635011180577737E-5</c:v>
                </c:pt>
                <c:pt idx="1">
                  <c:v>9.5833523479213251E-4</c:v>
                </c:pt>
                <c:pt idx="2">
                  <c:v>1.5972253913202209E-3</c:v>
                </c:pt>
                <c:pt idx="3">
                  <c:v>2.9525852233833798E-2</c:v>
                </c:pt>
                <c:pt idx="4">
                  <c:v>3.5367133664947745E-2</c:v>
                </c:pt>
                <c:pt idx="5">
                  <c:v>0.53178478528727235</c:v>
                </c:pt>
                <c:pt idx="6">
                  <c:v>8.994660703691873E-2</c:v>
                </c:pt>
                <c:pt idx="7">
                  <c:v>0.27855610824624655</c:v>
                </c:pt>
                <c:pt idx="8">
                  <c:v>3.650800894446219E-4</c:v>
                </c:pt>
                <c:pt idx="9">
                  <c:v>3.1853237804043262E-2</c:v>
                </c:pt>
              </c:numCache>
            </c:numRef>
          </c:val>
          <c:extLst>
            <c:ext xmlns:c16="http://schemas.microsoft.com/office/drawing/2014/chart" uri="{C3380CC4-5D6E-409C-BE32-E72D297353CC}">
              <c16:uniqueId val="{00000001-DF38-415E-9484-0298C79B541F}"/>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'7Intensidad'!$P$9:$P$18</c:f>
              <c:numCache>
                <c:formatCode>0.0%</c:formatCode>
                <c:ptCount val="10"/>
                <c:pt idx="0">
                  <c:v>1.5911178187646609E-3</c:v>
                </c:pt>
                <c:pt idx="1">
                  <c:v>1.5507549035092338E-2</c:v>
                </c:pt>
                <c:pt idx="2">
                  <c:v>4.0076280060134896E-2</c:v>
                </c:pt>
                <c:pt idx="3">
                  <c:v>2.7399984790785557E-2</c:v>
                </c:pt>
                <c:pt idx="4">
                  <c:v>0.10854114384992015</c:v>
                </c:pt>
                <c:pt idx="5">
                  <c:v>0.46763069687450642</c:v>
                </c:pt>
                <c:pt idx="6">
                  <c:v>0.1540166950377013</c:v>
                </c:pt>
                <c:pt idx="7">
                  <c:v>0.17864977273923802</c:v>
                </c:pt>
                <c:pt idx="8">
                  <c:v>3.3343277819700612E-4</c:v>
                </c:pt>
                <c:pt idx="9">
                  <c:v>6.2533270156596415E-3</c:v>
                </c:pt>
              </c:numCache>
            </c:numRef>
          </c:val>
          <c:extLst>
            <c:ext xmlns:c16="http://schemas.microsoft.com/office/drawing/2014/chart" uri="{C3380CC4-5D6E-409C-BE32-E72D297353CC}">
              <c16:uniqueId val="{00000002-DF38-415E-9484-0298C79B541F}"/>
            </c:ext>
          </c:extLst>
        </c:ser>
        <c:dLbls>
          <c:showLegendKey val="0"/>
          <c:showVal val="0"/>
          <c:showCatName val="0"/>
          <c:showSerName val="0"/>
          <c:showPercent val="0"/>
          <c:showBubbleSize val="0"/>
        </c:dLbls>
        <c:gapWidth val="50"/>
        <c:overlap val="-27"/>
        <c:axId val="-2058251376"/>
        <c:axId val="-2058249200"/>
      </c:barChart>
      <c:catAx>
        <c:axId val="-205825137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200"/>
        <c:crosses val="autoZero"/>
        <c:auto val="1"/>
        <c:lblAlgn val="ctr"/>
        <c:lblOffset val="100"/>
        <c:noMultiLvlLbl val="0"/>
      </c:catAx>
      <c:valAx>
        <c:axId val="-205824920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1376"/>
        <c:crosses val="autoZero"/>
        <c:crossBetween val="between"/>
        <c:majorUnit val="0.2"/>
      </c:valAx>
      <c:spPr>
        <a:noFill/>
        <a:ln w="25400">
          <a:noFill/>
        </a:ln>
      </c:spPr>
    </c:plotArea>
    <c:legend>
      <c:legendPos val="b"/>
      <c:layout>
        <c:manualLayout>
          <c:xMode val="edge"/>
          <c:yMode val="edge"/>
          <c:x val="9.6064377177127267E-3"/>
          <c:y val="0.83056373767232594"/>
          <c:w val="0.99039356228228725"/>
          <c:h val="0.1428581892379731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0" i="0" u="none" strike="noStrike" kern="1200" spc="0" baseline="0">
                <a:solidFill>
                  <a:schemeClr val="tx1">
                    <a:lumMod val="65000"/>
                    <a:lumOff val="35000"/>
                  </a:schemeClr>
                </a:solidFill>
                <a:latin typeface="+mn-lt"/>
                <a:ea typeface="+mn-ea"/>
                <a:cs typeface="+mn-cs"/>
              </a:defRPr>
            </a:pPr>
            <a:r>
              <a:rPr lang="en-US" sz="900"/>
              <a:t>Distribución de la intensidad de la Ayuda a Domicilio (horas).</a:t>
            </a:r>
            <a:r>
              <a:rPr lang="en-US" sz="900" baseline="0"/>
              <a:t> GRADO III</a:t>
            </a:r>
            <a:endParaRPr lang="en-US" sz="900"/>
          </a:p>
        </c:rich>
      </c:tx>
      <c:layout>
        <c:manualLayout>
          <c:xMode val="edge"/>
          <c:yMode val="edge"/>
          <c:x val="0.19519968974854396"/>
          <c:y val="1.8248738138501919E-2"/>
        </c:manualLayout>
      </c:layout>
      <c:overlay val="0"/>
      <c:spPr>
        <a:noFill/>
        <a:ln>
          <a:noFill/>
        </a:ln>
        <a:effectLst/>
      </c:spPr>
    </c:title>
    <c:autoTitleDeleted val="0"/>
    <c:plotArea>
      <c:layout/>
      <c:barChart>
        <c:barDir val="col"/>
        <c:grouping val="clustered"/>
        <c:varyColors val="0"/>
        <c:ser>
          <c:idx val="0"/>
          <c:order val="0"/>
          <c:tx>
            <c:strRef>
              <c:f>'7Intensidad'!$C$1</c:f>
              <c:strCache>
                <c:ptCount val="1"/>
                <c:pt idx="0">
                  <c:v>Ayuda a domicilio</c:v>
                </c:pt>
              </c:strCache>
            </c:strRef>
          </c:tx>
          <c:spPr>
            <a:solidFill>
              <a:schemeClr val="accent6"/>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'7Intensidad'!$E$9:$E$18</c:f>
              <c:numCache>
                <c:formatCode>0.0%</c:formatCode>
                <c:ptCount val="10"/>
                <c:pt idx="0">
                  <c:v>1.3635269898136513E-3</c:v>
                </c:pt>
                <c:pt idx="1">
                  <c:v>5.8016736625404377E-3</c:v>
                </c:pt>
                <c:pt idx="2">
                  <c:v>1.5279523032911798E-2</c:v>
                </c:pt>
                <c:pt idx="3">
                  <c:v>3.3112317193807986E-2</c:v>
                </c:pt>
                <c:pt idx="4">
                  <c:v>0.16145763708793412</c:v>
                </c:pt>
                <c:pt idx="5">
                  <c:v>3.0305055744191643E-2</c:v>
                </c:pt>
                <c:pt idx="6">
                  <c:v>5.4233617624254736E-2</c:v>
                </c:pt>
                <c:pt idx="7">
                  <c:v>8.3843541961874712E-2</c:v>
                </c:pt>
                <c:pt idx="8">
                  <c:v>0.24377723712001712</c:v>
                </c:pt>
                <c:pt idx="9">
                  <c:v>0.37082586958265379</c:v>
                </c:pt>
              </c:numCache>
            </c:numRef>
          </c:val>
          <c:extLst>
            <c:ext xmlns:c16="http://schemas.microsoft.com/office/drawing/2014/chart" uri="{C3380CC4-5D6E-409C-BE32-E72D297353CC}">
              <c16:uniqueId val="{00000000-FC2D-485E-BC9F-93FAF6BEFFA5}"/>
            </c:ext>
          </c:extLst>
        </c:ser>
        <c:ser>
          <c:idx val="1"/>
          <c:order val="1"/>
          <c:tx>
            <c:strRef>
              <c:f>'7Intensidad'!$K$1</c:f>
              <c:strCache>
                <c:ptCount val="1"/>
                <c:pt idx="0">
                  <c:v>PE Vinculada al Servicio</c:v>
                </c:pt>
              </c:strCache>
            </c:strRef>
          </c:tx>
          <c:spPr>
            <a:solidFill>
              <a:schemeClr val="accent2"/>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'7Intensidad'!$K$9:$K$18</c:f>
              <c:numCache>
                <c:formatCode>0.0%</c:formatCode>
                <c:ptCount val="10"/>
                <c:pt idx="0">
                  <c:v>0</c:v>
                </c:pt>
                <c:pt idx="1">
                  <c:v>1.4452955629426219E-4</c:v>
                </c:pt>
                <c:pt idx="2">
                  <c:v>2.1679433444139325E-4</c:v>
                </c:pt>
                <c:pt idx="3">
                  <c:v>1.5175603410897529E-2</c:v>
                </c:pt>
                <c:pt idx="4">
                  <c:v>7.0819482584188465E-3</c:v>
                </c:pt>
                <c:pt idx="5">
                  <c:v>1.5681456857927448E-2</c:v>
                </c:pt>
                <c:pt idx="6">
                  <c:v>1.3802572626102037E-2</c:v>
                </c:pt>
                <c:pt idx="7">
                  <c:v>0.17090620031796502</c:v>
                </c:pt>
                <c:pt idx="8">
                  <c:v>0.32092787975140918</c:v>
                </c:pt>
                <c:pt idx="9">
                  <c:v>0.45606301488654427</c:v>
                </c:pt>
              </c:numCache>
            </c:numRef>
          </c:val>
          <c:extLst>
            <c:ext xmlns:c16="http://schemas.microsoft.com/office/drawing/2014/chart" uri="{C3380CC4-5D6E-409C-BE32-E72D297353CC}">
              <c16:uniqueId val="{00000001-FC2D-485E-BC9F-93FAF6BEFFA5}"/>
            </c:ext>
          </c:extLst>
        </c:ser>
        <c:ser>
          <c:idx val="2"/>
          <c:order val="2"/>
          <c:tx>
            <c:strRef>
              <c:f>'7Intensidad'!$R$1</c:f>
              <c:strCache>
                <c:ptCount val="1"/>
                <c:pt idx="0">
                  <c:v>Total de prestaciones</c:v>
                </c:pt>
              </c:strCache>
            </c:strRef>
          </c:tx>
          <c:spPr>
            <a:solidFill>
              <a:schemeClr val="accent1"/>
            </a:solidFill>
            <a:ln>
              <a:noFill/>
            </a:ln>
            <a:effectLst/>
          </c:spPr>
          <c:invertIfNegative val="0"/>
          <c:cat>
            <c:strRef>
              <c:f>'7Intensidad'!$B$9:$B$18</c:f>
              <c:strCache>
                <c:ptCount val="10"/>
                <c:pt idx="0">
                  <c:v>Menos de 5</c:v>
                </c:pt>
                <c:pt idx="1">
                  <c:v>De 5 a 10</c:v>
                </c:pt>
                <c:pt idx="2">
                  <c:v>De 11 a 15</c:v>
                </c:pt>
                <c:pt idx="3">
                  <c:v>De 16 a 20</c:v>
                </c:pt>
                <c:pt idx="4">
                  <c:v>De 21 a 30</c:v>
                </c:pt>
                <c:pt idx="5">
                  <c:v>De 31 a 45</c:v>
                </c:pt>
                <c:pt idx="6">
                  <c:v>De 46 a 55</c:v>
                </c:pt>
                <c:pt idx="7">
                  <c:v>De 56 a 65</c:v>
                </c:pt>
                <c:pt idx="8">
                  <c:v>De 66 a 70</c:v>
                </c:pt>
                <c:pt idx="9">
                  <c:v>71 o más</c:v>
                </c:pt>
              </c:strCache>
            </c:strRef>
          </c:cat>
          <c:val>
            <c:numRef>
              <c:f>'7Intensidad'!$Q$9:$Q$18</c:f>
              <c:numCache>
                <c:formatCode>0.0%</c:formatCode>
                <c:ptCount val="10"/>
                <c:pt idx="0">
                  <c:v>1.1505403027500169E-3</c:v>
                </c:pt>
                <c:pt idx="1">
                  <c:v>4.9179958039118369E-3</c:v>
                </c:pt>
                <c:pt idx="2">
                  <c:v>1.2926658695603131E-2</c:v>
                </c:pt>
                <c:pt idx="3">
                  <c:v>3.030884111264015E-2</c:v>
                </c:pt>
                <c:pt idx="4">
                  <c:v>0.13734292868906084</c:v>
                </c:pt>
                <c:pt idx="5">
                  <c:v>2.8019040314029825E-2</c:v>
                </c:pt>
                <c:pt idx="6">
                  <c:v>4.7916619667471294E-2</c:v>
                </c:pt>
                <c:pt idx="7">
                  <c:v>9.7423692106391138E-2</c:v>
                </c:pt>
                <c:pt idx="8">
                  <c:v>0.25579218083786404</c:v>
                </c:pt>
                <c:pt idx="9">
                  <c:v>0.38420150247027773</c:v>
                </c:pt>
              </c:numCache>
            </c:numRef>
          </c:val>
          <c:extLst>
            <c:ext xmlns:c16="http://schemas.microsoft.com/office/drawing/2014/chart" uri="{C3380CC4-5D6E-409C-BE32-E72D297353CC}">
              <c16:uniqueId val="{00000002-FC2D-485E-BC9F-93FAF6BEFFA5}"/>
            </c:ext>
          </c:extLst>
        </c:ser>
        <c:dLbls>
          <c:showLegendKey val="0"/>
          <c:showVal val="0"/>
          <c:showCatName val="0"/>
          <c:showSerName val="0"/>
          <c:showPercent val="0"/>
          <c:showBubbleSize val="0"/>
        </c:dLbls>
        <c:gapWidth val="50"/>
        <c:overlap val="-27"/>
        <c:axId val="-2058256272"/>
        <c:axId val="-2058250288"/>
      </c:barChart>
      <c:catAx>
        <c:axId val="-205825627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288"/>
        <c:crosses val="autoZero"/>
        <c:auto val="1"/>
        <c:lblAlgn val="ctr"/>
        <c:lblOffset val="100"/>
        <c:noMultiLvlLbl val="0"/>
      </c:catAx>
      <c:valAx>
        <c:axId val="-2058250288"/>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6272"/>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a:t>Distribución de la cuantía de las Prestaciones Económicas (euros).</a:t>
            </a:r>
            <a:r>
              <a:rPr lang="en-US" sz="900" b="1" baseline="0"/>
              <a:t> GRADO I</a:t>
            </a:r>
            <a:endParaRPr lang="en-US" sz="900" b="1"/>
          </a:p>
        </c:rich>
      </c:tx>
      <c:layout>
        <c:manualLayout>
          <c:xMode val="edge"/>
          <c:yMode val="edge"/>
          <c:x val="9.7192002536228853E-2"/>
          <c:y val="5.9354012396340736E-2"/>
        </c:manualLayout>
      </c:layout>
      <c:overlay val="0"/>
      <c:spPr>
        <a:noFill/>
        <a:ln>
          <a:noFill/>
        </a:ln>
        <a:effectLst/>
      </c:spPr>
    </c:title>
    <c:autoTitleDeleted val="0"/>
    <c:plotArea>
      <c:layout>
        <c:manualLayout>
          <c:layoutTarget val="inner"/>
          <c:xMode val="edge"/>
          <c:yMode val="edge"/>
          <c:x val="9.2615110584584062E-2"/>
          <c:y val="0.18195016957694771"/>
          <c:w val="0.77229315969064671"/>
          <c:h val="0.61731881159735247"/>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'8CuantíaPrest'!$C$12:$C$20</c:f>
              <c:numCache>
                <c:formatCode>0.0%</c:formatCode>
                <c:ptCount val="9"/>
                <c:pt idx="0">
                  <c:v>1.6469197496037185E-2</c:v>
                </c:pt>
                <c:pt idx="1">
                  <c:v>4.432981381478198E-4</c:v>
                </c:pt>
                <c:pt idx="2">
                  <c:v>2.9586792402138576E-3</c:v>
                </c:pt>
                <c:pt idx="3">
                  <c:v>0.92827973455844814</c:v>
                </c:pt>
                <c:pt idx="4">
                  <c:v>4.7889632196878107E-3</c:v>
                </c:pt>
                <c:pt idx="5">
                  <c:v>2.7202385749979848E-3</c:v>
                </c:pt>
                <c:pt idx="6">
                  <c:v>4.4208914322559842E-2</c:v>
                </c:pt>
                <c:pt idx="7">
                  <c:v>7.7241342253029209E-5</c:v>
                </c:pt>
                <c:pt idx="8">
                  <c:v>5.3733107654281183E-5</c:v>
                </c:pt>
              </c:numCache>
            </c:numRef>
          </c:val>
          <c:extLst>
            <c:ext xmlns:c16="http://schemas.microsoft.com/office/drawing/2014/chart" uri="{C3380CC4-5D6E-409C-BE32-E72D297353CC}">
              <c16:uniqueId val="{00000000-BCF5-4962-9B79-46E7EB836552}"/>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'8CuantíaPrest'!$C$28:$C$36</c:f>
              <c:numCache>
                <c:formatCode>0.0%</c:formatCode>
                <c:ptCount val="9"/>
                <c:pt idx="0">
                  <c:v>0</c:v>
                </c:pt>
                <c:pt idx="1">
                  <c:v>1.3351134846461949E-3</c:v>
                </c:pt>
                <c:pt idx="2">
                  <c:v>5.7854917668001783E-3</c:v>
                </c:pt>
                <c:pt idx="3">
                  <c:v>0.12661326212728083</c:v>
                </c:pt>
                <c:pt idx="4">
                  <c:v>0.17311971517578995</c:v>
                </c:pt>
                <c:pt idx="5">
                  <c:v>0.60146862483311081</c:v>
                </c:pt>
                <c:pt idx="6">
                  <c:v>8.0106809078771699E-2</c:v>
                </c:pt>
                <c:pt idx="7">
                  <c:v>4.6728971962616819E-3</c:v>
                </c:pt>
                <c:pt idx="8">
                  <c:v>6.8980863373386738E-3</c:v>
                </c:pt>
              </c:numCache>
            </c:numRef>
          </c:val>
          <c:extLst>
            <c:ext xmlns:c16="http://schemas.microsoft.com/office/drawing/2014/chart" uri="{C3380CC4-5D6E-409C-BE32-E72D297353CC}">
              <c16:uniqueId val="{00000001-BCF5-4962-9B79-46E7EB836552}"/>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'8CuantíaPrest'!$I$12:$I$20</c:f>
              <c:numCache>
                <c:formatCode>0.0%</c:formatCode>
                <c:ptCount val="9"/>
                <c:pt idx="0">
                  <c:v>2.3081897157637268E-2</c:v>
                </c:pt>
                <c:pt idx="1">
                  <c:v>5.8337316202311E-3</c:v>
                </c:pt>
                <c:pt idx="2">
                  <c:v>1.4352385504231213E-2</c:v>
                </c:pt>
                <c:pt idx="3">
                  <c:v>0.25641710478225421</c:v>
                </c:pt>
                <c:pt idx="4">
                  <c:v>0.22677050240377858</c:v>
                </c:pt>
                <c:pt idx="5">
                  <c:v>0.4031319407349096</c:v>
                </c:pt>
                <c:pt idx="6">
                  <c:v>5.6453653462284571E-2</c:v>
                </c:pt>
                <c:pt idx="7">
                  <c:v>3.8376114031881694E-3</c:v>
                </c:pt>
                <c:pt idx="8">
                  <c:v>1.0121172931485282E-2</c:v>
                </c:pt>
              </c:numCache>
            </c:numRef>
          </c:val>
          <c:extLst>
            <c:ext xmlns:c16="http://schemas.microsoft.com/office/drawing/2014/chart" uri="{C3380CC4-5D6E-409C-BE32-E72D297353CC}">
              <c16:uniqueId val="{00000002-BCF5-4962-9B79-46E7EB836552}"/>
            </c:ext>
          </c:extLst>
        </c:ser>
        <c:dLbls>
          <c:showLegendKey val="0"/>
          <c:showVal val="0"/>
          <c:showCatName val="0"/>
          <c:showSerName val="0"/>
          <c:showPercent val="0"/>
          <c:showBubbleSize val="0"/>
        </c:dLbls>
        <c:gapWidth val="50"/>
        <c:overlap val="-27"/>
        <c:axId val="-2058255184"/>
        <c:axId val="-2058250832"/>
      </c:barChart>
      <c:catAx>
        <c:axId val="-205825518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0832"/>
        <c:crosses val="autoZero"/>
        <c:auto val="1"/>
        <c:lblAlgn val="ctr"/>
        <c:lblOffset val="100"/>
        <c:noMultiLvlLbl val="0"/>
      </c:catAx>
      <c:valAx>
        <c:axId val="-205825083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55184"/>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GRADO II</a:t>
            </a:r>
            <a:endParaRPr lang="en-US" sz="900" b="1"/>
          </a:p>
        </c:rich>
      </c:tx>
      <c:layout>
        <c:manualLayout>
          <c:xMode val="edge"/>
          <c:yMode val="edge"/>
          <c:x val="8.6779827262076684E-2"/>
          <c:y val="4.3518098467121916E-2"/>
        </c:manualLayout>
      </c:layout>
      <c:overlay val="0"/>
      <c:spPr>
        <a:noFill/>
        <a:ln>
          <a:noFill/>
        </a:ln>
        <a:effectLst/>
      </c:spPr>
    </c:title>
    <c:autoTitleDeleted val="0"/>
    <c:plotArea>
      <c:layout>
        <c:manualLayout>
          <c:layoutTarget val="inner"/>
          <c:xMode val="edge"/>
          <c:yMode val="edge"/>
          <c:x val="7.4238436458418489E-2"/>
          <c:y val="0.18591362126245847"/>
          <c:w val="0.66801859975115563"/>
          <c:h val="0.5457103207217769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'8CuantíaPrest'!$D$12:$D$20</c:f>
              <c:numCache>
                <c:formatCode>0.0%</c:formatCode>
                <c:ptCount val="9"/>
                <c:pt idx="0">
                  <c:v>1.6238395841069439E-2</c:v>
                </c:pt>
                <c:pt idx="1">
                  <c:v>1.8937987374675083E-4</c:v>
                </c:pt>
                <c:pt idx="2">
                  <c:v>2.0014853323431117E-3</c:v>
                </c:pt>
                <c:pt idx="3">
                  <c:v>0.14617898254734496</c:v>
                </c:pt>
                <c:pt idx="4">
                  <c:v>0.23864463423691051</c:v>
                </c:pt>
                <c:pt idx="5">
                  <c:v>0.55569624953583363</c:v>
                </c:pt>
                <c:pt idx="6">
                  <c:v>4.0018566654288899E-2</c:v>
                </c:pt>
                <c:pt idx="7">
                  <c:v>5.4957296695135537E-4</c:v>
                </c:pt>
                <c:pt idx="8">
                  <c:v>4.8273301151132564E-4</c:v>
                </c:pt>
              </c:numCache>
            </c:numRef>
          </c:val>
          <c:extLst>
            <c:ext xmlns:c16="http://schemas.microsoft.com/office/drawing/2014/chart" uri="{C3380CC4-5D6E-409C-BE32-E72D297353CC}">
              <c16:uniqueId val="{00000000-FE47-43F0-893F-E3F679C8820C}"/>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'8CuantíaPrest'!$D$28:$D$36</c:f>
              <c:numCache>
                <c:formatCode>0.0%</c:formatCode>
                <c:ptCount val="9"/>
                <c:pt idx="0">
                  <c:v>0</c:v>
                </c:pt>
                <c:pt idx="1">
                  <c:v>2.4844720496894411E-4</c:v>
                </c:pt>
                <c:pt idx="2">
                  <c:v>1.2422360248447205E-3</c:v>
                </c:pt>
                <c:pt idx="3">
                  <c:v>5.5900621118012424E-2</c:v>
                </c:pt>
                <c:pt idx="4">
                  <c:v>4.2732919254658386E-2</c:v>
                </c:pt>
                <c:pt idx="5">
                  <c:v>0.1284472049689441</c:v>
                </c:pt>
                <c:pt idx="6">
                  <c:v>0.10509316770186336</c:v>
                </c:pt>
                <c:pt idx="7">
                  <c:v>0.42434782608695654</c:v>
                </c:pt>
                <c:pt idx="8">
                  <c:v>0.24198757763975157</c:v>
                </c:pt>
              </c:numCache>
            </c:numRef>
          </c:val>
          <c:extLst>
            <c:ext xmlns:c16="http://schemas.microsoft.com/office/drawing/2014/chart" uri="{C3380CC4-5D6E-409C-BE32-E72D297353CC}">
              <c16:uniqueId val="{00000001-FE47-43F0-893F-E3F679C8820C}"/>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'8CuantíaPrest'!$J$12:$J$20</c:f>
              <c:numCache>
                <c:formatCode>0.0%</c:formatCode>
                <c:ptCount val="9"/>
                <c:pt idx="0">
                  <c:v>1.4713062003461896E-2</c:v>
                </c:pt>
                <c:pt idx="1">
                  <c:v>1.054103235542142E-3</c:v>
                </c:pt>
                <c:pt idx="2">
                  <c:v>8.2220052372287064E-3</c:v>
                </c:pt>
                <c:pt idx="3">
                  <c:v>0.13352714038435934</c:v>
                </c:pt>
                <c:pt idx="4">
                  <c:v>0.10657538502507656</c:v>
                </c:pt>
                <c:pt idx="5">
                  <c:v>0.17073143668723093</c:v>
                </c:pt>
                <c:pt idx="6">
                  <c:v>0.23701788646753363</c:v>
                </c:pt>
                <c:pt idx="7">
                  <c:v>0.11571834361546314</c:v>
                </c:pt>
                <c:pt idx="8">
                  <c:v>0.21244063734410368</c:v>
                </c:pt>
              </c:numCache>
            </c:numRef>
          </c:val>
          <c:extLst>
            <c:ext xmlns:c16="http://schemas.microsoft.com/office/drawing/2014/chart" uri="{C3380CC4-5D6E-409C-BE32-E72D297353CC}">
              <c16:uniqueId val="{00000002-FE47-43F0-893F-E3F679C8820C}"/>
            </c:ext>
          </c:extLst>
        </c:ser>
        <c:dLbls>
          <c:showLegendKey val="0"/>
          <c:showVal val="0"/>
          <c:showCatName val="0"/>
          <c:showSerName val="0"/>
          <c:showPercent val="0"/>
          <c:showBubbleSize val="0"/>
        </c:dLbls>
        <c:gapWidth val="50"/>
        <c:overlap val="-27"/>
        <c:axId val="-2058249744"/>
        <c:axId val="-2095907840"/>
      </c:barChart>
      <c:catAx>
        <c:axId val="-2058249744"/>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7840"/>
        <c:crosses val="autoZero"/>
        <c:auto val="1"/>
        <c:lblAlgn val="ctr"/>
        <c:lblOffset val="100"/>
        <c:noMultiLvlLbl val="0"/>
      </c:catAx>
      <c:valAx>
        <c:axId val="-2095907840"/>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58249744"/>
        <c:crosses val="autoZero"/>
        <c:crossBetween val="between"/>
        <c:majorUnit val="0.2"/>
      </c:valAx>
      <c:spPr>
        <a:noFill/>
        <a:ln w="25400">
          <a:noFill/>
        </a:ln>
      </c:spPr>
    </c:plotArea>
    <c:legend>
      <c:legendPos val="r"/>
      <c:layout>
        <c:manualLayout>
          <c:xMode val="edge"/>
          <c:yMode val="edge"/>
          <c:x val="0.75283255683005013"/>
          <c:y val="0.20264482634756276"/>
          <c:w val="0.18257690107075719"/>
          <c:h val="0.737579478341672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chemeClr val="tx1">
                    <a:lumMod val="65000"/>
                    <a:lumOff val="35000"/>
                  </a:schemeClr>
                </a:solidFill>
                <a:latin typeface="+mn-lt"/>
                <a:ea typeface="+mn-ea"/>
                <a:cs typeface="+mn-cs"/>
              </a:defRPr>
            </a:pPr>
            <a:r>
              <a:rPr lang="en-US" sz="900" b="1" i="0" u="none" strike="noStrike" baseline="0">
                <a:effectLst/>
              </a:rPr>
              <a:t>Distribución de la cuantía de las Prestaciones Económicas (euros). </a:t>
            </a:r>
            <a:r>
              <a:rPr lang="en-US" sz="900" b="1" baseline="0"/>
              <a:t> GRADO III</a:t>
            </a:r>
            <a:endParaRPr lang="en-US" sz="900" b="1"/>
          </a:p>
        </c:rich>
      </c:tx>
      <c:layout>
        <c:manualLayout>
          <c:xMode val="edge"/>
          <c:yMode val="edge"/>
          <c:x val="0.10812170886412595"/>
          <c:y val="3.9139671568087196E-2"/>
        </c:manualLayout>
      </c:layout>
      <c:overlay val="0"/>
      <c:spPr>
        <a:noFill/>
        <a:ln>
          <a:noFill/>
        </a:ln>
        <a:effectLst/>
      </c:spPr>
    </c:title>
    <c:autoTitleDeleted val="0"/>
    <c:plotArea>
      <c:layout>
        <c:manualLayout>
          <c:layoutTarget val="inner"/>
          <c:xMode val="edge"/>
          <c:yMode val="edge"/>
          <c:x val="9.2260885681231877E-2"/>
          <c:y val="0.16182665782776981"/>
          <c:w val="0.75733171159011725"/>
          <c:h val="0.65964297875210354"/>
        </c:manualLayout>
      </c:layout>
      <c:barChart>
        <c:barDir val="col"/>
        <c:grouping val="clustered"/>
        <c:varyColors val="0"/>
        <c:ser>
          <c:idx val="0"/>
          <c:order val="0"/>
          <c:tx>
            <c:v>PE Cuidados Familiares</c:v>
          </c:tx>
          <c:spPr>
            <a:solidFill>
              <a:schemeClr val="accent6"/>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'8CuantíaPrest'!$E$12:$E$20</c:f>
              <c:numCache>
                <c:formatCode>0.0%</c:formatCode>
                <c:ptCount val="9"/>
                <c:pt idx="0">
                  <c:v>1.5958423950080295E-2</c:v>
                </c:pt>
                <c:pt idx="1">
                  <c:v>1.4222137942886264E-4</c:v>
                </c:pt>
                <c:pt idx="2">
                  <c:v>8.7703183981131967E-4</c:v>
                </c:pt>
                <c:pt idx="3">
                  <c:v>7.0281065001096292E-3</c:v>
                </c:pt>
                <c:pt idx="4">
                  <c:v>0.18395150250961476</c:v>
                </c:pt>
                <c:pt idx="5">
                  <c:v>0.21169652327986205</c:v>
                </c:pt>
                <c:pt idx="6">
                  <c:v>0.53983087507629579</c:v>
                </c:pt>
                <c:pt idx="7">
                  <c:v>3.9638283624985927E-2</c:v>
                </c:pt>
                <c:pt idx="8">
                  <c:v>8.7703183981131967E-4</c:v>
                </c:pt>
              </c:numCache>
            </c:numRef>
          </c:val>
          <c:extLst>
            <c:ext xmlns:c16="http://schemas.microsoft.com/office/drawing/2014/chart" uri="{C3380CC4-5D6E-409C-BE32-E72D297353CC}">
              <c16:uniqueId val="{00000000-D438-43EF-A1B3-FD8FCB43CC1D}"/>
            </c:ext>
          </c:extLst>
        </c:ser>
        <c:ser>
          <c:idx val="1"/>
          <c:order val="1"/>
          <c:tx>
            <c:v>PE Asistencia Personal</c:v>
          </c:tx>
          <c:spPr>
            <a:solidFill>
              <a:schemeClr val="accent2"/>
            </a:solidFill>
            <a:ln>
              <a:noFill/>
            </a:ln>
            <a:effectLst/>
          </c:spPr>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'8CuantíaPrest'!$E$28:$E$36</c:f>
              <c:numCache>
                <c:formatCode>0.0%</c:formatCode>
                <c:ptCount val="9"/>
                <c:pt idx="0">
                  <c:v>9.395552771688068E-4</c:v>
                </c:pt>
                <c:pt idx="1">
                  <c:v>3.1318509238960227E-4</c:v>
                </c:pt>
                <c:pt idx="2">
                  <c:v>0</c:v>
                </c:pt>
                <c:pt idx="3">
                  <c:v>2.192295646727216E-3</c:v>
                </c:pt>
                <c:pt idx="4">
                  <c:v>5.6999686814907607E-2</c:v>
                </c:pt>
                <c:pt idx="5">
                  <c:v>4.2593172564985904E-2</c:v>
                </c:pt>
                <c:pt idx="6">
                  <c:v>4.5411838396492328E-2</c:v>
                </c:pt>
                <c:pt idx="7">
                  <c:v>0.16630128405887878</c:v>
                </c:pt>
                <c:pt idx="8">
                  <c:v>0.68524898214844976</c:v>
                </c:pt>
              </c:numCache>
            </c:numRef>
          </c:val>
          <c:extLst>
            <c:ext xmlns:c16="http://schemas.microsoft.com/office/drawing/2014/chart" uri="{C3380CC4-5D6E-409C-BE32-E72D297353CC}">
              <c16:uniqueId val="{00000001-D438-43EF-A1B3-FD8FCB43CC1D}"/>
            </c:ext>
          </c:extLst>
        </c:ser>
        <c:ser>
          <c:idx val="3"/>
          <c:order val="2"/>
          <c:tx>
            <c:v>PE Vinculada al servicio</c:v>
          </c:tx>
          <c:invertIfNegative val="0"/>
          <c:cat>
            <c:strRef>
              <c:f>'8CuantíaPrest'!$H$12:$H$20</c:f>
              <c:strCache>
                <c:ptCount val="9"/>
                <c:pt idx="0">
                  <c:v>Menos de 25</c:v>
                </c:pt>
                <c:pt idx="1">
                  <c:v>De 25 a 49</c:v>
                </c:pt>
                <c:pt idx="2">
                  <c:v>De 50 a 99</c:v>
                </c:pt>
                <c:pt idx="3">
                  <c:v>De 100 a 199</c:v>
                </c:pt>
                <c:pt idx="4">
                  <c:v>De 200 a 299</c:v>
                </c:pt>
                <c:pt idx="5">
                  <c:v>De 300 a 399</c:v>
                </c:pt>
                <c:pt idx="6">
                  <c:v>De 400 a 499</c:v>
                </c:pt>
                <c:pt idx="7">
                  <c:v>De 500 a 699</c:v>
                </c:pt>
                <c:pt idx="8">
                  <c:v>700 o más</c:v>
                </c:pt>
              </c:strCache>
            </c:strRef>
          </c:cat>
          <c:val>
            <c:numRef>
              <c:f>'8CuantíaPrest'!$K$12:$K$20</c:f>
              <c:numCache>
                <c:formatCode>0.0%</c:formatCode>
                <c:ptCount val="9"/>
                <c:pt idx="0">
                  <c:v>1.244949494949495E-2</c:v>
                </c:pt>
                <c:pt idx="1">
                  <c:v>3.5353535353535354E-4</c:v>
                </c:pt>
                <c:pt idx="2">
                  <c:v>6.6161616161616163E-3</c:v>
                </c:pt>
                <c:pt idx="3">
                  <c:v>1.3143939393939394E-2</c:v>
                </c:pt>
                <c:pt idx="4">
                  <c:v>0.17741161616161616</c:v>
                </c:pt>
                <c:pt idx="5">
                  <c:v>8.7310606060606061E-2</c:v>
                </c:pt>
                <c:pt idx="6">
                  <c:v>0.14660353535353535</c:v>
                </c:pt>
                <c:pt idx="7">
                  <c:v>0.18941919191919193</c:v>
                </c:pt>
                <c:pt idx="8">
                  <c:v>0.36669191919191918</c:v>
                </c:pt>
              </c:numCache>
            </c:numRef>
          </c:val>
          <c:extLst>
            <c:ext xmlns:c16="http://schemas.microsoft.com/office/drawing/2014/chart" uri="{C3380CC4-5D6E-409C-BE32-E72D297353CC}">
              <c16:uniqueId val="{00000002-D438-43EF-A1B3-FD8FCB43CC1D}"/>
            </c:ext>
          </c:extLst>
        </c:ser>
        <c:dLbls>
          <c:showLegendKey val="0"/>
          <c:showVal val="0"/>
          <c:showCatName val="0"/>
          <c:showSerName val="0"/>
          <c:showPercent val="0"/>
          <c:showBubbleSize val="0"/>
        </c:dLbls>
        <c:gapWidth val="50"/>
        <c:overlap val="-27"/>
        <c:axId val="-2095912736"/>
        <c:axId val="-2095909472"/>
      </c:barChart>
      <c:catAx>
        <c:axId val="-2095912736"/>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9472"/>
        <c:crosses val="autoZero"/>
        <c:auto val="1"/>
        <c:lblAlgn val="ctr"/>
        <c:lblOffset val="100"/>
        <c:noMultiLvlLbl val="0"/>
      </c:catAx>
      <c:valAx>
        <c:axId val="-209590947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736"/>
        <c:crosses val="autoZero"/>
        <c:crossBetween val="between"/>
        <c:majorUnit val="0.2"/>
      </c:valAx>
      <c:spPr>
        <a:noFill/>
        <a:ln w="25400">
          <a:noFill/>
        </a:ln>
      </c:spPr>
    </c:plotArea>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orientation="portrait"/>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a:solidFill>
                  <a:schemeClr val="accent1">
                    <a:lumMod val="50000"/>
                  </a:schemeClr>
                </a:solidFill>
                <a:latin typeface="+mn-lt"/>
              </a:defRPr>
            </a:pPr>
            <a:r>
              <a:rPr lang="en-US" sz="1100" b="1">
                <a:solidFill>
                  <a:schemeClr val="accent1">
                    <a:lumMod val="50000"/>
                  </a:schemeClr>
                </a:solidFill>
                <a:latin typeface="+mn-lt"/>
              </a:rPr>
              <a:t>Tiempo medio desde la Solicitud de dependencia</a:t>
            </a:r>
            <a:r>
              <a:rPr lang="en-US" sz="1100" b="1" baseline="0">
                <a:solidFill>
                  <a:schemeClr val="accent1">
                    <a:lumMod val="50000"/>
                  </a:schemeClr>
                </a:solidFill>
                <a:latin typeface="+mn-lt"/>
              </a:rPr>
              <a:t> hasta la Resolución de Prestación (días)</a:t>
            </a:r>
            <a:endParaRPr lang="en-US" sz="1100" b="1">
              <a:solidFill>
                <a:schemeClr val="accent1">
                  <a:lumMod val="50000"/>
                </a:schemeClr>
              </a:solidFill>
              <a:latin typeface="+mn-lt"/>
            </a:endParaRPr>
          </a:p>
        </c:rich>
      </c:tx>
      <c:layout>
        <c:manualLayout>
          <c:xMode val="edge"/>
          <c:yMode val="edge"/>
          <c:x val="0.16727867100444779"/>
          <c:y val="1.0683727034120735E-2"/>
        </c:manualLayout>
      </c:layout>
      <c:overlay val="0"/>
    </c:title>
    <c:autoTitleDeleted val="0"/>
    <c:plotArea>
      <c:layout>
        <c:manualLayout>
          <c:layoutTarget val="inner"/>
          <c:xMode val="edge"/>
          <c:yMode val="edge"/>
          <c:x val="0.12526096033402923"/>
          <c:y val="6.7744258530183732E-2"/>
          <c:w val="0.84551148225469763"/>
          <c:h val="0.67535974409448829"/>
        </c:manualLayout>
      </c:layout>
      <c:barChart>
        <c:barDir val="col"/>
        <c:grouping val="clustered"/>
        <c:varyColors val="0"/>
        <c:ser>
          <c:idx val="0"/>
          <c:order val="0"/>
          <c:spPr>
            <a:solidFill>
              <a:schemeClr val="accent1">
                <a:lumMod val="40000"/>
                <a:lumOff val="60000"/>
              </a:scheme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F0B9-4BE1-AAFB-F7F36F8DDABA}"/>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F0B9-4BE1-AAFB-F7F36F8DDABA}"/>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7690-4BFA-A5B5-BA1EF108A019}"/>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F0B9-4BE1-AAFB-F7F36F8DDABA}"/>
              </c:ext>
            </c:extLst>
          </c:dPt>
          <c:dPt>
            <c:idx val="4"/>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6-54D3-47CB-B024-215BA3F11768}"/>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F0B9-4BE1-AAFB-F7F36F8DDABA}"/>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F0B9-4BE1-AAFB-F7F36F8DDABA}"/>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F0B9-4BE1-AAFB-F7F36F8DDABA}"/>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F0B9-4BE1-AAFB-F7F36F8DDABA}"/>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F0B9-4BE1-AAFB-F7F36F8DDABA}"/>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7690-4BFA-A5B5-BA1EF108A019}"/>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7690-4BFA-A5B5-BA1EF108A019}"/>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7690-4BFA-A5B5-BA1EF108A019}"/>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7690-4BFA-A5B5-BA1EF108A019}"/>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7690-4BFA-A5B5-BA1EF108A019}"/>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7690-4BFA-A5B5-BA1EF108A019}"/>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7690-4BFA-A5B5-BA1EF108A019}"/>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7690-4BFA-A5B5-BA1EF108A019}"/>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7690-4BFA-A5B5-BA1EF108A019}"/>
              </c:ext>
            </c:extLst>
          </c:dPt>
          <c:dPt>
            <c:idx val="1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7690-4BFA-A5B5-BA1EF108A019}"/>
              </c:ext>
            </c:extLst>
          </c:dPt>
          <c:dLbls>
            <c:dLbl>
              <c:idx val="0"/>
              <c:layout>
                <c:manualLayout>
                  <c:x val="7.9840319361277438E-3"/>
                  <c:y val="6.8376068376068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0B9-4BE1-AAFB-F7F36F8DDABA}"/>
                </c:ext>
              </c:extLst>
            </c:dLbl>
            <c:dLbl>
              <c:idx val="1"/>
              <c:layout>
                <c:manualLayout>
                  <c:x val="-2.4395371320756874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0B9-4BE1-AAFB-F7F36F8DDABA}"/>
                </c:ext>
              </c:extLst>
            </c:dLbl>
            <c:dLbl>
              <c:idx val="3"/>
              <c:layout>
                <c:manualLayout>
                  <c:x val="-4.8790742641513747E-17"/>
                  <c:y val="-4.558404558404600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0B9-4BE1-AAFB-F7F36F8DDABA}"/>
                </c:ext>
              </c:extLst>
            </c:dLbl>
            <c:dLbl>
              <c:idx val="5"/>
              <c:layout>
                <c:manualLayout>
                  <c:x val="0"/>
                  <c:y val="6.83760683760683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0B9-4BE1-AAFB-F7F36F8DDABA}"/>
                </c:ext>
              </c:extLst>
            </c:dLbl>
            <c:dLbl>
              <c:idx val="6"/>
              <c:layout>
                <c:manualLayout>
                  <c:x val="2.6613439787091992E-3"/>
                  <c:y val="6.8376068376067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0B9-4BE1-AAFB-F7F36F8DDABA}"/>
                </c:ext>
              </c:extLst>
            </c:dLbl>
            <c:dLbl>
              <c:idx val="7"/>
              <c:layout>
                <c:manualLayout>
                  <c:x val="-4.8790742641513747E-17"/>
                  <c:y val="8.33333333333333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0B9-4BE1-AAFB-F7F36F8DDABA}"/>
                </c:ext>
              </c:extLst>
            </c:dLbl>
            <c:dLbl>
              <c:idx val="8"/>
              <c:layout>
                <c:manualLayout>
                  <c:x val="0"/>
                  <c:y val="6.250000000000000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0B9-4BE1-AAFB-F7F36F8DDABA}"/>
                </c:ext>
              </c:extLst>
            </c:dLbl>
            <c:spPr>
              <a:noFill/>
              <a:ln w="25400">
                <a:noFill/>
              </a:ln>
            </c:spPr>
            <c:txPr>
              <a:bodyPr wrap="square" lIns="38100" tIns="19050" rIns="38100" bIns="19050" anchor="ctr">
                <a:spAutoFit/>
              </a:bodyPr>
              <a:lstStyle/>
              <a:p>
                <a:pPr>
                  <a:defRPr sz="900">
                    <a:solidFill>
                      <a:schemeClr val="accent1"/>
                    </a:solidFill>
                    <a:latin typeface="+mn-lt"/>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'9TiempoEspera'!$P$13:$P$32</c:f>
              <c:strCache>
                <c:ptCount val="20"/>
                <c:pt idx="0">
                  <c:v>Murcia, Región de</c:v>
                </c:pt>
                <c:pt idx="1">
                  <c:v>Andalucía</c:v>
                </c:pt>
                <c:pt idx="2">
                  <c:v>Canarias</c:v>
                </c:pt>
                <c:pt idx="3">
                  <c:v>Madrid, Comunidad de*</c:v>
                </c:pt>
                <c:pt idx="4">
                  <c:v>TOTAL</c:v>
                </c:pt>
                <c:pt idx="5">
                  <c:v>Asturias, Principado de</c:v>
                </c:pt>
                <c:pt idx="6">
                  <c:v>Galicia</c:v>
                </c:pt>
                <c:pt idx="7">
                  <c:v>Comunitat Valenciana</c:v>
                </c:pt>
                <c:pt idx="8">
                  <c:v>Cataluña</c:v>
                </c:pt>
                <c:pt idx="9">
                  <c:v>Extremadura</c:v>
                </c:pt>
                <c:pt idx="10">
                  <c:v>Balears, Illes</c:v>
                </c:pt>
                <c:pt idx="11">
                  <c:v>Melilla</c:v>
                </c:pt>
                <c:pt idx="12">
                  <c:v>Cantabria</c:v>
                </c:pt>
                <c:pt idx="13">
                  <c:v>Navarra, Comunidad Foral de</c:v>
                </c:pt>
                <c:pt idx="14">
                  <c:v>Rioja, La</c:v>
                </c:pt>
                <c:pt idx="15">
                  <c:v>Castilla - La Mancha</c:v>
                </c:pt>
                <c:pt idx="16">
                  <c:v>Aragón</c:v>
                </c:pt>
                <c:pt idx="17">
                  <c:v>País Vasco*</c:v>
                </c:pt>
                <c:pt idx="18">
                  <c:v>Castilla y León*</c:v>
                </c:pt>
                <c:pt idx="19">
                  <c:v>Ceuta</c:v>
                </c:pt>
              </c:strCache>
            </c:strRef>
          </c:cat>
          <c:val>
            <c:numRef>
              <c:f>'9TiempoEspera'!$Q$13:$Q$32</c:f>
              <c:numCache>
                <c:formatCode>#,##0</c:formatCode>
                <c:ptCount val="20"/>
                <c:pt idx="0">
                  <c:v>558.78</c:v>
                </c:pt>
                <c:pt idx="1">
                  <c:v>495.79</c:v>
                </c:pt>
                <c:pt idx="2">
                  <c:v>430.49</c:v>
                </c:pt>
                <c:pt idx="3">
                  <c:v>347.72</c:v>
                </c:pt>
                <c:pt idx="4">
                  <c:v>341.24</c:v>
                </c:pt>
                <c:pt idx="5">
                  <c:v>326.85000000000002</c:v>
                </c:pt>
                <c:pt idx="6">
                  <c:v>323.83999999999997</c:v>
                </c:pt>
                <c:pt idx="7">
                  <c:v>299.52999999999997</c:v>
                </c:pt>
                <c:pt idx="8">
                  <c:v>275.73</c:v>
                </c:pt>
                <c:pt idx="9">
                  <c:v>258.61</c:v>
                </c:pt>
                <c:pt idx="10">
                  <c:v>215.45</c:v>
                </c:pt>
                <c:pt idx="11">
                  <c:v>208.15</c:v>
                </c:pt>
                <c:pt idx="12">
                  <c:v>202.76</c:v>
                </c:pt>
                <c:pt idx="13">
                  <c:v>200.8</c:v>
                </c:pt>
                <c:pt idx="14">
                  <c:v>174.19</c:v>
                </c:pt>
                <c:pt idx="15">
                  <c:v>164.53</c:v>
                </c:pt>
                <c:pt idx="16">
                  <c:v>140.59</c:v>
                </c:pt>
                <c:pt idx="17">
                  <c:v>129.13999999999999</c:v>
                </c:pt>
                <c:pt idx="18">
                  <c:v>112.74</c:v>
                </c:pt>
                <c:pt idx="19">
                  <c:v>82.49</c:v>
                </c:pt>
              </c:numCache>
            </c:numRef>
          </c:val>
          <c:extLst>
            <c:ext xmlns:c16="http://schemas.microsoft.com/office/drawing/2014/chart" uri="{C3380CC4-5D6E-409C-BE32-E72D297353CC}">
              <c16:uniqueId val="{00000009-F0B9-4BE1-AAFB-F7F36F8DDABA}"/>
            </c:ext>
          </c:extLst>
        </c:ser>
        <c:dLbls>
          <c:showLegendKey val="0"/>
          <c:showVal val="0"/>
          <c:showCatName val="0"/>
          <c:showSerName val="0"/>
          <c:showPercent val="0"/>
          <c:showBubbleSize val="0"/>
        </c:dLbls>
        <c:gapWidth val="20"/>
        <c:axId val="-2095908928"/>
        <c:axId val="-2095911104"/>
      </c:barChart>
      <c:catAx>
        <c:axId val="-209590892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i="0" u="none" strike="noStrike" baseline="0">
                <a:solidFill>
                  <a:schemeClr val="accent1"/>
                </a:solidFill>
                <a:latin typeface="+mn-lt"/>
                <a:ea typeface="Arial"/>
                <a:cs typeface="Arial"/>
              </a:defRPr>
            </a:pPr>
            <a:endParaRPr lang="es-ES"/>
          </a:p>
        </c:txPr>
        <c:crossAx val="-2095911104"/>
        <c:crosses val="autoZero"/>
        <c:auto val="1"/>
        <c:lblAlgn val="ctr"/>
        <c:lblOffset val="100"/>
        <c:tickLblSkip val="1"/>
        <c:tickMarkSkip val="1"/>
        <c:noMultiLvlLbl val="0"/>
      </c:catAx>
      <c:valAx>
        <c:axId val="-2095911104"/>
        <c:scaling>
          <c:orientation val="minMax"/>
          <c:max val="1004"/>
          <c:min val="0"/>
        </c:scaling>
        <c:delete val="0"/>
        <c:axPos val="l"/>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chemeClr val="accent1"/>
                </a:solidFill>
                <a:latin typeface="+mn-lt"/>
                <a:ea typeface="Arial"/>
                <a:cs typeface="Arial"/>
              </a:defRPr>
            </a:pPr>
            <a:endParaRPr lang="es-ES"/>
          </a:p>
        </c:txPr>
        <c:crossAx val="-209590892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56" r="0.75000000000000056" t="1" header="0" footer="0"/>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0 a 64 años sobre la población de dicha edad</a:t>
            </a:r>
          </a:p>
        </c:rich>
      </c:tx>
      <c:layout>
        <c:manualLayout>
          <c:xMode val="edge"/>
          <c:yMode val="edge"/>
          <c:x val="0.19044025157232702"/>
          <c:y val="1.444043321299639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686B-498B-ACF0-F46FF0C502D2}"/>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686B-498B-ACF0-F46FF0C502D2}"/>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686B-498B-ACF0-F46FF0C502D2}"/>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686B-498B-ACF0-F46FF0C502D2}"/>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686B-498B-ACF0-F46FF0C502D2}"/>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686B-498B-ACF0-F46FF0C502D2}"/>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686B-498B-ACF0-F46FF0C502D2}"/>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B-686B-498B-ACF0-F46FF0C502D2}"/>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686B-498B-ACF0-F46FF0C502D2}"/>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686B-498B-ACF0-F46FF0C502D2}"/>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686B-498B-ACF0-F46FF0C502D2}"/>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686B-498B-ACF0-F46FF0C502D2}"/>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9DDC-48C7-83E9-2ABF40AEA937}"/>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686B-498B-ACF0-F46FF0C502D2}"/>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686B-498B-ACF0-F46FF0C502D2}"/>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686B-498B-ACF0-F46FF0C502D2}"/>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686B-498B-ACF0-F46FF0C502D2}"/>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686B-498B-ACF0-F46FF0C502D2}"/>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686B-498B-ACF0-F46FF0C502D2}"/>
              </c:ext>
            </c:extLst>
          </c:dPt>
          <c:dLbls>
            <c:dLbl>
              <c:idx val="0"/>
              <c:layout>
                <c:manualLayout>
                  <c:x val="1.1180992313067784E-2"/>
                  <c:y val="0"/>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86B-498B-ACF0-F46FF0C502D2}"/>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86B-498B-ACF0-F46FF0C502D2}"/>
                </c:ext>
              </c:extLst>
            </c:dLbl>
            <c:dLbl>
              <c:idx val="2"/>
              <c:layout>
                <c:manualLayout>
                  <c:x val="2.7951769186746393E-3"/>
                  <c:y val="4.813477737665440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86B-498B-ACF0-F46FF0C502D2}"/>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86B-498B-ACF0-F46FF0C502D2}"/>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86B-498B-ACF0-F46FF0C502D2}"/>
                </c:ext>
              </c:extLst>
            </c:dLbl>
            <c:dLbl>
              <c:idx val="5"/>
              <c:layout>
                <c:manualLayout>
                  <c:x val="3.3497479174240674E-3"/>
                  <c:y val="7.878601381723835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86B-498B-ACF0-F46FF0C502D2}"/>
                </c:ext>
              </c:extLst>
            </c:dLbl>
            <c:dLbl>
              <c:idx val="6"/>
              <c:layout>
                <c:manualLayout>
                  <c:x val="-1.1236051714712023E-5"/>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86B-498B-ACF0-F46FF0C502D2}"/>
                </c:ext>
              </c:extLst>
            </c:dLbl>
            <c:dLbl>
              <c:idx val="7"/>
              <c:layout>
                <c:manualLayout>
                  <c:x val="-2.7624886520266766E-3"/>
                  <c:y val="4.38193501674359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86B-498B-ACF0-F46FF0C502D2}"/>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86B-498B-ACF0-F46FF0C502D2}"/>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86B-498B-ACF0-F46FF0C502D2}"/>
                </c:ext>
              </c:extLst>
            </c:dLbl>
            <c:dLbl>
              <c:idx val="10"/>
              <c:layout>
                <c:manualLayout>
                  <c:x val="2.8032193394921293E-3"/>
                  <c:y val="9.626934564213984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86B-498B-ACF0-F46FF0C502D2}"/>
                </c:ext>
              </c:extLst>
            </c:dLbl>
            <c:dLbl>
              <c:idx val="11"/>
              <c:layout>
                <c:manualLayout>
                  <c:x val="2.8033071211462316E-3"/>
                  <c:y val="7.2202009231604669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686B-498B-ACF0-F46FF0C502D2}"/>
                </c:ext>
              </c:extLst>
            </c:dLbl>
            <c:dLbl>
              <c:idx val="13"/>
              <c:layout>
                <c:manualLayout>
                  <c:x val="-1.1232540448470264E-3"/>
                  <c:y val="4.1550668235436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86B-498B-ACF0-F46FF0C502D2}"/>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86B-498B-ACF0-F46FF0C502D2}"/>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86B-498B-ACF0-F46FF0C502D2}"/>
                </c:ext>
              </c:extLst>
            </c:dLbl>
            <c:dLbl>
              <c:idx val="16"/>
              <c:layout>
                <c:manualLayout>
                  <c:x val="1.0025062656641603E-2"/>
                  <c:y val="7.220216606498106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86B-498B-ACF0-F46FF0C502D2}"/>
                </c:ext>
              </c:extLst>
            </c:dLbl>
            <c:dLbl>
              <c:idx val="17"/>
              <c:layout>
                <c:manualLayout>
                  <c:x val="1.1180992313067784E-2"/>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686B-498B-ACF0-F46FF0C502D2}"/>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686B-498B-ACF0-F46FF0C502D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'24asolcasaad_pobl'!$AK$11:$AK$29</c:f>
              <c:strCache>
                <c:ptCount val="19"/>
                <c:pt idx="0">
                  <c:v>Ceuta y Melilla</c:v>
                </c:pt>
                <c:pt idx="1">
                  <c:v>Murcia, Región de</c:v>
                </c:pt>
                <c:pt idx="2">
                  <c:v>Castilla y León</c:v>
                </c:pt>
                <c:pt idx="3">
                  <c:v>País Vasco</c:v>
                </c:pt>
                <c:pt idx="4">
                  <c:v>Andalucía</c:v>
                </c:pt>
                <c:pt idx="5">
                  <c:v>Extremadura</c:v>
                </c:pt>
                <c:pt idx="6">
                  <c:v>Cataluña</c:v>
                </c:pt>
                <c:pt idx="7">
                  <c:v>TOTAL</c:v>
                </c:pt>
                <c:pt idx="8">
                  <c:v>Canarias</c:v>
                </c:pt>
                <c:pt idx="9">
                  <c:v>Cantabria</c:v>
                </c:pt>
                <c:pt idx="10">
                  <c:v>Asturias, Principado de</c:v>
                </c:pt>
                <c:pt idx="11">
                  <c:v>Comunitat Valenciana</c:v>
                </c:pt>
                <c:pt idx="12">
                  <c:v>Balears, Illes</c:v>
                </c:pt>
                <c:pt idx="13">
                  <c:v>Castilla - La Mancha</c:v>
                </c:pt>
                <c:pt idx="14">
                  <c:v>Galicia</c:v>
                </c:pt>
                <c:pt idx="15">
                  <c:v>Rioja, La</c:v>
                </c:pt>
                <c:pt idx="16">
                  <c:v>Madrid, Comunidad de</c:v>
                </c:pt>
                <c:pt idx="17">
                  <c:v>Aragón</c:v>
                </c:pt>
                <c:pt idx="18">
                  <c:v>Navarra, Comunidad Foral de</c:v>
                </c:pt>
              </c:strCache>
            </c:strRef>
          </c:cat>
          <c:val>
            <c:numRef>
              <c:f>'24asolcasaad_pobl'!$AL$11:$AL$29</c:f>
              <c:numCache>
                <c:formatCode>0.00</c:formatCode>
                <c:ptCount val="19"/>
                <c:pt idx="0">
                  <c:v>2.138711490664301</c:v>
                </c:pt>
                <c:pt idx="1">
                  <c:v>1.9170561069438197</c:v>
                </c:pt>
                <c:pt idx="2">
                  <c:v>1.8958497729897874</c:v>
                </c:pt>
                <c:pt idx="3">
                  <c:v>1.8770468330726979</c:v>
                </c:pt>
                <c:pt idx="4">
                  <c:v>1.7978816151085486</c:v>
                </c:pt>
                <c:pt idx="5">
                  <c:v>1.7853304149851965</c:v>
                </c:pt>
                <c:pt idx="6">
                  <c:v>1.656296297675117</c:v>
                </c:pt>
                <c:pt idx="7">
                  <c:v>1.5521773135359249</c:v>
                </c:pt>
                <c:pt idx="8">
                  <c:v>1.4863735506580928</c:v>
                </c:pt>
                <c:pt idx="9">
                  <c:v>1.4801862205689083</c:v>
                </c:pt>
                <c:pt idx="10">
                  <c:v>1.4670730331979085</c:v>
                </c:pt>
                <c:pt idx="11">
                  <c:v>1.4617998580058729</c:v>
                </c:pt>
                <c:pt idx="12">
                  <c:v>1.4499121265377857</c:v>
                </c:pt>
                <c:pt idx="13">
                  <c:v>1.4360621691719953</c:v>
                </c:pt>
                <c:pt idx="14">
                  <c:v>1.3940991227336952</c:v>
                </c:pt>
                <c:pt idx="15">
                  <c:v>1.3517474097778905</c:v>
                </c:pt>
                <c:pt idx="16">
                  <c:v>1.1477894888898121</c:v>
                </c:pt>
                <c:pt idx="17">
                  <c:v>1.1090074321515868</c:v>
                </c:pt>
                <c:pt idx="18">
                  <c:v>1.0570006768969853</c:v>
                </c:pt>
              </c:numCache>
            </c:numRef>
          </c:val>
          <c:extLst>
            <c:ext xmlns:c16="http://schemas.microsoft.com/office/drawing/2014/chart" uri="{C3380CC4-5D6E-409C-BE32-E72D297353CC}">
              <c16:uniqueId val="{00000013-686B-498B-ACF0-F46FF0C502D2}"/>
            </c:ext>
          </c:extLst>
        </c:ser>
        <c:dLbls>
          <c:showLegendKey val="0"/>
          <c:showVal val="0"/>
          <c:showCatName val="0"/>
          <c:showSerName val="0"/>
          <c:showPercent val="0"/>
          <c:showBubbleSize val="0"/>
        </c:dLbls>
        <c:gapWidth val="20"/>
        <c:axId val="711915360"/>
        <c:axId val="711916448"/>
      </c:barChart>
      <c:catAx>
        <c:axId val="71191536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solidFill>
                  <a:sysClr val="windowText" lastClr="000000"/>
                </a:solidFill>
                <a:latin typeface="+mn-lt"/>
              </a:defRPr>
            </a:pPr>
            <a:endParaRPr lang="es-ES"/>
          </a:p>
        </c:txPr>
        <c:crossAx val="711916448"/>
        <c:crosses val="autoZero"/>
        <c:auto val="1"/>
        <c:lblAlgn val="ctr"/>
        <c:lblOffset val="100"/>
        <c:tickLblSkip val="1"/>
        <c:tickMarkSkip val="1"/>
        <c:noMultiLvlLbl val="0"/>
      </c:catAx>
      <c:valAx>
        <c:axId val="711916448"/>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5360"/>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chemeClr val="accent1">
              <a:lumMod val="50000"/>
            </a:schemeClr>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rgbClr val="8784C6"/>
            </a:solidFill>
            <a:ln>
              <a:noFill/>
            </a:ln>
            <a:effectLst/>
          </c:spPr>
          <c:invertIfNegative val="0"/>
          <c:dPt>
            <c:idx val="0"/>
            <c:invertIfNegative val="0"/>
            <c:bubble3D val="0"/>
            <c:spPr>
              <a:solidFill>
                <a:srgbClr val="AD84C6"/>
              </a:solidFill>
              <a:ln>
                <a:noFill/>
              </a:ln>
              <a:effectLst/>
            </c:spPr>
            <c:extLst>
              <c:ext xmlns:c16="http://schemas.microsoft.com/office/drawing/2014/chart" uri="{C3380CC4-5D6E-409C-BE32-E72D297353CC}">
                <c16:uniqueId val="{00000006-6C81-47B0-B1AF-BAF6FD9CCEB2}"/>
              </c:ext>
            </c:extLst>
          </c:dPt>
          <c:dPt>
            <c:idx val="1"/>
            <c:invertIfNegative val="0"/>
            <c:bubble3D val="0"/>
            <c:spPr>
              <a:solidFill>
                <a:srgbClr val="AD84C6"/>
              </a:solidFill>
              <a:ln>
                <a:noFill/>
              </a:ln>
              <a:effectLst/>
            </c:spPr>
            <c:extLst>
              <c:ext xmlns:c16="http://schemas.microsoft.com/office/drawing/2014/chart" uri="{C3380CC4-5D6E-409C-BE32-E72D297353CC}">
                <c16:uniqueId val="{00000007-6C81-47B0-B1AF-BAF6FD9CCEB2}"/>
              </c:ext>
            </c:extLst>
          </c:dPt>
          <c:dPt>
            <c:idx val="2"/>
            <c:invertIfNegative val="0"/>
            <c:bubble3D val="0"/>
            <c:spPr>
              <a:solidFill>
                <a:srgbClr val="AD84C6"/>
              </a:solidFill>
              <a:ln>
                <a:noFill/>
              </a:ln>
              <a:effectLst/>
            </c:spPr>
            <c:extLst>
              <c:ext xmlns:c16="http://schemas.microsoft.com/office/drawing/2014/chart" uri="{C3380CC4-5D6E-409C-BE32-E72D297353CC}">
                <c16:uniqueId val="{00000008-6C81-47B0-B1AF-BAF6FD9CCEB2}"/>
              </c:ext>
            </c:extLst>
          </c:dPt>
          <c:dPt>
            <c:idx val="3"/>
            <c:invertIfNegative val="0"/>
            <c:bubble3D val="0"/>
            <c:spPr>
              <a:solidFill>
                <a:srgbClr val="AD84C6"/>
              </a:solidFill>
              <a:ln>
                <a:noFill/>
              </a:ln>
              <a:effectLst/>
            </c:spPr>
            <c:extLst>
              <c:ext xmlns:c16="http://schemas.microsoft.com/office/drawing/2014/chart" uri="{C3380CC4-5D6E-409C-BE32-E72D297353CC}">
                <c16:uniqueId val="{00000009-6C81-47B0-B1AF-BAF6FD9CCEB2}"/>
              </c:ext>
            </c:extLst>
          </c:dPt>
          <c:dPt>
            <c:idx val="4"/>
            <c:invertIfNegative val="0"/>
            <c:bubble3D val="0"/>
            <c:spPr>
              <a:solidFill>
                <a:srgbClr val="AD84C6"/>
              </a:solidFill>
              <a:ln>
                <a:noFill/>
              </a:ln>
              <a:effectLst/>
            </c:spPr>
            <c:extLst>
              <c:ext xmlns:c16="http://schemas.microsoft.com/office/drawing/2014/chart" uri="{C3380CC4-5D6E-409C-BE32-E72D297353CC}">
                <c16:uniqueId val="{0000000A-6C81-47B0-B1AF-BAF6FD9CCEB2}"/>
              </c:ext>
            </c:extLst>
          </c:dPt>
          <c:dPt>
            <c:idx val="5"/>
            <c:invertIfNegative val="0"/>
            <c:bubble3D val="0"/>
            <c:spPr>
              <a:solidFill>
                <a:srgbClr val="AD84C6"/>
              </a:solidFill>
              <a:ln>
                <a:noFill/>
              </a:ln>
              <a:effectLst/>
            </c:spPr>
            <c:extLst>
              <c:ext xmlns:c16="http://schemas.microsoft.com/office/drawing/2014/chart" uri="{C3380CC4-5D6E-409C-BE32-E72D297353CC}">
                <c16:uniqueId val="{0000000B-6C81-47B0-B1AF-BAF6FD9CCEB2}"/>
              </c:ext>
            </c:extLst>
          </c:dPt>
          <c:dPt>
            <c:idx val="6"/>
            <c:invertIfNegative val="0"/>
            <c:bubble3D val="0"/>
            <c:spPr>
              <a:solidFill>
                <a:srgbClr val="AD84C6"/>
              </a:solidFill>
              <a:ln>
                <a:noFill/>
              </a:ln>
              <a:effectLst/>
            </c:spPr>
            <c:extLst>
              <c:ext xmlns:c16="http://schemas.microsoft.com/office/drawing/2014/chart" uri="{C3380CC4-5D6E-409C-BE32-E72D297353CC}">
                <c16:uniqueId val="{0000000C-6C81-47B0-B1AF-BAF6FD9CCEB2}"/>
              </c:ext>
            </c:extLst>
          </c:dPt>
          <c:dPt>
            <c:idx val="7"/>
            <c:invertIfNegative val="0"/>
            <c:bubble3D val="0"/>
            <c:spPr>
              <a:solidFill>
                <a:srgbClr val="AD84C6"/>
              </a:solidFill>
              <a:ln>
                <a:noFill/>
              </a:ln>
              <a:effectLst/>
            </c:spPr>
            <c:extLst>
              <c:ext xmlns:c16="http://schemas.microsoft.com/office/drawing/2014/chart" uri="{C3380CC4-5D6E-409C-BE32-E72D297353CC}">
                <c16:uniqueId val="{0000000D-6C81-47B0-B1AF-BAF6FD9CCEB2}"/>
              </c:ext>
            </c:extLst>
          </c:dPt>
          <c:dPt>
            <c:idx val="8"/>
            <c:invertIfNegative val="0"/>
            <c:bubble3D val="0"/>
            <c:spPr>
              <a:solidFill>
                <a:srgbClr val="AD84C6"/>
              </a:solidFill>
              <a:ln>
                <a:noFill/>
              </a:ln>
              <a:effectLst/>
            </c:spPr>
            <c:extLst>
              <c:ext xmlns:c16="http://schemas.microsoft.com/office/drawing/2014/chart" uri="{C3380CC4-5D6E-409C-BE32-E72D297353CC}">
                <c16:uniqueId val="{0000000E-6C81-47B0-B1AF-BAF6FD9CCEB2}"/>
              </c:ext>
            </c:extLst>
          </c:dPt>
          <c:dPt>
            <c:idx val="9"/>
            <c:invertIfNegative val="0"/>
            <c:bubble3D val="0"/>
            <c:spPr>
              <a:solidFill>
                <a:srgbClr val="AD84C6"/>
              </a:solidFill>
              <a:ln>
                <a:noFill/>
              </a:ln>
              <a:effectLst/>
            </c:spPr>
            <c:extLst>
              <c:ext xmlns:c16="http://schemas.microsoft.com/office/drawing/2014/chart" uri="{C3380CC4-5D6E-409C-BE32-E72D297353CC}">
                <c16:uniqueId val="{00000000-6C81-47B0-B1AF-BAF6FD9CCEB2}"/>
              </c:ext>
            </c:extLst>
          </c:dPt>
          <c:dPt>
            <c:idx val="10"/>
            <c:invertIfNegative val="0"/>
            <c:bubble3D val="0"/>
            <c:spPr>
              <a:solidFill>
                <a:srgbClr val="AD84C6"/>
              </a:solidFill>
              <a:ln>
                <a:noFill/>
              </a:ln>
              <a:effectLst/>
            </c:spPr>
            <c:extLst>
              <c:ext xmlns:c16="http://schemas.microsoft.com/office/drawing/2014/chart" uri="{C3380CC4-5D6E-409C-BE32-E72D297353CC}">
                <c16:uniqueId val="{0000000F-6C81-47B0-B1AF-BAF6FD9CCEB2}"/>
              </c:ext>
            </c:extLst>
          </c:dPt>
          <c:dPt>
            <c:idx val="11"/>
            <c:invertIfNegative val="0"/>
            <c:bubble3D val="0"/>
            <c:spPr>
              <a:solidFill>
                <a:srgbClr val="AD84C6"/>
              </a:solidFill>
              <a:ln>
                <a:noFill/>
              </a:ln>
              <a:effectLst/>
            </c:spPr>
            <c:extLst>
              <c:ext xmlns:c16="http://schemas.microsoft.com/office/drawing/2014/chart" uri="{C3380CC4-5D6E-409C-BE32-E72D297353CC}">
                <c16:uniqueId val="{00000001-6C81-47B0-B1AF-BAF6FD9CCEB2}"/>
              </c:ext>
            </c:extLst>
          </c:dPt>
          <c:dPt>
            <c:idx val="12"/>
            <c:invertIfNegative val="0"/>
            <c:bubble3D val="0"/>
            <c:spPr>
              <a:solidFill>
                <a:srgbClr val="5A3471"/>
              </a:solidFill>
              <a:ln>
                <a:noFill/>
              </a:ln>
              <a:effectLst/>
            </c:spPr>
            <c:extLst>
              <c:ext xmlns:c16="http://schemas.microsoft.com/office/drawing/2014/chart" uri="{C3380CC4-5D6E-409C-BE32-E72D297353CC}">
                <c16:uniqueId val="{00000002-6C81-47B0-B1AF-BAF6FD9CCEB2}"/>
              </c:ext>
            </c:extLst>
          </c:dPt>
          <c:dPt>
            <c:idx val="13"/>
            <c:invertIfNegative val="0"/>
            <c:bubble3D val="0"/>
            <c:spPr>
              <a:solidFill>
                <a:srgbClr val="AD84C6"/>
              </a:solidFill>
              <a:ln>
                <a:noFill/>
              </a:ln>
              <a:effectLst/>
            </c:spPr>
            <c:extLst>
              <c:ext xmlns:c16="http://schemas.microsoft.com/office/drawing/2014/chart" uri="{C3380CC4-5D6E-409C-BE32-E72D297353CC}">
                <c16:uniqueId val="{00000004-6C81-47B0-B1AF-BAF6FD9CCEB2}"/>
              </c:ext>
            </c:extLst>
          </c:dPt>
          <c:dPt>
            <c:idx val="14"/>
            <c:invertIfNegative val="0"/>
            <c:bubble3D val="0"/>
            <c:spPr>
              <a:solidFill>
                <a:srgbClr val="AD84C6"/>
              </a:solidFill>
              <a:ln>
                <a:noFill/>
              </a:ln>
              <a:effectLst/>
            </c:spPr>
            <c:extLst>
              <c:ext xmlns:c16="http://schemas.microsoft.com/office/drawing/2014/chart" uri="{C3380CC4-5D6E-409C-BE32-E72D297353CC}">
                <c16:uniqueId val="{00000005-6C81-47B0-B1AF-BAF6FD9CCEB2}"/>
              </c:ext>
            </c:extLst>
          </c:dPt>
          <c:dPt>
            <c:idx val="15"/>
            <c:invertIfNegative val="0"/>
            <c:bubble3D val="0"/>
            <c:spPr>
              <a:solidFill>
                <a:srgbClr val="AD84C6"/>
              </a:solidFill>
              <a:ln>
                <a:noFill/>
              </a:ln>
              <a:effectLst/>
            </c:spPr>
            <c:extLst>
              <c:ext xmlns:c16="http://schemas.microsoft.com/office/drawing/2014/chart" uri="{C3380CC4-5D6E-409C-BE32-E72D297353CC}">
                <c16:uniqueId val="{00000010-6C81-47B0-B1AF-BAF6FD9CCEB2}"/>
              </c:ext>
            </c:extLst>
          </c:dPt>
          <c:dPt>
            <c:idx val="16"/>
            <c:invertIfNegative val="0"/>
            <c:bubble3D val="0"/>
            <c:spPr>
              <a:solidFill>
                <a:srgbClr val="AD84C6"/>
              </a:solidFill>
              <a:ln>
                <a:noFill/>
              </a:ln>
              <a:effectLst/>
            </c:spPr>
            <c:extLst>
              <c:ext xmlns:c16="http://schemas.microsoft.com/office/drawing/2014/chart" uri="{C3380CC4-5D6E-409C-BE32-E72D297353CC}">
                <c16:uniqueId val="{00000011-6C81-47B0-B1AF-BAF6FD9CCEB2}"/>
              </c:ext>
            </c:extLst>
          </c:dPt>
          <c:dPt>
            <c:idx val="17"/>
            <c:invertIfNegative val="0"/>
            <c:bubble3D val="0"/>
            <c:spPr>
              <a:solidFill>
                <a:srgbClr val="AD84C6"/>
              </a:solidFill>
              <a:ln>
                <a:noFill/>
              </a:ln>
              <a:effectLst/>
            </c:spPr>
            <c:extLst>
              <c:ext xmlns:c16="http://schemas.microsoft.com/office/drawing/2014/chart" uri="{C3380CC4-5D6E-409C-BE32-E72D297353CC}">
                <c16:uniqueId val="{00000012-6C81-47B0-B1AF-BAF6FD9CCEB2}"/>
              </c:ext>
            </c:extLst>
          </c:dPt>
          <c:dPt>
            <c:idx val="18"/>
            <c:invertIfNegative val="0"/>
            <c:bubble3D val="0"/>
            <c:spPr>
              <a:solidFill>
                <a:srgbClr val="AD84C6"/>
              </a:solidFill>
              <a:ln>
                <a:noFill/>
              </a:ln>
              <a:effectLst/>
            </c:spPr>
            <c:extLst>
              <c:ext xmlns:c16="http://schemas.microsoft.com/office/drawing/2014/chart" uri="{C3380CC4-5D6E-409C-BE32-E72D297353CC}">
                <c16:uniqueId val="{00000013-6C81-47B0-B1AF-BAF6FD9CCEB2}"/>
              </c:ext>
            </c:extLst>
          </c:dPt>
          <c:dPt>
            <c:idx val="19"/>
            <c:invertIfNegative val="0"/>
            <c:bubble3D val="0"/>
            <c:spPr>
              <a:solidFill>
                <a:srgbClr val="AD84C6"/>
              </a:solidFill>
              <a:ln>
                <a:noFill/>
              </a:ln>
              <a:effectLst/>
            </c:spPr>
            <c:extLst>
              <c:ext xmlns:c16="http://schemas.microsoft.com/office/drawing/2014/chart" uri="{C3380CC4-5D6E-409C-BE32-E72D297353CC}">
                <c16:uniqueId val="{00000014-6C81-47B0-B1AF-BAF6FD9CCEB2}"/>
              </c:ext>
            </c:extLst>
          </c:dPt>
          <c:dLbls>
            <c:dLbl>
              <c:idx val="0"/>
              <c:layout>
                <c:manualLayout>
                  <c:x val="0"/>
                  <c:y val="-3.047889463693194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F60FDEA-BF4C-4E3D-A28A-47A185AA89EB}" type="CELLRANGE">
                      <a:rPr lang="en-US" baseline="0"/>
                      <a:pPr>
                        <a:defRPr b="1">
                          <a:solidFill>
                            <a:srgbClr val="000000"/>
                          </a:solidFill>
                        </a:defRPr>
                      </a:pPr>
                      <a:t>[CELLRANGE]</a:t>
                    </a:fld>
                    <a:r>
                      <a:rPr lang="en-US" baseline="0"/>
                      <a:t>
</a:t>
                    </a:r>
                    <a:fld id="{A92190BB-BD57-44A6-80C2-0F5FC7B8B7B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6C81-47B0-B1AF-BAF6FD9CCEB2}"/>
                </c:ext>
              </c:extLst>
            </c:dLbl>
            <c:dLbl>
              <c:idx val="1"/>
              <c:layout>
                <c:manualLayout>
                  <c:x val="0"/>
                  <c:y val="-1.772098878765383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59299F2-0DA4-4841-B25E-060F50E82793}" type="CELLRANGE">
                      <a:rPr lang="en-US" baseline="0"/>
                      <a:pPr>
                        <a:defRPr b="1">
                          <a:solidFill>
                            <a:srgbClr val="000000"/>
                          </a:solidFill>
                        </a:defRPr>
                      </a:pPr>
                      <a:t>[CELLRANGE]</a:t>
                    </a:fld>
                    <a:r>
                      <a:rPr lang="en-US" baseline="0"/>
                      <a:t>
</a:t>
                    </a:r>
                    <a:fld id="{3B6CED8D-C772-4149-8FF8-A520160EC1D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6C81-47B0-B1AF-BAF6FD9CCEB2}"/>
                </c:ext>
              </c:extLst>
            </c:dLbl>
            <c:dLbl>
              <c:idx val="2"/>
              <c:layout>
                <c:manualLayout>
                  <c:x val="-3.1535065771196298E-17"/>
                  <c:y val="-8.20369056184159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5E343A2-D630-41B5-A73D-331501A4A028}" type="CELLRANGE">
                      <a:rPr lang="en-US" baseline="0"/>
                      <a:pPr>
                        <a:defRPr b="1">
                          <a:solidFill>
                            <a:srgbClr val="000000"/>
                          </a:solidFill>
                        </a:defRPr>
                      </a:pPr>
                      <a:t>[CELLRANGE]</a:t>
                    </a:fld>
                    <a:r>
                      <a:rPr lang="en-US" baseline="0"/>
                      <a:t>
</a:t>
                    </a:r>
                    <a:fld id="{506D211F-21F7-45C4-BAA7-48C7C1BB7B9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6C81-47B0-B1AF-BAF6FD9CCEB2}"/>
                </c:ext>
              </c:extLst>
            </c:dLbl>
            <c:dLbl>
              <c:idx val="3"/>
              <c:layout>
                <c:manualLayout>
                  <c:x val="0"/>
                  <c:y val="-1.673178699866259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F0D6EEB-C37B-4F3C-BBA0-48CDC623E27D}" type="CELLRANGE">
                      <a:rPr lang="en-US" baseline="0"/>
                      <a:pPr>
                        <a:defRPr b="1">
                          <a:solidFill>
                            <a:srgbClr val="000000"/>
                          </a:solidFill>
                        </a:defRPr>
                      </a:pPr>
                      <a:t>[CELLRANGE]</a:t>
                    </a:fld>
                    <a:r>
                      <a:rPr lang="en-US" baseline="0"/>
                      <a:t>
</a:t>
                    </a:r>
                    <a:fld id="{877027E4-6F3B-41BE-9F35-EDC4B97A6D6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6C81-47B0-B1AF-BAF6FD9CCEB2}"/>
                </c:ext>
              </c:extLst>
            </c:dLbl>
            <c:dLbl>
              <c:idx val="4"/>
              <c:layout>
                <c:manualLayout>
                  <c:x val="-3.1535065771196298E-17"/>
                  <c:y val="-8.7159103644407574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98E935F-EAF8-4224-BBB5-F213E6D66835}" type="CELLRANGE">
                      <a:rPr lang="en-US" baseline="0"/>
                      <a:pPr>
                        <a:defRPr b="1">
                          <a:solidFill>
                            <a:srgbClr val="000000"/>
                          </a:solidFill>
                        </a:defRPr>
                      </a:pPr>
                      <a:t>[CELLRANGE]</a:t>
                    </a:fld>
                    <a:r>
                      <a:rPr lang="en-US" baseline="0"/>
                      <a:t>
</a:t>
                    </a:r>
                    <a:fld id="{BCA77768-9712-4303-AD73-FF24D8C0404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6C81-47B0-B1AF-BAF6FD9CCEB2}"/>
                </c:ext>
              </c:extLst>
            </c:dLbl>
            <c:dLbl>
              <c:idx val="5"/>
              <c:layout>
                <c:manualLayout>
                  <c:x val="0"/>
                  <c:y val="-1.764633547599845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FCB028A-C90A-409E-8F27-24F39AF990ED}" type="CELLRANGE">
                      <a:rPr lang="en-US" baseline="0"/>
                      <a:pPr>
                        <a:defRPr b="1">
                          <a:solidFill>
                            <a:srgbClr val="000000"/>
                          </a:solidFill>
                        </a:defRPr>
                      </a:pPr>
                      <a:t>[CELLRANGE]</a:t>
                    </a:fld>
                    <a:r>
                      <a:rPr lang="en-US" baseline="0"/>
                      <a:t>
</a:t>
                    </a:r>
                    <a:fld id="{F02D25D0-88A3-4B0C-80FC-8F6BE9AAB78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6C81-47B0-B1AF-BAF6FD9CCEB2}"/>
                </c:ext>
              </c:extLst>
            </c:dLbl>
            <c:dLbl>
              <c:idx val="6"/>
              <c:layout>
                <c:manualLayout>
                  <c:x val="0"/>
                  <c:y val="-2.449718451664886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6C46442-421F-404C-B0B0-72702F321564}" type="CELLRANGE">
                      <a:rPr lang="en-US" baseline="0"/>
                      <a:pPr>
                        <a:defRPr b="1">
                          <a:solidFill>
                            <a:srgbClr val="000000"/>
                          </a:solidFill>
                        </a:defRPr>
                      </a:pPr>
                      <a:t>[CELLRANGE]</a:t>
                    </a:fld>
                    <a:r>
                      <a:rPr lang="en-US" baseline="0"/>
                      <a:t>
</a:t>
                    </a:r>
                    <a:fld id="{D389FEF5-0416-4EC0-AA91-D30D328C6E5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6C81-47B0-B1AF-BAF6FD9CCEB2}"/>
                </c:ext>
              </c:extLst>
            </c:dLbl>
            <c:dLbl>
              <c:idx val="7"/>
              <c:layout>
                <c:manualLayout>
                  <c:x val="0"/>
                  <c:y val="-2.21633149267207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C677D83-4434-4157-A56A-873CCA99C5F6}" type="CELLRANGE">
                      <a:rPr lang="en-US" baseline="0"/>
                      <a:pPr>
                        <a:defRPr b="1">
                          <a:solidFill>
                            <a:srgbClr val="000000"/>
                          </a:solidFill>
                        </a:defRPr>
                      </a:pPr>
                      <a:t>[CELLRANGE]</a:t>
                    </a:fld>
                    <a:r>
                      <a:rPr lang="en-US" baseline="0"/>
                      <a:t>
</a:t>
                    </a:r>
                    <a:fld id="{FA04D37A-DE2B-4B61-BC7C-1C29D2B945F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6C81-47B0-B1AF-BAF6FD9CCEB2}"/>
                </c:ext>
              </c:extLst>
            </c:dLbl>
            <c:dLbl>
              <c:idx val="8"/>
              <c:layout>
                <c:manualLayout>
                  <c:x val="0"/>
                  <c:y val="-2.152630966157351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4650067-D4C0-41C8-8209-2E7982DC7C61}" type="CELLRANGE">
                      <a:rPr lang="en-US" baseline="0"/>
                      <a:pPr>
                        <a:defRPr b="1">
                          <a:solidFill>
                            <a:srgbClr val="000000"/>
                          </a:solidFill>
                        </a:defRPr>
                      </a:pPr>
                      <a:t>[CELLRANGE]</a:t>
                    </a:fld>
                    <a:r>
                      <a:rPr lang="en-US" baseline="0"/>
                      <a:t>
</a:t>
                    </a:r>
                    <a:fld id="{A587F499-1F0A-44EB-9FF1-3FA53D84099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6C81-47B0-B1AF-BAF6FD9CCEB2}"/>
                </c:ext>
              </c:extLst>
            </c:dLbl>
            <c:dLbl>
              <c:idx val="9"/>
              <c:layout>
                <c:manualLayout>
                  <c:x val="-6.3070131542392597E-17"/>
                  <c:y val="-2.720413902662620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09E1C5B-18F1-466A-8813-E0B87550429A}" type="CELLRANGE">
                      <a:rPr lang="en-US" baseline="0"/>
                      <a:pPr>
                        <a:defRPr b="1">
                          <a:solidFill>
                            <a:srgbClr val="000000"/>
                          </a:solidFill>
                        </a:defRPr>
                      </a:pPr>
                      <a:t>[CELLRANGE]</a:t>
                    </a:fld>
                    <a:r>
                      <a:rPr lang="en-US" baseline="0"/>
                      <a:t>
</a:t>
                    </a:r>
                    <a:fld id="{4607045B-C7C5-48F0-A090-D9F5FAA3620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6C81-47B0-B1AF-BAF6FD9CCEB2}"/>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DBA8FC5-C7FB-495F-A1F3-ECAD4BAD822C}" type="CELLRANGE">
                      <a:rPr lang="en-US" baseline="0"/>
                      <a:pPr>
                        <a:defRPr b="1">
                          <a:solidFill>
                            <a:srgbClr val="000000"/>
                          </a:solidFill>
                        </a:defRPr>
                      </a:pPr>
                      <a:t>[CELLRANGE]</a:t>
                    </a:fld>
                    <a:r>
                      <a:rPr lang="en-US" baseline="0"/>
                      <a:t>
</a:t>
                    </a:r>
                    <a:fld id="{C140F006-F49E-47EA-AC2C-C33237A1632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6C81-47B0-B1AF-BAF6FD9CCEB2}"/>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F2AF45E-86BB-4977-9F9D-42AEDE2AF69F}" type="CELLRANGE">
                      <a:rPr lang="en-US" baseline="0"/>
                      <a:pPr>
                        <a:defRPr b="1">
                          <a:solidFill>
                            <a:srgbClr val="000000"/>
                          </a:solidFill>
                        </a:defRPr>
                      </a:pPr>
                      <a:t>[CELLRANGE]</a:t>
                    </a:fld>
                    <a:r>
                      <a:rPr lang="en-US" baseline="0"/>
                      <a:t>
</a:t>
                    </a:r>
                    <a:fld id="{BDE8FC98-26E8-4123-9C4F-F3A80BBE9A2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6C81-47B0-B1AF-BAF6FD9CCEB2}"/>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E38AADF7-1E4E-45B0-939E-0E68BE51644F}" type="CELLRANGE">
                      <a:rPr lang="en-US" baseline="0"/>
                      <a:pPr>
                        <a:defRPr b="1">
                          <a:solidFill>
                            <a:srgbClr val="FFFFFF"/>
                          </a:solidFill>
                        </a:defRPr>
                      </a:pPr>
                      <a:t>[CELLRANGE]</a:t>
                    </a:fld>
                    <a:r>
                      <a:rPr lang="en-US" baseline="0"/>
                      <a:t>
</a:t>
                    </a:r>
                    <a:fld id="{5367316B-39B9-44DF-A6C9-AE039F29D0AC}"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6C81-47B0-B1AF-BAF6FD9CCEB2}"/>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968EFCB-7844-4920-8704-9210B6588A16}" type="CELLRANGE">
                      <a:rPr lang="en-US" baseline="0"/>
                      <a:pPr>
                        <a:defRPr b="1">
                          <a:solidFill>
                            <a:srgbClr val="000000"/>
                          </a:solidFill>
                        </a:defRPr>
                      </a:pPr>
                      <a:t>[CELLRANGE]</a:t>
                    </a:fld>
                    <a:r>
                      <a:rPr lang="en-US" baseline="0"/>
                      <a:t>
</a:t>
                    </a:r>
                    <a:fld id="{738DCCEE-ECFD-4122-A765-255EA1B771B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6C81-47B0-B1AF-BAF6FD9CCEB2}"/>
                </c:ext>
              </c:extLst>
            </c:dLbl>
            <c:dLbl>
              <c:idx val="14"/>
              <c:layout>
                <c:manualLayout>
                  <c:x val="0"/>
                  <c:y val="-4.423926186583505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AE223B6-1872-44CC-80DF-2D91EFD4777D}" type="CELLRANGE">
                      <a:rPr lang="en-US" baseline="0"/>
                      <a:pPr>
                        <a:defRPr b="1">
                          <a:solidFill>
                            <a:srgbClr val="000000"/>
                          </a:solidFill>
                        </a:defRPr>
                      </a:pPr>
                      <a:t>[CELLRANGE]</a:t>
                    </a:fld>
                    <a:r>
                      <a:rPr lang="en-US" baseline="0"/>
                      <a:t>
</a:t>
                    </a:r>
                    <a:fld id="{A38B0549-90E4-4269-8AC3-E7AD0E63F96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6C81-47B0-B1AF-BAF6FD9CCEB2}"/>
                </c:ext>
              </c:extLst>
            </c:dLbl>
            <c:dLbl>
              <c:idx val="15"/>
              <c:layout>
                <c:manualLayout>
                  <c:x val="0"/>
                  <c:y val="-4.17706167108259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6496F36-963C-40D6-8D6E-5BFBF9D74F0A}" type="CELLRANGE">
                      <a:rPr lang="en-US" baseline="0"/>
                      <a:pPr>
                        <a:defRPr b="1">
                          <a:solidFill>
                            <a:srgbClr val="000000"/>
                          </a:solidFill>
                        </a:defRPr>
                      </a:pPr>
                      <a:t>[CELLRANGE]</a:t>
                    </a:fld>
                    <a:r>
                      <a:rPr lang="en-US" baseline="0"/>
                      <a:t>
</a:t>
                    </a:r>
                    <a:fld id="{6E248F92-3A5E-403F-8886-9B9BAD46657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6C81-47B0-B1AF-BAF6FD9CCEB2}"/>
                </c:ext>
              </c:extLst>
            </c:dLbl>
            <c:dLbl>
              <c:idx val="16"/>
              <c:layout>
                <c:manualLayout>
                  <c:x val="-1.2614026308478519E-16"/>
                  <c:y val="-5.42379013955083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5B6EB22-C2E4-47DE-8D9B-8B35FE1FA828}" type="CELLRANGE">
                      <a:rPr lang="en-US" baseline="0"/>
                      <a:pPr>
                        <a:defRPr b="1">
                          <a:solidFill>
                            <a:srgbClr val="000000"/>
                          </a:solidFill>
                        </a:defRPr>
                      </a:pPr>
                      <a:t>[CELLRANGE]</a:t>
                    </a:fld>
                    <a:r>
                      <a:rPr lang="en-US" baseline="0"/>
                      <a:t>
</a:t>
                    </a:r>
                    <a:fld id="{BE17EC76-CC25-4255-8649-ACC5EB1DB41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6C81-47B0-B1AF-BAF6FD9CCEB2}"/>
                </c:ext>
              </c:extLst>
            </c:dLbl>
            <c:dLbl>
              <c:idx val="17"/>
              <c:layout>
                <c:manualLayout>
                  <c:x val="0"/>
                  <c:y val="-5.713975372399236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B547FAC-0EAD-433C-89DA-748159B1631A}" type="CELLRANGE">
                      <a:rPr lang="en-US" baseline="0"/>
                      <a:pPr>
                        <a:defRPr b="1">
                          <a:solidFill>
                            <a:srgbClr val="000000"/>
                          </a:solidFill>
                        </a:defRPr>
                      </a:pPr>
                      <a:t>[CELLRANGE]</a:t>
                    </a:fld>
                    <a:r>
                      <a:rPr lang="en-US" baseline="0"/>
                      <a:t>
</a:t>
                    </a:r>
                    <a:fld id="{FBF1CB2F-79AF-4FF8-A1FF-26C502E3FAF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6C81-47B0-B1AF-BAF6FD9CCEB2}"/>
                </c:ext>
              </c:extLst>
            </c:dLbl>
            <c:dLbl>
              <c:idx val="18"/>
              <c:layout>
                <c:manualLayout>
                  <c:x val="-1.2614026308478519E-16"/>
                  <c:y val="-5.95887819503913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AFF9F16-6152-4B84-AB39-FE5FB97AFAFB}" type="CELLRANGE">
                      <a:rPr lang="en-US" baseline="0"/>
                      <a:pPr>
                        <a:defRPr b="1">
                          <a:solidFill>
                            <a:srgbClr val="000000"/>
                          </a:solidFill>
                        </a:defRPr>
                      </a:pPr>
                      <a:t>[CELLRANGE]</a:t>
                    </a:fld>
                    <a:r>
                      <a:rPr lang="en-US" baseline="0"/>
                      <a:t>
</a:t>
                    </a:r>
                    <a:fld id="{A1119D22-9072-4041-8CAC-60C03238CBE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6C81-47B0-B1AF-BAF6FD9CCEB2}"/>
                </c:ext>
              </c:extLst>
            </c:dLbl>
            <c:dLbl>
              <c:idx val="19"/>
              <c:layout>
                <c:manualLayout>
                  <c:x val="0"/>
                  <c:y val="-8.33450641355501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85F2E1C-ABA2-4180-9405-E091663B7E4F}" type="CELLRANGE">
                      <a:rPr lang="en-US" baseline="0"/>
                      <a:pPr>
                        <a:defRPr b="1">
                          <a:solidFill>
                            <a:srgbClr val="000000"/>
                          </a:solidFill>
                        </a:defRPr>
                      </a:pPr>
                      <a:t>[CELLRANGE]</a:t>
                    </a:fld>
                    <a:r>
                      <a:rPr lang="en-US" baseline="0"/>
                      <a:t>
</a:t>
                    </a:r>
                    <a:fld id="{F91FEF13-E65F-411C-9550-8F621C9491D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'11ListaEspera'!$L$13:$L$32</c:f>
              <c:strCache>
                <c:ptCount val="20"/>
                <c:pt idx="0">
                  <c:v>Aragón</c:v>
                </c:pt>
                <c:pt idx="1">
                  <c:v>Castilla y León</c:v>
                </c:pt>
                <c:pt idx="2">
                  <c:v>Galicia</c:v>
                </c:pt>
                <c:pt idx="3">
                  <c:v>Asturias, Principado de</c:v>
                </c:pt>
                <c:pt idx="4">
                  <c:v>Castilla - La Mancha</c:v>
                </c:pt>
                <c:pt idx="5">
                  <c:v>Cantabria</c:v>
                </c:pt>
                <c:pt idx="6">
                  <c:v>Navarra, Comunidad Foral de</c:v>
                </c:pt>
                <c:pt idx="7">
                  <c:v>Canarias</c:v>
                </c:pt>
                <c:pt idx="8">
                  <c:v>Andalucía</c:v>
                </c:pt>
                <c:pt idx="9">
                  <c:v>Madrid, Comunidad de</c:v>
                </c:pt>
                <c:pt idx="10">
                  <c:v>Comunitat Valenciana</c:v>
                </c:pt>
                <c:pt idx="11">
                  <c:v>Ceuta</c:v>
                </c:pt>
                <c:pt idx="12">
                  <c:v>Media Nacional</c:v>
                </c:pt>
                <c:pt idx="13">
                  <c:v>Rioja, La</c:v>
                </c:pt>
                <c:pt idx="14">
                  <c:v>Balears, Illes</c:v>
                </c:pt>
                <c:pt idx="15">
                  <c:v>Extremadura</c:v>
                </c:pt>
                <c:pt idx="16">
                  <c:v>Melilla</c:v>
                </c:pt>
                <c:pt idx="17">
                  <c:v>Murcia, Región de</c:v>
                </c:pt>
                <c:pt idx="18">
                  <c:v>Cataluña</c:v>
                </c:pt>
                <c:pt idx="19">
                  <c:v>País Vasco</c:v>
                </c:pt>
              </c:strCache>
            </c:strRef>
          </c:cat>
          <c:val>
            <c:numRef>
              <c:f>'11ListaEspera'!$O$13:$O$32</c:f>
              <c:numCache>
                <c:formatCode>0.00%</c:formatCode>
                <c:ptCount val="20"/>
                <c:pt idx="0">
                  <c:v>0.99892636483338393</c:v>
                </c:pt>
                <c:pt idx="1">
                  <c:v>0.99883241705135051</c:v>
                </c:pt>
                <c:pt idx="2">
                  <c:v>0.99369788019606597</c:v>
                </c:pt>
                <c:pt idx="3">
                  <c:v>0.98890222833884811</c:v>
                </c:pt>
                <c:pt idx="4">
                  <c:v>0.97719000818029855</c:v>
                </c:pt>
                <c:pt idx="5">
                  <c:v>0.97709759120547501</c:v>
                </c:pt>
                <c:pt idx="6">
                  <c:v>0.96648505860987288</c:v>
                </c:pt>
                <c:pt idx="7">
                  <c:v>0.96444424911000748</c:v>
                </c:pt>
                <c:pt idx="8">
                  <c:v>0.96224079583910604</c:v>
                </c:pt>
                <c:pt idx="9">
                  <c:v>0.95429444088411353</c:v>
                </c:pt>
                <c:pt idx="10">
                  <c:v>0.95386660286572555</c:v>
                </c:pt>
                <c:pt idx="11">
                  <c:v>0.94279304542905218</c:v>
                </c:pt>
                <c:pt idx="12">
                  <c:v>0.93985156657619584</c:v>
                </c:pt>
                <c:pt idx="13">
                  <c:v>0.92242784543100964</c:v>
                </c:pt>
                <c:pt idx="14">
                  <c:v>0.89893309507541919</c:v>
                </c:pt>
                <c:pt idx="15">
                  <c:v>0.88617006258529007</c:v>
                </c:pt>
                <c:pt idx="16">
                  <c:v>0.88549920760697309</c:v>
                </c:pt>
                <c:pt idx="17">
                  <c:v>0.87355383386026475</c:v>
                </c:pt>
                <c:pt idx="18">
                  <c:v>0.86629253456478372</c:v>
                </c:pt>
                <c:pt idx="19">
                  <c:v>0.84967513290017715</c:v>
                </c:pt>
              </c:numCache>
            </c:numRef>
          </c:val>
          <c:extLst>
            <c:ext xmlns:c15="http://schemas.microsoft.com/office/drawing/2012/chart" uri="{02D57815-91ED-43cb-92C2-25804820EDAC}">
              <c15:datalabelsRange>
                <c15:f>'11ListaEspera'!$M$13:$M$32</c15:f>
                <c15:dlblRangeCache>
                  <c:ptCount val="20"/>
                  <c:pt idx="0">
                    <c:v>49.312</c:v>
                  </c:pt>
                  <c:pt idx="1">
                    <c:v>129.176</c:v>
                  </c:pt>
                  <c:pt idx="2">
                    <c:v>93.660</c:v>
                  </c:pt>
                  <c:pt idx="3">
                    <c:v>33.772</c:v>
                  </c:pt>
                  <c:pt idx="4">
                    <c:v>82.425</c:v>
                  </c:pt>
                  <c:pt idx="5">
                    <c:v>18.132</c:v>
                  </c:pt>
                  <c:pt idx="6">
                    <c:v>17.562</c:v>
                  </c:pt>
                  <c:pt idx="7">
                    <c:v>65.832</c:v>
                  </c:pt>
                  <c:pt idx="8">
                    <c:v>338.932</c:v>
                  </c:pt>
                  <c:pt idx="9">
                    <c:v>209.961</c:v>
                  </c:pt>
                  <c:pt idx="10">
                    <c:v>179.408</c:v>
                  </c:pt>
                  <c:pt idx="11">
                    <c:v>1.681</c:v>
                  </c:pt>
                  <c:pt idx="12">
                    <c:v>1.677.042</c:v>
                  </c:pt>
                  <c:pt idx="13">
                    <c:v>9.620</c:v>
                  </c:pt>
                  <c:pt idx="14">
                    <c:v>34.208</c:v>
                  </c:pt>
                  <c:pt idx="15">
                    <c:v>37.664</c:v>
                  </c:pt>
                  <c:pt idx="16">
                    <c:v>2.235</c:v>
                  </c:pt>
                  <c:pt idx="17">
                    <c:v>50.287</c:v>
                  </c:pt>
                  <c:pt idx="18">
                    <c:v>248.373</c:v>
                  </c:pt>
                  <c:pt idx="19">
                    <c:v>74.802</c:v>
                  </c:pt>
                </c15:dlblRangeCache>
              </c15:datalabelsRange>
            </c:ext>
            <c:ext xmlns:c16="http://schemas.microsoft.com/office/drawing/2014/chart" uri="{C3380CC4-5D6E-409C-BE32-E72D297353CC}">
              <c16:uniqueId val="{00000015-6C81-47B0-B1AF-BAF6FD9CCEB2}"/>
            </c:ext>
          </c:extLst>
        </c:ser>
        <c:ser>
          <c:idx val="1"/>
          <c:order val="1"/>
          <c:tx>
            <c:v>Personas beneficiarias con derecho a prestación pendientes de resolución de PIA</c:v>
          </c:tx>
          <c:spPr>
            <a:solidFill>
              <a:srgbClr val="8784C6"/>
            </a:solidFill>
            <a:ln>
              <a:noFill/>
            </a:ln>
            <a:effectLst/>
          </c:spPr>
          <c:invertIfNegative val="0"/>
          <c:dPt>
            <c:idx val="9"/>
            <c:invertIfNegative val="0"/>
            <c:bubble3D val="0"/>
            <c:spPr>
              <a:solidFill>
                <a:srgbClr val="8784C6"/>
              </a:solidFill>
              <a:ln>
                <a:noFill/>
              </a:ln>
              <a:effectLst/>
            </c:spPr>
            <c:extLst>
              <c:ext xmlns:c16="http://schemas.microsoft.com/office/drawing/2014/chart" uri="{C3380CC4-5D6E-409C-BE32-E72D297353CC}">
                <c16:uniqueId val="{00000016-6C81-47B0-B1AF-BAF6FD9CCEB2}"/>
              </c:ext>
            </c:extLst>
          </c:dPt>
          <c:dPt>
            <c:idx val="10"/>
            <c:invertIfNegative val="0"/>
            <c:bubble3D val="0"/>
            <c:spPr>
              <a:solidFill>
                <a:srgbClr val="8784C6"/>
              </a:solidFill>
              <a:ln>
                <a:noFill/>
              </a:ln>
              <a:effectLst/>
            </c:spPr>
            <c:extLst>
              <c:ext xmlns:c16="http://schemas.microsoft.com/office/drawing/2014/chart" uri="{C3380CC4-5D6E-409C-BE32-E72D297353CC}">
                <c16:uniqueId val="{00000025-6C81-47B0-B1AF-BAF6FD9CCEB2}"/>
              </c:ext>
            </c:extLst>
          </c:dPt>
          <c:dPt>
            <c:idx val="11"/>
            <c:invertIfNegative val="0"/>
            <c:bubble3D val="0"/>
            <c:spPr>
              <a:solidFill>
                <a:srgbClr val="8784C6"/>
              </a:solidFill>
              <a:ln>
                <a:noFill/>
              </a:ln>
              <a:effectLst/>
            </c:spPr>
            <c:extLst>
              <c:ext xmlns:c16="http://schemas.microsoft.com/office/drawing/2014/chart" uri="{C3380CC4-5D6E-409C-BE32-E72D297353CC}">
                <c16:uniqueId val="{00000017-6C81-47B0-B1AF-BAF6FD9CCEB2}"/>
              </c:ext>
            </c:extLst>
          </c:dPt>
          <c:dPt>
            <c:idx val="12"/>
            <c:invertIfNegative val="0"/>
            <c:bubble3D val="0"/>
            <c:spPr>
              <a:solidFill>
                <a:srgbClr val="373472"/>
              </a:solidFill>
              <a:ln>
                <a:noFill/>
              </a:ln>
              <a:effectLst/>
            </c:spPr>
            <c:extLst>
              <c:ext xmlns:c16="http://schemas.microsoft.com/office/drawing/2014/chart" uri="{C3380CC4-5D6E-409C-BE32-E72D297353CC}">
                <c16:uniqueId val="{00000018-6C81-47B0-B1AF-BAF6FD9CCEB2}"/>
              </c:ext>
            </c:extLst>
          </c:dPt>
          <c:dPt>
            <c:idx val="13"/>
            <c:invertIfNegative val="0"/>
            <c:bubble3D val="0"/>
            <c:extLst>
              <c:ext xmlns:c16="http://schemas.microsoft.com/office/drawing/2014/chart" uri="{C3380CC4-5D6E-409C-BE32-E72D297353CC}">
                <c16:uniqueId val="{0000001A-6C81-47B0-B1AF-BAF6FD9CCEB2}"/>
              </c:ext>
            </c:extLst>
          </c:dPt>
          <c:dPt>
            <c:idx val="14"/>
            <c:invertIfNegative val="0"/>
            <c:bubble3D val="0"/>
            <c:extLst>
              <c:ext xmlns:c16="http://schemas.microsoft.com/office/drawing/2014/chart" uri="{C3380CC4-5D6E-409C-BE32-E72D297353CC}">
                <c16:uniqueId val="{0000001B-6C81-47B0-B1AF-BAF6FD9CCEB2}"/>
              </c:ext>
            </c:extLst>
          </c:dPt>
          <c:dLbls>
            <c:dLbl>
              <c:idx val="0"/>
              <c:layout>
                <c:manualLayout>
                  <c:x val="0"/>
                  <c:y val="3.160468837328254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2065693-FAC6-44A1-BF00-BB30CFB79B46}" type="CELLRANGE">
                      <a:rPr lang="en-US" baseline="0"/>
                      <a:pPr>
                        <a:defRPr b="1">
                          <a:solidFill>
                            <a:srgbClr val="000000"/>
                          </a:solidFill>
                        </a:defRPr>
                      </a:pPr>
                      <a:t>[CELLRANGE]</a:t>
                    </a:fld>
                    <a:r>
                      <a:rPr lang="en-US" baseline="0"/>
                      <a:t>
</a:t>
                    </a:r>
                    <a:fld id="{2194C5C7-9E28-41EC-9496-7CCA5F35915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6C81-47B0-B1AF-BAF6FD9CCEB2}"/>
                </c:ext>
              </c:extLst>
            </c:dLbl>
            <c:dLbl>
              <c:idx val="1"/>
              <c:layout>
                <c:manualLayout>
                  <c:x val="0"/>
                  <c:y val="2.551653825146686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3153E2D-38F0-49AE-992C-20B399D942E6}" type="CELLRANGE">
                      <a:rPr lang="en-US" baseline="0"/>
                      <a:pPr>
                        <a:defRPr b="1">
                          <a:solidFill>
                            <a:srgbClr val="000000"/>
                          </a:solidFill>
                        </a:defRPr>
                      </a:pPr>
                      <a:t>[CELLRANGE]</a:t>
                    </a:fld>
                    <a:r>
                      <a:rPr lang="en-US" baseline="0"/>
                      <a:t>
</a:t>
                    </a:r>
                    <a:fld id="{CAE1E254-69E0-484C-A622-5E6C1628982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6C81-47B0-B1AF-BAF6FD9CCEB2}"/>
                </c:ext>
              </c:extLst>
            </c:dLbl>
            <c:dLbl>
              <c:idx val="2"/>
              <c:layout>
                <c:manualLayout>
                  <c:x val="-3.1535065771196298E-17"/>
                  <c:y val="1.830604551962973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4D95CBB-5AD5-49B7-911E-41B92C5D053C}" type="CELLRANGE">
                      <a:rPr lang="en-US" baseline="0"/>
                      <a:pPr>
                        <a:defRPr b="1">
                          <a:solidFill>
                            <a:srgbClr val="000000"/>
                          </a:solidFill>
                        </a:defRPr>
                      </a:pPr>
                      <a:t>[CELLRANGE]</a:t>
                    </a:fld>
                    <a:r>
                      <a:rPr lang="en-US" baseline="0"/>
                      <a:t>
</a:t>
                    </a:r>
                    <a:fld id="{13C99EBA-6C1C-45EB-A73D-6329BD21493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6C81-47B0-B1AF-BAF6FD9CCEB2}"/>
                </c:ext>
              </c:extLst>
            </c:dLbl>
            <c:dLbl>
              <c:idx val="3"/>
              <c:layout>
                <c:manualLayout>
                  <c:x val="0"/>
                  <c:y val="1.760691998055017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67C708D-3A7F-487A-B261-C899AF347A8E}" type="CELLRANGE">
                      <a:rPr lang="en-US" baseline="0"/>
                      <a:pPr>
                        <a:defRPr b="1">
                          <a:solidFill>
                            <a:srgbClr val="000000"/>
                          </a:solidFill>
                        </a:defRPr>
                      </a:pPr>
                      <a:t>[CELLRANGE]</a:t>
                    </a:fld>
                    <a:r>
                      <a:rPr lang="en-US" baseline="0"/>
                      <a:t>
</a:t>
                    </a:r>
                    <a:fld id="{33EFB6AA-5934-44B6-B826-7A0F4C5175F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6C81-47B0-B1AF-BAF6FD9CCEB2}"/>
                </c:ext>
              </c:extLst>
            </c:dLbl>
            <c:dLbl>
              <c:idx val="4"/>
              <c:layout>
                <c:manualLayout>
                  <c:x val="1.3988426885235836E-3"/>
                  <c:y val="4.977432358378025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1B8BF95-46BC-4616-9927-3406330CC14F}" type="CELLRANGE">
                      <a:rPr lang="en-US" baseline="0"/>
                      <a:pPr>
                        <a:defRPr b="1">
                          <a:solidFill>
                            <a:srgbClr val="000000"/>
                          </a:solidFill>
                        </a:defRPr>
                      </a:pPr>
                      <a:t>[CELLRANGE]</a:t>
                    </a:fld>
                    <a:r>
                      <a:rPr lang="en-US" baseline="0"/>
                      <a:t>
</a:t>
                    </a:r>
                    <a:fld id="{2C2E75A8-91DF-4EEE-B58E-19D8325D07E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6C81-47B0-B1AF-BAF6FD9CCEB2}"/>
                </c:ext>
              </c:extLst>
            </c:dLbl>
            <c:dLbl>
              <c:idx val="5"/>
              <c:layout>
                <c:manualLayout>
                  <c:x val="0"/>
                  <c:y val="6.98744098801023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2954853-5BD5-445C-BC98-43FFF5182166}" type="CELLRANGE">
                      <a:rPr lang="en-US" baseline="0"/>
                      <a:pPr>
                        <a:defRPr b="1">
                          <a:solidFill>
                            <a:srgbClr val="000000"/>
                          </a:solidFill>
                        </a:defRPr>
                      </a:pPr>
                      <a:t>[CELLRANGE]</a:t>
                    </a:fld>
                    <a:r>
                      <a:rPr lang="en-US" baseline="0"/>
                      <a:t>
</a:t>
                    </a:r>
                    <a:fld id="{3BFE7221-A65F-45EA-90D5-498B92849FE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6C81-47B0-B1AF-BAF6FD9CCEB2}"/>
                </c:ext>
              </c:extLst>
            </c:dLbl>
            <c:dLbl>
              <c:idx val="6"/>
              <c:layout>
                <c:manualLayout>
                  <c:x val="0"/>
                  <c:y val="9.224679040710394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2891171-258F-4A49-9725-015F1F6DF10D}" type="CELLRANGE">
                      <a:rPr lang="en-US" baseline="0"/>
                      <a:pPr>
                        <a:defRPr b="1">
                          <a:solidFill>
                            <a:srgbClr val="000000"/>
                          </a:solidFill>
                        </a:defRPr>
                      </a:pPr>
                      <a:t>[CELLRANGE]</a:t>
                    </a:fld>
                    <a:r>
                      <a:rPr lang="en-US" baseline="0"/>
                      <a:t>
</a:t>
                    </a:r>
                    <a:fld id="{E15DDEAF-74BF-4023-88F1-5C0659144F7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6C81-47B0-B1AF-BAF6FD9CCEB2}"/>
                </c:ext>
              </c:extLst>
            </c:dLbl>
            <c:dLbl>
              <c:idx val="7"/>
              <c:layout>
                <c:manualLayout>
                  <c:x val="0"/>
                  <c:y val="9.197614944757457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EB0273F-0138-4FBD-915C-86856873F4E9}" type="CELLRANGE">
                      <a:rPr lang="en-US" baseline="0"/>
                      <a:pPr>
                        <a:defRPr b="1">
                          <a:solidFill>
                            <a:srgbClr val="000000"/>
                          </a:solidFill>
                        </a:defRPr>
                      </a:pPr>
                      <a:t>[CELLRANGE]</a:t>
                    </a:fld>
                    <a:r>
                      <a:rPr lang="en-US" baseline="0"/>
                      <a:t>
</a:t>
                    </a:r>
                    <a:fld id="{F9AD41F9-46F0-45CF-9F60-FE6D878E2BD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6C81-47B0-B1AF-BAF6FD9CCEB2}"/>
                </c:ext>
              </c:extLst>
            </c:dLbl>
            <c:dLbl>
              <c:idx val="8"/>
              <c:layout>
                <c:manualLayout>
                  <c:x val="0"/>
                  <c:y val="4.1758628587786393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AE383FF-C33C-46EB-B540-853B50FD72EB}" type="CELLRANGE">
                      <a:rPr lang="en-US" baseline="0"/>
                      <a:pPr>
                        <a:defRPr b="1">
                          <a:solidFill>
                            <a:srgbClr val="000000"/>
                          </a:solidFill>
                        </a:defRPr>
                      </a:pPr>
                      <a:t>[CELLRANGE]</a:t>
                    </a:fld>
                    <a:r>
                      <a:rPr lang="en-US" baseline="0"/>
                      <a:t>
</a:t>
                    </a:r>
                    <a:fld id="{47BE4B5A-6FDC-482E-8A08-3C8B9A367BC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6C81-47B0-B1AF-BAF6FD9CCEB2}"/>
                </c:ext>
              </c:extLst>
            </c:dLbl>
            <c:dLbl>
              <c:idx val="9"/>
              <c:layout>
                <c:manualLayout>
                  <c:x val="2.1981847044738966E-4"/>
                  <c:y val="3.9761464878353191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58A604D-FBAB-4B56-965E-3EE1BBAFD36A}" type="CELLRANGE">
                      <a:rPr lang="en-US" baseline="0"/>
                      <a:pPr>
                        <a:defRPr b="1">
                          <a:solidFill>
                            <a:srgbClr val="000000"/>
                          </a:solidFill>
                        </a:defRPr>
                      </a:pPr>
                      <a:t>[CELLRANGE]</a:t>
                    </a:fld>
                    <a:r>
                      <a:rPr lang="en-US" baseline="0"/>
                      <a:t>
</a:t>
                    </a:r>
                    <a:fld id="{748638D8-54C9-4F9D-9C8C-FEF823AE8A6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6C81-47B0-B1AF-BAF6FD9CCEB2}"/>
                </c:ext>
              </c:extLst>
            </c:dLbl>
            <c:dLbl>
              <c:idx val="10"/>
              <c:layout>
                <c:manualLayout>
                  <c:x val="-7.4736049298195753E-4"/>
                  <c:y val="6.9248002878144858E-3"/>
                </c:manualLayout>
              </c:layout>
              <c:tx>
                <c:rich>
                  <a:bodyPr rot="-5400000" spcFirstLastPara="1" vertOverflow="ellipsis" wrap="square" lIns="38100" tIns="19050" rIns="38100" bIns="19050" anchor="ctr" anchorCtr="1">
                    <a:noAutofit/>
                  </a:bodyPr>
                  <a:lstStyle/>
                  <a:p>
                    <a:pPr>
                      <a:defRPr sz="900" b="1" i="0" u="none" strike="noStrike" kern="1200" baseline="0">
                        <a:solidFill>
                          <a:srgbClr val="000000"/>
                        </a:solidFill>
                        <a:latin typeface="+mn-lt"/>
                        <a:ea typeface="+mn-ea"/>
                        <a:cs typeface="+mn-cs"/>
                      </a:defRPr>
                    </a:pPr>
                    <a:fld id="{53193FF3-41FE-494E-A91A-69064E8D3AE6}" type="CELLRANGE">
                      <a:rPr lang="en-US" baseline="0"/>
                      <a:pPr>
                        <a:defRPr b="1">
                          <a:solidFill>
                            <a:srgbClr val="000000"/>
                          </a:solidFill>
                        </a:defRPr>
                      </a:pPr>
                      <a:t>[CELLRANGE]</a:t>
                    </a:fld>
                    <a:r>
                      <a:rPr lang="en-US" baseline="0"/>
                      <a:t>
</a:t>
                    </a:r>
                    <a:fld id="{71C79DEE-D3B2-4E20-AA57-ACBBF834ECA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no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layout>
                    <c:manualLayout>
                      <c:w val="5.0045217391304346E-2"/>
                      <c:h val="5.8577444174618347E-2"/>
                    </c:manualLayout>
                  </c15:layout>
                  <c15:dlblFieldTable/>
                  <c15:showDataLabelsRange val="1"/>
                </c:ext>
                <c:ext xmlns:c16="http://schemas.microsoft.com/office/drawing/2014/chart" uri="{C3380CC4-5D6E-409C-BE32-E72D297353CC}">
                  <c16:uniqueId val="{00000025-6C81-47B0-B1AF-BAF6FD9CCEB2}"/>
                </c:ext>
              </c:extLst>
            </c:dLbl>
            <c:dLbl>
              <c:idx val="11"/>
              <c:layout>
                <c:manualLayout>
                  <c:x val="-9.846590962094013E-17"/>
                  <c:y val="8.826691176782036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53BA496-C99E-48B6-99B7-6F835B994824}" type="CELLRANGE">
                      <a:rPr lang="en-US" baseline="0"/>
                      <a:pPr>
                        <a:defRPr b="1">
                          <a:solidFill>
                            <a:srgbClr val="000000"/>
                          </a:solidFill>
                        </a:defRPr>
                      </a:pPr>
                      <a:t>[CELLRANGE]</a:t>
                    </a:fld>
                    <a:r>
                      <a:rPr lang="en-US" baseline="0"/>
                      <a:t>
</a:t>
                    </a:r>
                    <a:fld id="{D68237DC-551A-485F-92FB-D2EB79D66C7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6C81-47B0-B1AF-BAF6FD9CCEB2}"/>
                </c:ext>
              </c:extLst>
            </c:dLbl>
            <c:dLbl>
              <c:idx val="12"/>
              <c:layout>
                <c:manualLayout>
                  <c:x val="0"/>
                  <c:y val="-1.079066300144444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05F4CC6C-670F-4BE1-AC50-5D1FC64FBD8F}" type="CELLRANGE">
                      <a:rPr lang="en-US" baseline="0"/>
                      <a:pPr>
                        <a:defRPr b="1">
                          <a:solidFill>
                            <a:srgbClr val="FFFFFF"/>
                          </a:solidFill>
                        </a:defRPr>
                      </a:pPr>
                      <a:t>[CELLRANGE]</a:t>
                    </a:fld>
                    <a:r>
                      <a:rPr lang="en-US" baseline="0"/>
                      <a:t>
</a:t>
                    </a:r>
                    <a:fld id="{B0DC259D-0910-4D6C-9BE7-63BBD9A01702}"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6C81-47B0-B1AF-BAF6FD9CCEB2}"/>
                </c:ext>
              </c:extLst>
            </c:dLbl>
            <c:dLbl>
              <c:idx val="13"/>
              <c:layout>
                <c:manualLayout>
                  <c:x val="1.3913043478260871E-3"/>
                  <c:y val="-3.171682978879976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BCD1611-14FA-4750-8F20-F1C6D65AC920}" type="CELLRANGE">
                      <a:rPr lang="en-US" baseline="0"/>
                      <a:pPr>
                        <a:defRPr b="1">
                          <a:solidFill>
                            <a:srgbClr val="000000"/>
                          </a:solidFill>
                        </a:defRPr>
                      </a:pPr>
                      <a:t>[CELLRANGE]</a:t>
                    </a:fld>
                    <a:r>
                      <a:rPr lang="en-US" baseline="0"/>
                      <a:t>
</a:t>
                    </a:r>
                    <a:fld id="{732E90BF-9EDD-405E-A0DB-6E0C778F76D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6C81-47B0-B1AF-BAF6FD9CCEB2}"/>
                </c:ext>
              </c:extLst>
            </c:dLbl>
            <c:dLbl>
              <c:idx val="14"/>
              <c:layout>
                <c:manualLayout>
                  <c:x val="0"/>
                  <c:y val="-4.401094261339992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7ECFA83-4335-4405-9D86-87C558A64204}" type="CELLRANGE">
                      <a:rPr lang="en-US" baseline="0"/>
                      <a:pPr>
                        <a:defRPr b="1">
                          <a:solidFill>
                            <a:srgbClr val="000000"/>
                          </a:solidFill>
                        </a:defRPr>
                      </a:pPr>
                      <a:t>[CELLRANGE]</a:t>
                    </a:fld>
                    <a:r>
                      <a:rPr lang="en-US" baseline="0"/>
                      <a:t>
</a:t>
                    </a:r>
                    <a:fld id="{28971AA4-CE03-4F3E-BD92-87D75619CB9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6C81-47B0-B1AF-BAF6FD9CCEB2}"/>
                </c:ext>
              </c:extLst>
            </c:dLbl>
            <c:dLbl>
              <c:idx val="15"/>
              <c:layout>
                <c:manualLayout>
                  <c:x val="0"/>
                  <c:y val="-8.092527966383850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67544AB-33F7-453D-9751-39ACD905C85B}" type="CELLRANGE">
                      <a:rPr lang="en-US" baseline="0"/>
                      <a:pPr>
                        <a:defRPr b="1">
                          <a:solidFill>
                            <a:srgbClr val="000000"/>
                          </a:solidFill>
                        </a:defRPr>
                      </a:pPr>
                      <a:t>[CELLRANGE]</a:t>
                    </a:fld>
                    <a:r>
                      <a:rPr lang="en-US" baseline="0"/>
                      <a:t>
</a:t>
                    </a:r>
                    <a:fld id="{D7DF4A25-9D2C-4875-82F6-82AE6CF52F0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6C81-47B0-B1AF-BAF6FD9CCEB2}"/>
                </c:ext>
              </c:extLst>
            </c:dLbl>
            <c:dLbl>
              <c:idx val="16"/>
              <c:layout>
                <c:manualLayout>
                  <c:x val="-1.1435865292817959E-16"/>
                  <c:y val="-1.285689868346797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0311A97-E993-4C5B-9E68-7F39C98D5249}" type="CELLRANGE">
                      <a:rPr lang="en-US" baseline="0"/>
                      <a:pPr>
                        <a:defRPr b="1">
                          <a:solidFill>
                            <a:srgbClr val="000000"/>
                          </a:solidFill>
                        </a:defRPr>
                      </a:pPr>
                      <a:t>[CELLRANGE]</a:t>
                    </a:fld>
                    <a:r>
                      <a:rPr lang="en-US" baseline="0"/>
                      <a:t>
</a:t>
                    </a:r>
                    <a:fld id="{044F074D-398E-4032-A8D5-A5D6C262D8B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6C81-47B0-B1AF-BAF6FD9CCEB2}"/>
                </c:ext>
              </c:extLst>
            </c:dLbl>
            <c:dLbl>
              <c:idx val="17"/>
              <c:layout>
                <c:manualLayout>
                  <c:x val="0"/>
                  <c:y val="-2.148925546308757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FF17796-CDD2-4A5B-BA12-B8C2FB7E6D51}" type="CELLRANGE">
                      <a:rPr lang="en-US" baseline="0"/>
                      <a:pPr>
                        <a:defRPr b="1">
                          <a:solidFill>
                            <a:srgbClr val="000000"/>
                          </a:solidFill>
                        </a:defRPr>
                      </a:pPr>
                      <a:t>[CELLRANGE]</a:t>
                    </a:fld>
                    <a:r>
                      <a:rPr lang="en-US" baseline="0"/>
                      <a:t>
</a:t>
                    </a:r>
                    <a:fld id="{B189F003-203A-4677-8B70-CFC8E1BDDAF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6C81-47B0-B1AF-BAF6FD9CCEB2}"/>
                </c:ext>
              </c:extLst>
            </c:dLbl>
            <c:dLbl>
              <c:idx val="18"/>
              <c:layout>
                <c:manualLayout>
                  <c:x val="-1.1435865292817959E-16"/>
                  <c:y val="-2.256963964247057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624468E-2612-4D31-9CE5-07E7F3E35240}" type="CELLRANGE">
                      <a:rPr lang="en-US" baseline="0"/>
                      <a:pPr>
                        <a:defRPr b="1">
                          <a:solidFill>
                            <a:srgbClr val="000000"/>
                          </a:solidFill>
                        </a:defRPr>
                      </a:pPr>
                      <a:t>[CELLRANGE]</a:t>
                    </a:fld>
                    <a:r>
                      <a:rPr lang="en-US" baseline="0"/>
                      <a:t>
</a:t>
                    </a:r>
                    <a:fld id="{281088A2-310C-4A8D-9676-83551EBEA4C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6C81-47B0-B1AF-BAF6FD9CCEB2}"/>
                </c:ext>
              </c:extLst>
            </c:dLbl>
            <c:dLbl>
              <c:idx val="19"/>
              <c:layout>
                <c:manualLayout>
                  <c:x val="0"/>
                  <c:y val="-4.372667878678015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0E937F8-A3B7-46BA-9D2F-5AE62DE7E57C}" type="CELLRANGE">
                      <a:rPr lang="en-US" baseline="0"/>
                      <a:pPr>
                        <a:defRPr b="1">
                          <a:solidFill>
                            <a:srgbClr val="000000"/>
                          </a:solidFill>
                        </a:defRPr>
                      </a:pPr>
                      <a:t>[CELLRANGE]</a:t>
                    </a:fld>
                    <a:r>
                      <a:rPr lang="en-US" baseline="0"/>
                      <a:t>
</a:t>
                    </a:r>
                    <a:fld id="{9AE6F8AC-B933-43C9-ACD0-56693E564C3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6C81-47B0-B1AF-BAF6FD9CCEB2}"/>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'11ListaEspera'!$L$13:$L$32</c:f>
              <c:strCache>
                <c:ptCount val="20"/>
                <c:pt idx="0">
                  <c:v>Aragón</c:v>
                </c:pt>
                <c:pt idx="1">
                  <c:v>Castilla y León</c:v>
                </c:pt>
                <c:pt idx="2">
                  <c:v>Galicia</c:v>
                </c:pt>
                <c:pt idx="3">
                  <c:v>Asturias, Principado de</c:v>
                </c:pt>
                <c:pt idx="4">
                  <c:v>Castilla - La Mancha</c:v>
                </c:pt>
                <c:pt idx="5">
                  <c:v>Cantabria</c:v>
                </c:pt>
                <c:pt idx="6">
                  <c:v>Navarra, Comunidad Foral de</c:v>
                </c:pt>
                <c:pt idx="7">
                  <c:v>Canarias</c:v>
                </c:pt>
                <c:pt idx="8">
                  <c:v>Andalucía</c:v>
                </c:pt>
                <c:pt idx="9">
                  <c:v>Madrid, Comunidad de</c:v>
                </c:pt>
                <c:pt idx="10">
                  <c:v>Comunitat Valenciana</c:v>
                </c:pt>
                <c:pt idx="11">
                  <c:v>Ceuta</c:v>
                </c:pt>
                <c:pt idx="12">
                  <c:v>Media Nacional</c:v>
                </c:pt>
                <c:pt idx="13">
                  <c:v>Rioja, La</c:v>
                </c:pt>
                <c:pt idx="14">
                  <c:v>Balears, Illes</c:v>
                </c:pt>
                <c:pt idx="15">
                  <c:v>Extremadura</c:v>
                </c:pt>
                <c:pt idx="16">
                  <c:v>Melilla</c:v>
                </c:pt>
                <c:pt idx="17">
                  <c:v>Murcia, Región de</c:v>
                </c:pt>
                <c:pt idx="18">
                  <c:v>Cataluña</c:v>
                </c:pt>
                <c:pt idx="19">
                  <c:v>País Vasco</c:v>
                </c:pt>
              </c:strCache>
            </c:strRef>
          </c:cat>
          <c:val>
            <c:numRef>
              <c:f>'11ListaEspera'!$P$13:$P$32</c:f>
              <c:numCache>
                <c:formatCode>0.00%</c:formatCode>
                <c:ptCount val="20"/>
                <c:pt idx="0">
                  <c:v>1.0736351666160236E-3</c:v>
                </c:pt>
                <c:pt idx="1">
                  <c:v>1.1675829486495473E-3</c:v>
                </c:pt>
                <c:pt idx="2">
                  <c:v>6.3021198039340505E-3</c:v>
                </c:pt>
                <c:pt idx="3">
                  <c:v>1.1097771661151943E-2</c:v>
                </c:pt>
                <c:pt idx="4">
                  <c:v>2.2809991819701479E-2</c:v>
                </c:pt>
                <c:pt idx="5">
                  <c:v>2.2902408794524976E-2</c:v>
                </c:pt>
                <c:pt idx="6">
                  <c:v>3.3514941390127125E-2</c:v>
                </c:pt>
                <c:pt idx="7">
                  <c:v>3.5555750889992528E-2</c:v>
                </c:pt>
                <c:pt idx="8">
                  <c:v>3.7759204160893955E-2</c:v>
                </c:pt>
                <c:pt idx="9">
                  <c:v>4.5705559115886502E-2</c:v>
                </c:pt>
                <c:pt idx="10">
                  <c:v>4.6133397134274397E-2</c:v>
                </c:pt>
                <c:pt idx="11">
                  <c:v>5.7206954570947842E-2</c:v>
                </c:pt>
                <c:pt idx="12">
                  <c:v>6.014843342380416E-2</c:v>
                </c:pt>
                <c:pt idx="13">
                  <c:v>7.7572154568990317E-2</c:v>
                </c:pt>
                <c:pt idx="14">
                  <c:v>0.10106690492458086</c:v>
                </c:pt>
                <c:pt idx="15">
                  <c:v>0.1138299374147099</c:v>
                </c:pt>
                <c:pt idx="16">
                  <c:v>0.11450079239302693</c:v>
                </c:pt>
                <c:pt idx="17">
                  <c:v>0.12644616613973525</c:v>
                </c:pt>
                <c:pt idx="18">
                  <c:v>0.13370746543521631</c:v>
                </c:pt>
                <c:pt idx="19">
                  <c:v>0.15032486709982279</c:v>
                </c:pt>
              </c:numCache>
            </c:numRef>
          </c:val>
          <c:extLst>
            <c:ext xmlns:c15="http://schemas.microsoft.com/office/drawing/2012/chart" uri="{02D57815-91ED-43cb-92C2-25804820EDAC}">
              <c15:datalabelsRange>
                <c15:f>'11ListaEspera'!$N$13:$N$32</c15:f>
                <c15:dlblRangeCache>
                  <c:ptCount val="20"/>
                  <c:pt idx="0">
                    <c:v>53</c:v>
                  </c:pt>
                  <c:pt idx="1">
                    <c:v>151</c:v>
                  </c:pt>
                  <c:pt idx="2">
                    <c:v>594</c:v>
                  </c:pt>
                  <c:pt idx="3">
                    <c:v>379</c:v>
                  </c:pt>
                  <c:pt idx="4">
                    <c:v>1.924</c:v>
                  </c:pt>
                  <c:pt idx="5">
                    <c:v>425</c:v>
                  </c:pt>
                  <c:pt idx="6">
                    <c:v>609</c:v>
                  </c:pt>
                  <c:pt idx="7">
                    <c:v>2.427</c:v>
                  </c:pt>
                  <c:pt idx="8">
                    <c:v>13.300</c:v>
                  </c:pt>
                  <c:pt idx="9">
                    <c:v>10.056</c:v>
                  </c:pt>
                  <c:pt idx="10">
                    <c:v>8.677</c:v>
                  </c:pt>
                  <c:pt idx="11">
                    <c:v>102</c:v>
                  </c:pt>
                  <c:pt idx="12">
                    <c:v>107.327</c:v>
                  </c:pt>
                  <c:pt idx="13">
                    <c:v>809</c:v>
                  </c:pt>
                  <c:pt idx="14">
                    <c:v>3.846</c:v>
                  </c:pt>
                  <c:pt idx="15">
                    <c:v>4.838</c:v>
                  </c:pt>
                  <c:pt idx="16">
                    <c:v>289</c:v>
                  </c:pt>
                  <c:pt idx="17">
                    <c:v>7.279</c:v>
                  </c:pt>
                  <c:pt idx="18">
                    <c:v>38.335</c:v>
                  </c:pt>
                  <c:pt idx="19">
                    <c:v>13.234</c:v>
                  </c:pt>
                </c15:dlblRangeCache>
              </c15:datalabelsRange>
            </c:ext>
            <c:ext xmlns:c16="http://schemas.microsoft.com/office/drawing/2014/chart" uri="{C3380CC4-5D6E-409C-BE32-E72D297353CC}">
              <c16:uniqueId val="{0000002B-6C81-47B0-B1AF-BAF6FD9CCEB2}"/>
            </c:ext>
          </c:extLst>
        </c:ser>
        <c:dLbls>
          <c:dLblPos val="inEnd"/>
          <c:showLegendKey val="0"/>
          <c:showVal val="1"/>
          <c:showCatName val="0"/>
          <c:showSerName val="0"/>
          <c:showPercent val="0"/>
          <c:showBubbleSize val="0"/>
        </c:dLbls>
        <c:gapWidth val="30"/>
        <c:overlap val="100"/>
        <c:axId val="-2095910016"/>
        <c:axId val="-2095914912"/>
      </c:barChart>
      <c:lineChart>
        <c:grouping val="standard"/>
        <c:varyColors val="0"/>
        <c:ser>
          <c:idx val="2"/>
          <c:order val="2"/>
          <c:tx>
            <c:strRef>
              <c:f>'11ListaEspera'!$Q$12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'11ListaEspera'!$L$13:$L$32</c:f>
              <c:strCache>
                <c:ptCount val="20"/>
                <c:pt idx="0">
                  <c:v>Aragón</c:v>
                </c:pt>
                <c:pt idx="1">
                  <c:v>Castilla y León</c:v>
                </c:pt>
                <c:pt idx="2">
                  <c:v>Galicia</c:v>
                </c:pt>
                <c:pt idx="3">
                  <c:v>Asturias, Principado de</c:v>
                </c:pt>
                <c:pt idx="4">
                  <c:v>Castilla - La Mancha</c:v>
                </c:pt>
                <c:pt idx="5">
                  <c:v>Cantabria</c:v>
                </c:pt>
                <c:pt idx="6">
                  <c:v>Navarra, Comunidad Foral de</c:v>
                </c:pt>
                <c:pt idx="7">
                  <c:v>Canarias</c:v>
                </c:pt>
                <c:pt idx="8">
                  <c:v>Andalucía</c:v>
                </c:pt>
                <c:pt idx="9">
                  <c:v>Madrid, Comunidad de</c:v>
                </c:pt>
                <c:pt idx="10">
                  <c:v>Comunitat Valenciana</c:v>
                </c:pt>
                <c:pt idx="11">
                  <c:v>Ceuta</c:v>
                </c:pt>
                <c:pt idx="12">
                  <c:v>Media Nacional</c:v>
                </c:pt>
                <c:pt idx="13">
                  <c:v>Rioja, La</c:v>
                </c:pt>
                <c:pt idx="14">
                  <c:v>Balears, Illes</c:v>
                </c:pt>
                <c:pt idx="15">
                  <c:v>Extremadura</c:v>
                </c:pt>
                <c:pt idx="16">
                  <c:v>Melilla</c:v>
                </c:pt>
                <c:pt idx="17">
                  <c:v>Murcia, Región de</c:v>
                </c:pt>
                <c:pt idx="18">
                  <c:v>Cataluña</c:v>
                </c:pt>
                <c:pt idx="19">
                  <c:v>País Vasco</c:v>
                </c:pt>
              </c:strCache>
            </c:strRef>
          </c:cat>
          <c:val>
            <c:numRef>
              <c:f>'11ListaEspera'!$Q$13:$Q$32</c:f>
              <c:numCache>
                <c:formatCode>0.00%</c:formatCode>
                <c:ptCount val="20"/>
                <c:pt idx="0">
                  <c:v>0.93985156657619584</c:v>
                </c:pt>
                <c:pt idx="1">
                  <c:v>0.93985156657619584</c:v>
                </c:pt>
                <c:pt idx="2">
                  <c:v>0.93985156657619584</c:v>
                </c:pt>
                <c:pt idx="3">
                  <c:v>0.93985156657619584</c:v>
                </c:pt>
                <c:pt idx="4">
                  <c:v>0.93985156657619584</c:v>
                </c:pt>
                <c:pt idx="5">
                  <c:v>0.93985156657619584</c:v>
                </c:pt>
                <c:pt idx="6">
                  <c:v>0.93985156657619584</c:v>
                </c:pt>
                <c:pt idx="7">
                  <c:v>0.93985156657619584</c:v>
                </c:pt>
                <c:pt idx="8">
                  <c:v>0.93985156657619584</c:v>
                </c:pt>
                <c:pt idx="9">
                  <c:v>0.93985156657619584</c:v>
                </c:pt>
                <c:pt idx="10">
                  <c:v>0.93985156657619584</c:v>
                </c:pt>
                <c:pt idx="11">
                  <c:v>0.93985156657619584</c:v>
                </c:pt>
                <c:pt idx="12">
                  <c:v>0.93985156657619584</c:v>
                </c:pt>
                <c:pt idx="13">
                  <c:v>0.93985156657619584</c:v>
                </c:pt>
                <c:pt idx="14">
                  <c:v>0.93985156657619584</c:v>
                </c:pt>
                <c:pt idx="15">
                  <c:v>0.93985156657619584</c:v>
                </c:pt>
                <c:pt idx="16">
                  <c:v>0.93985156657619584</c:v>
                </c:pt>
                <c:pt idx="17">
                  <c:v>0.93985156657619584</c:v>
                </c:pt>
                <c:pt idx="18">
                  <c:v>0.93985156657619584</c:v>
                </c:pt>
                <c:pt idx="19">
                  <c:v>0.93985156657619584</c:v>
                </c:pt>
              </c:numCache>
            </c:numRef>
          </c:val>
          <c:smooth val="0"/>
          <c:extLst>
            <c:ext xmlns:c16="http://schemas.microsoft.com/office/drawing/2014/chart" uri="{C3380CC4-5D6E-409C-BE32-E72D297353CC}">
              <c16:uniqueId val="{0000002D-6C81-47B0-B1AF-BAF6FD9CCEB2}"/>
            </c:ext>
          </c:extLst>
        </c:ser>
        <c:dLbls>
          <c:showLegendKey val="0"/>
          <c:showVal val="0"/>
          <c:showCatName val="0"/>
          <c:showSerName val="0"/>
          <c:showPercent val="0"/>
          <c:showBubbleSize val="0"/>
        </c:dLbls>
        <c:marker val="1"/>
        <c:smooth val="0"/>
        <c:axId val="-2095910016"/>
        <c:axId val="-2095914912"/>
      </c:lineChart>
      <c:catAx>
        <c:axId val="-2095910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912"/>
        <c:crosses val="autoZero"/>
        <c:auto val="1"/>
        <c:lblAlgn val="ctr"/>
        <c:lblOffset val="100"/>
        <c:noMultiLvlLbl val="0"/>
      </c:catAx>
      <c:valAx>
        <c:axId val="-2095914912"/>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016"/>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4434755220814789E-2"/>
          <c:y val="0.91510878897147208"/>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292707976712E-2"/>
          <c:y val="3.3265795046647208E-2"/>
          <c:w val="0.925358819198695"/>
          <c:h val="0.70145068315058745"/>
        </c:manualLayout>
      </c:layout>
      <c:barChart>
        <c:barDir val="col"/>
        <c:grouping val="stacked"/>
        <c:varyColors val="0"/>
        <c:ser>
          <c:idx val="0"/>
          <c:order val="0"/>
          <c:tx>
            <c:v>Personas beneficiarias con derecho a prestación con resolución de PIA</c:v>
          </c:tx>
          <c:spPr>
            <a:solidFill>
              <a:srgbClr val="8784C6"/>
            </a:solidFill>
            <a:ln>
              <a:noFill/>
            </a:ln>
            <a:effectLst/>
          </c:spPr>
          <c:invertIfNegative val="0"/>
          <c:dPt>
            <c:idx val="0"/>
            <c:invertIfNegative val="0"/>
            <c:bubble3D val="0"/>
            <c:spPr>
              <a:solidFill>
                <a:srgbClr val="AD84C6"/>
              </a:solidFill>
              <a:ln>
                <a:noFill/>
              </a:ln>
              <a:effectLst/>
            </c:spPr>
            <c:extLst>
              <c:ext xmlns:c16="http://schemas.microsoft.com/office/drawing/2014/chart" uri="{C3380CC4-5D6E-409C-BE32-E72D297353CC}">
                <c16:uniqueId val="{00000007-C55D-4E29-9CD8-90CA83D3C1E4}"/>
              </c:ext>
            </c:extLst>
          </c:dPt>
          <c:dPt>
            <c:idx val="1"/>
            <c:invertIfNegative val="0"/>
            <c:bubble3D val="0"/>
            <c:spPr>
              <a:solidFill>
                <a:srgbClr val="AD84C6"/>
              </a:solidFill>
              <a:ln>
                <a:noFill/>
              </a:ln>
              <a:effectLst/>
            </c:spPr>
            <c:extLst>
              <c:ext xmlns:c16="http://schemas.microsoft.com/office/drawing/2014/chart" uri="{C3380CC4-5D6E-409C-BE32-E72D297353CC}">
                <c16:uniqueId val="{00000008-C55D-4E29-9CD8-90CA83D3C1E4}"/>
              </c:ext>
            </c:extLst>
          </c:dPt>
          <c:dPt>
            <c:idx val="2"/>
            <c:invertIfNegative val="0"/>
            <c:bubble3D val="0"/>
            <c:spPr>
              <a:solidFill>
                <a:srgbClr val="AD84C6"/>
              </a:solidFill>
              <a:ln>
                <a:noFill/>
              </a:ln>
              <a:effectLst/>
            </c:spPr>
            <c:extLst>
              <c:ext xmlns:c16="http://schemas.microsoft.com/office/drawing/2014/chart" uri="{C3380CC4-5D6E-409C-BE32-E72D297353CC}">
                <c16:uniqueId val="{00000009-C55D-4E29-9CD8-90CA83D3C1E4}"/>
              </c:ext>
            </c:extLst>
          </c:dPt>
          <c:dPt>
            <c:idx val="3"/>
            <c:invertIfNegative val="0"/>
            <c:bubble3D val="0"/>
            <c:spPr>
              <a:solidFill>
                <a:srgbClr val="AD84C6"/>
              </a:solidFill>
              <a:ln>
                <a:noFill/>
              </a:ln>
              <a:effectLst/>
            </c:spPr>
            <c:extLst>
              <c:ext xmlns:c16="http://schemas.microsoft.com/office/drawing/2014/chart" uri="{C3380CC4-5D6E-409C-BE32-E72D297353CC}">
                <c16:uniqueId val="{0000000A-C55D-4E29-9CD8-90CA83D3C1E4}"/>
              </c:ext>
            </c:extLst>
          </c:dPt>
          <c:dPt>
            <c:idx val="4"/>
            <c:invertIfNegative val="0"/>
            <c:bubble3D val="0"/>
            <c:spPr>
              <a:solidFill>
                <a:srgbClr val="AD84C6"/>
              </a:solidFill>
              <a:ln>
                <a:noFill/>
              </a:ln>
              <a:effectLst/>
            </c:spPr>
            <c:extLst>
              <c:ext xmlns:c16="http://schemas.microsoft.com/office/drawing/2014/chart" uri="{C3380CC4-5D6E-409C-BE32-E72D297353CC}">
                <c16:uniqueId val="{0000000B-C55D-4E29-9CD8-90CA83D3C1E4}"/>
              </c:ext>
            </c:extLst>
          </c:dPt>
          <c:dPt>
            <c:idx val="5"/>
            <c:invertIfNegative val="0"/>
            <c:bubble3D val="0"/>
            <c:spPr>
              <a:solidFill>
                <a:srgbClr val="AD84C6"/>
              </a:solidFill>
              <a:ln>
                <a:noFill/>
              </a:ln>
              <a:effectLst/>
            </c:spPr>
            <c:extLst>
              <c:ext xmlns:c16="http://schemas.microsoft.com/office/drawing/2014/chart" uri="{C3380CC4-5D6E-409C-BE32-E72D297353CC}">
                <c16:uniqueId val="{0000000C-C55D-4E29-9CD8-90CA83D3C1E4}"/>
              </c:ext>
            </c:extLst>
          </c:dPt>
          <c:dPt>
            <c:idx val="6"/>
            <c:invertIfNegative val="0"/>
            <c:bubble3D val="0"/>
            <c:spPr>
              <a:solidFill>
                <a:srgbClr val="AD84C6"/>
              </a:solidFill>
              <a:ln>
                <a:noFill/>
              </a:ln>
              <a:effectLst/>
            </c:spPr>
            <c:extLst>
              <c:ext xmlns:c16="http://schemas.microsoft.com/office/drawing/2014/chart" uri="{C3380CC4-5D6E-409C-BE32-E72D297353CC}">
                <c16:uniqueId val="{0000000D-C55D-4E29-9CD8-90CA83D3C1E4}"/>
              </c:ext>
            </c:extLst>
          </c:dPt>
          <c:dPt>
            <c:idx val="7"/>
            <c:invertIfNegative val="0"/>
            <c:bubble3D val="0"/>
            <c:spPr>
              <a:solidFill>
                <a:srgbClr val="AD84C6"/>
              </a:solidFill>
              <a:ln>
                <a:noFill/>
              </a:ln>
              <a:effectLst/>
            </c:spPr>
            <c:extLst>
              <c:ext xmlns:c16="http://schemas.microsoft.com/office/drawing/2014/chart" uri="{C3380CC4-5D6E-409C-BE32-E72D297353CC}">
                <c16:uniqueId val="{0000000E-C55D-4E29-9CD8-90CA83D3C1E4}"/>
              </c:ext>
            </c:extLst>
          </c:dPt>
          <c:dPt>
            <c:idx val="8"/>
            <c:invertIfNegative val="0"/>
            <c:bubble3D val="0"/>
            <c:spPr>
              <a:solidFill>
                <a:srgbClr val="AD84C6"/>
              </a:solidFill>
              <a:ln>
                <a:noFill/>
              </a:ln>
              <a:effectLst/>
            </c:spPr>
            <c:extLst>
              <c:ext xmlns:c16="http://schemas.microsoft.com/office/drawing/2014/chart" uri="{C3380CC4-5D6E-409C-BE32-E72D297353CC}">
                <c16:uniqueId val="{00000000-C55D-4E29-9CD8-90CA83D3C1E4}"/>
              </c:ext>
            </c:extLst>
          </c:dPt>
          <c:dPt>
            <c:idx val="9"/>
            <c:invertIfNegative val="0"/>
            <c:bubble3D val="0"/>
            <c:spPr>
              <a:solidFill>
                <a:srgbClr val="AD84C6"/>
              </a:solidFill>
              <a:ln>
                <a:noFill/>
              </a:ln>
              <a:effectLst/>
            </c:spPr>
            <c:extLst>
              <c:ext xmlns:c16="http://schemas.microsoft.com/office/drawing/2014/chart" uri="{C3380CC4-5D6E-409C-BE32-E72D297353CC}">
                <c16:uniqueId val="{00000001-C55D-4E29-9CD8-90CA83D3C1E4}"/>
              </c:ext>
            </c:extLst>
          </c:dPt>
          <c:dPt>
            <c:idx val="10"/>
            <c:invertIfNegative val="0"/>
            <c:bubble3D val="0"/>
            <c:spPr>
              <a:solidFill>
                <a:srgbClr val="5A3471"/>
              </a:solidFill>
              <a:ln>
                <a:noFill/>
              </a:ln>
              <a:effectLst/>
            </c:spPr>
            <c:extLst>
              <c:ext xmlns:c16="http://schemas.microsoft.com/office/drawing/2014/chart" uri="{C3380CC4-5D6E-409C-BE32-E72D297353CC}">
                <c16:uniqueId val="{00000003-C55D-4E29-9CD8-90CA83D3C1E4}"/>
              </c:ext>
            </c:extLst>
          </c:dPt>
          <c:dPt>
            <c:idx val="11"/>
            <c:invertIfNegative val="0"/>
            <c:bubble3D val="0"/>
            <c:spPr>
              <a:solidFill>
                <a:srgbClr val="AD84C6"/>
              </a:solidFill>
              <a:ln>
                <a:noFill/>
              </a:ln>
              <a:effectLst/>
            </c:spPr>
            <c:extLst>
              <c:ext xmlns:c16="http://schemas.microsoft.com/office/drawing/2014/chart" uri="{C3380CC4-5D6E-409C-BE32-E72D297353CC}">
                <c16:uniqueId val="{00000005-C55D-4E29-9CD8-90CA83D3C1E4}"/>
              </c:ext>
            </c:extLst>
          </c:dPt>
          <c:dPt>
            <c:idx val="12"/>
            <c:invertIfNegative val="0"/>
            <c:bubble3D val="0"/>
            <c:spPr>
              <a:solidFill>
                <a:srgbClr val="AD84C6"/>
              </a:solidFill>
              <a:ln>
                <a:noFill/>
              </a:ln>
              <a:effectLst/>
            </c:spPr>
            <c:extLst>
              <c:ext xmlns:c16="http://schemas.microsoft.com/office/drawing/2014/chart" uri="{C3380CC4-5D6E-409C-BE32-E72D297353CC}">
                <c16:uniqueId val="{00000006-C55D-4E29-9CD8-90CA83D3C1E4}"/>
              </c:ext>
            </c:extLst>
          </c:dPt>
          <c:dPt>
            <c:idx val="13"/>
            <c:invertIfNegative val="0"/>
            <c:bubble3D val="0"/>
            <c:spPr>
              <a:solidFill>
                <a:srgbClr val="AD84C6"/>
              </a:solidFill>
              <a:ln>
                <a:noFill/>
              </a:ln>
              <a:effectLst/>
            </c:spPr>
            <c:extLst>
              <c:ext xmlns:c16="http://schemas.microsoft.com/office/drawing/2014/chart" uri="{C3380CC4-5D6E-409C-BE32-E72D297353CC}">
                <c16:uniqueId val="{0000000F-C55D-4E29-9CD8-90CA83D3C1E4}"/>
              </c:ext>
            </c:extLst>
          </c:dPt>
          <c:dPt>
            <c:idx val="14"/>
            <c:invertIfNegative val="0"/>
            <c:bubble3D val="0"/>
            <c:spPr>
              <a:solidFill>
                <a:srgbClr val="AD84C6"/>
              </a:solidFill>
              <a:ln>
                <a:noFill/>
              </a:ln>
              <a:effectLst/>
            </c:spPr>
            <c:extLst>
              <c:ext xmlns:c16="http://schemas.microsoft.com/office/drawing/2014/chart" uri="{C3380CC4-5D6E-409C-BE32-E72D297353CC}">
                <c16:uniqueId val="{00000010-C55D-4E29-9CD8-90CA83D3C1E4}"/>
              </c:ext>
            </c:extLst>
          </c:dPt>
          <c:dPt>
            <c:idx val="15"/>
            <c:invertIfNegative val="0"/>
            <c:bubble3D val="0"/>
            <c:spPr>
              <a:solidFill>
                <a:srgbClr val="AD84C6"/>
              </a:solidFill>
              <a:ln>
                <a:noFill/>
              </a:ln>
              <a:effectLst/>
            </c:spPr>
            <c:extLst>
              <c:ext xmlns:c16="http://schemas.microsoft.com/office/drawing/2014/chart" uri="{C3380CC4-5D6E-409C-BE32-E72D297353CC}">
                <c16:uniqueId val="{00000011-C55D-4E29-9CD8-90CA83D3C1E4}"/>
              </c:ext>
            </c:extLst>
          </c:dPt>
          <c:dPt>
            <c:idx val="16"/>
            <c:invertIfNegative val="0"/>
            <c:bubble3D val="0"/>
            <c:spPr>
              <a:solidFill>
                <a:srgbClr val="AD84C6"/>
              </a:solidFill>
              <a:ln>
                <a:noFill/>
              </a:ln>
              <a:effectLst/>
            </c:spPr>
            <c:extLst>
              <c:ext xmlns:c16="http://schemas.microsoft.com/office/drawing/2014/chart" uri="{C3380CC4-5D6E-409C-BE32-E72D297353CC}">
                <c16:uniqueId val="{00000012-C55D-4E29-9CD8-90CA83D3C1E4}"/>
              </c:ext>
            </c:extLst>
          </c:dPt>
          <c:dPt>
            <c:idx val="17"/>
            <c:invertIfNegative val="0"/>
            <c:bubble3D val="0"/>
            <c:spPr>
              <a:solidFill>
                <a:srgbClr val="AD84C6"/>
              </a:solidFill>
              <a:ln>
                <a:noFill/>
              </a:ln>
              <a:effectLst/>
            </c:spPr>
            <c:extLst>
              <c:ext xmlns:c16="http://schemas.microsoft.com/office/drawing/2014/chart" uri="{C3380CC4-5D6E-409C-BE32-E72D297353CC}">
                <c16:uniqueId val="{00000013-C55D-4E29-9CD8-90CA83D3C1E4}"/>
              </c:ext>
            </c:extLst>
          </c:dPt>
          <c:dPt>
            <c:idx val="18"/>
            <c:invertIfNegative val="0"/>
            <c:bubble3D val="0"/>
            <c:spPr>
              <a:solidFill>
                <a:srgbClr val="AD84C6"/>
              </a:solidFill>
              <a:ln>
                <a:noFill/>
              </a:ln>
              <a:effectLst/>
            </c:spPr>
            <c:extLst>
              <c:ext xmlns:c16="http://schemas.microsoft.com/office/drawing/2014/chart" uri="{C3380CC4-5D6E-409C-BE32-E72D297353CC}">
                <c16:uniqueId val="{00000014-C55D-4E29-9CD8-90CA83D3C1E4}"/>
              </c:ext>
            </c:extLst>
          </c:dPt>
          <c:dPt>
            <c:idx val="19"/>
            <c:invertIfNegative val="0"/>
            <c:bubble3D val="0"/>
            <c:spPr>
              <a:solidFill>
                <a:srgbClr val="AD84C6"/>
              </a:solidFill>
              <a:ln>
                <a:noFill/>
              </a:ln>
              <a:effectLst/>
            </c:spPr>
            <c:extLst>
              <c:ext xmlns:c16="http://schemas.microsoft.com/office/drawing/2014/chart" uri="{C3380CC4-5D6E-409C-BE32-E72D297353CC}">
                <c16:uniqueId val="{00000015-C55D-4E29-9CD8-90CA83D3C1E4}"/>
              </c:ext>
            </c:extLst>
          </c:dPt>
          <c:dLbls>
            <c:dLbl>
              <c:idx val="0"/>
              <c:layout>
                <c:manualLayout>
                  <c:x val="0"/>
                  <c:y val="-3.047889463693194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86F0DEA-0387-4E43-B80E-E7502B690DB9}" type="CELLRANGE">
                      <a:rPr lang="en-US" baseline="0"/>
                      <a:pPr>
                        <a:defRPr b="1">
                          <a:solidFill>
                            <a:srgbClr val="000000"/>
                          </a:solidFill>
                        </a:defRPr>
                      </a:pPr>
                      <a:t>[CELLRANGE]</a:t>
                    </a:fld>
                    <a:r>
                      <a:rPr lang="en-US" baseline="0"/>
                      <a:t>
</a:t>
                    </a:r>
                    <a:fld id="{66AAB7D2-4961-47A6-8DDC-DDDB64DEBF7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C55D-4E29-9CD8-90CA83D3C1E4}"/>
                </c:ext>
              </c:extLst>
            </c:dLbl>
            <c:dLbl>
              <c:idx val="1"/>
              <c:layout>
                <c:manualLayout>
                  <c:x val="0"/>
                  <c:y val="-1.772098878765383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1A16C9C-8DAF-47B9-92A1-2ECC0C3822EC}" type="CELLRANGE">
                      <a:rPr lang="en-US" baseline="0"/>
                      <a:pPr>
                        <a:defRPr b="1">
                          <a:solidFill>
                            <a:srgbClr val="000000"/>
                          </a:solidFill>
                        </a:defRPr>
                      </a:pPr>
                      <a:t>[CELLRANGE]</a:t>
                    </a:fld>
                    <a:r>
                      <a:rPr lang="en-US" baseline="0"/>
                      <a:t>
</a:t>
                    </a:r>
                    <a:fld id="{C4415AD1-ED9E-49A7-8EBA-A03B309C87E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C55D-4E29-9CD8-90CA83D3C1E4}"/>
                </c:ext>
              </c:extLst>
            </c:dLbl>
            <c:dLbl>
              <c:idx val="2"/>
              <c:layout>
                <c:manualLayout>
                  <c:x val="-3.1535065771196298E-17"/>
                  <c:y val="-8.20369056184159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DAE0268-5FED-4C0C-B47D-3DA9C477FC27}" type="CELLRANGE">
                      <a:rPr lang="en-US" baseline="0"/>
                      <a:pPr>
                        <a:defRPr b="1">
                          <a:solidFill>
                            <a:srgbClr val="000000"/>
                          </a:solidFill>
                        </a:defRPr>
                      </a:pPr>
                      <a:t>[CELLRANGE]</a:t>
                    </a:fld>
                    <a:r>
                      <a:rPr lang="en-US" baseline="0"/>
                      <a:t>
</a:t>
                    </a:r>
                    <a:fld id="{C82C3A87-1C36-44B8-980B-0E4F849BD40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C55D-4E29-9CD8-90CA83D3C1E4}"/>
                </c:ext>
              </c:extLst>
            </c:dLbl>
            <c:dLbl>
              <c:idx val="3"/>
              <c:layout>
                <c:manualLayout>
                  <c:x val="0"/>
                  <c:y val="-1.673178699866259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30664A4-3CDA-4804-A1FC-AC3E7BCA7CFF}" type="CELLRANGE">
                      <a:rPr lang="en-US" baseline="0"/>
                      <a:pPr>
                        <a:defRPr b="1">
                          <a:solidFill>
                            <a:srgbClr val="000000"/>
                          </a:solidFill>
                        </a:defRPr>
                      </a:pPr>
                      <a:t>[CELLRANGE]</a:t>
                    </a:fld>
                    <a:r>
                      <a:rPr lang="en-US" baseline="0"/>
                      <a:t>
</a:t>
                    </a:r>
                    <a:fld id="{C2F3DA2D-62F5-4948-963E-13444431A57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C55D-4E29-9CD8-90CA83D3C1E4}"/>
                </c:ext>
              </c:extLst>
            </c:dLbl>
            <c:dLbl>
              <c:idx val="4"/>
              <c:layout>
                <c:manualLayout>
                  <c:x val="-3.1535065771196298E-17"/>
                  <c:y val="-8.7159103644407574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A5059B0-87CE-4D57-AC7B-8DFBB544A5D8}" type="CELLRANGE">
                      <a:rPr lang="en-US" baseline="0"/>
                      <a:pPr>
                        <a:defRPr b="1">
                          <a:solidFill>
                            <a:srgbClr val="000000"/>
                          </a:solidFill>
                        </a:defRPr>
                      </a:pPr>
                      <a:t>[CELLRANGE]</a:t>
                    </a:fld>
                    <a:r>
                      <a:rPr lang="en-US" baseline="0"/>
                      <a:t>
</a:t>
                    </a:r>
                    <a:fld id="{D94B7E01-64EA-4BC8-A66D-46ED6E78E78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C55D-4E29-9CD8-90CA83D3C1E4}"/>
                </c:ext>
              </c:extLst>
            </c:dLbl>
            <c:dLbl>
              <c:idx val="5"/>
              <c:layout>
                <c:manualLayout>
                  <c:x val="0"/>
                  <c:y val="-1.764633547599845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2F85950-C511-49B1-9EDC-85CF6EA5EC13}" type="CELLRANGE">
                      <a:rPr lang="en-US" baseline="0"/>
                      <a:pPr>
                        <a:defRPr b="1">
                          <a:solidFill>
                            <a:srgbClr val="000000"/>
                          </a:solidFill>
                        </a:defRPr>
                      </a:pPr>
                      <a:t>[CELLRANGE]</a:t>
                    </a:fld>
                    <a:r>
                      <a:rPr lang="en-US" baseline="0"/>
                      <a:t>
</a:t>
                    </a:r>
                    <a:fld id="{8962F099-8556-462D-B068-F2421E82C86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C55D-4E29-9CD8-90CA83D3C1E4}"/>
                </c:ext>
              </c:extLst>
            </c:dLbl>
            <c:dLbl>
              <c:idx val="6"/>
              <c:layout>
                <c:manualLayout>
                  <c:x val="0"/>
                  <c:y val="-2.449718451664886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A56521E-A8F0-4EB1-8126-8E04D5B7DA32}" type="CELLRANGE">
                      <a:rPr lang="en-US" baseline="0"/>
                      <a:pPr>
                        <a:defRPr b="1">
                          <a:solidFill>
                            <a:srgbClr val="000000"/>
                          </a:solidFill>
                        </a:defRPr>
                      </a:pPr>
                      <a:t>[CELLRANGE]</a:t>
                    </a:fld>
                    <a:r>
                      <a:rPr lang="en-US" baseline="0"/>
                      <a:t>
</a:t>
                    </a:r>
                    <a:fld id="{5563CDE1-3463-49C5-8CE6-91EA94B8710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C55D-4E29-9CD8-90CA83D3C1E4}"/>
                </c:ext>
              </c:extLst>
            </c:dLbl>
            <c:dLbl>
              <c:idx val="7"/>
              <c:layout>
                <c:manualLayout>
                  <c:x val="0"/>
                  <c:y val="-2.21633149267207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36B9CA8-7D39-48FB-A461-82FDB8A39E2E}" type="CELLRANGE">
                      <a:rPr lang="en-US" baseline="0"/>
                      <a:pPr>
                        <a:defRPr b="1">
                          <a:solidFill>
                            <a:srgbClr val="000000"/>
                          </a:solidFill>
                        </a:defRPr>
                      </a:pPr>
                      <a:t>[CELLRANGE]</a:t>
                    </a:fld>
                    <a:r>
                      <a:rPr lang="en-US" baseline="0"/>
                      <a:t>
</a:t>
                    </a:r>
                    <a:fld id="{002345E7-C29F-4EE0-A6FD-AC511C80368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C55D-4E29-9CD8-90CA83D3C1E4}"/>
                </c:ext>
              </c:extLst>
            </c:dLbl>
            <c:dLbl>
              <c:idx val="8"/>
              <c:layout>
                <c:manualLayout>
                  <c:x val="0"/>
                  <c:y val="-2.152630966157351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1EF6E4F-1BCE-40FB-97E0-E970F69A80A0}" type="CELLRANGE">
                      <a:rPr lang="en-US" baseline="0"/>
                      <a:pPr>
                        <a:defRPr b="1">
                          <a:solidFill>
                            <a:srgbClr val="000000"/>
                          </a:solidFill>
                        </a:defRPr>
                      </a:pPr>
                      <a:t>[CELLRANGE]</a:t>
                    </a:fld>
                    <a:r>
                      <a:rPr lang="en-US" baseline="0"/>
                      <a:t>
</a:t>
                    </a:r>
                    <a:fld id="{82A196DD-EDB6-4A1E-BDDE-A394F9F37DB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C55D-4E29-9CD8-90CA83D3C1E4}"/>
                </c:ext>
              </c:extLst>
            </c:dLbl>
            <c:dLbl>
              <c:idx val="9"/>
              <c:layout>
                <c:manualLayout>
                  <c:x val="-6.3070131542392597E-17"/>
                  <c:y val="-2.720413902662620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5AAD04F-EED3-4BD3-B28A-606368AA4ABD}" type="CELLRANGE">
                      <a:rPr lang="en-US" baseline="0"/>
                      <a:pPr>
                        <a:defRPr b="1">
                          <a:solidFill>
                            <a:srgbClr val="000000"/>
                          </a:solidFill>
                        </a:defRPr>
                      </a:pPr>
                      <a:t>[CELLRANGE]</a:t>
                    </a:fld>
                    <a:r>
                      <a:rPr lang="en-US" baseline="0"/>
                      <a:t>
</a:t>
                    </a:r>
                    <a:fld id="{28DAB88C-3DBD-431B-A40F-9F35CF00A77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C55D-4E29-9CD8-90CA83D3C1E4}"/>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33CEB577-E3D0-4A6B-BF97-B78E684A20A4}" type="CELLRANGE">
                      <a:rPr lang="en-US" baseline="0"/>
                      <a:pPr>
                        <a:defRPr b="1">
                          <a:solidFill>
                            <a:srgbClr val="FFFFFF"/>
                          </a:solidFill>
                        </a:defRPr>
                      </a:pPr>
                      <a:t>[CELLRANGE]</a:t>
                    </a:fld>
                    <a:r>
                      <a:rPr lang="en-US" baseline="0"/>
                      <a:t>
</a:t>
                    </a:r>
                    <a:fld id="{D92564E7-1D83-425E-95D2-247E927968D9}"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C55D-4E29-9CD8-90CA83D3C1E4}"/>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B966411-49B4-41B3-98A5-F17617750B62}" type="CELLRANGE">
                      <a:rPr lang="en-US" baseline="0"/>
                      <a:pPr>
                        <a:defRPr b="1">
                          <a:solidFill>
                            <a:srgbClr val="000000"/>
                          </a:solidFill>
                        </a:defRPr>
                      </a:pPr>
                      <a:t>[CELLRANGE]</a:t>
                    </a:fld>
                    <a:r>
                      <a:rPr lang="en-US" baseline="0"/>
                      <a:t>
</a:t>
                    </a:r>
                    <a:fld id="{49FF3E0A-78DC-4EE5-9922-F7E51BCB980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C55D-4E29-9CD8-90CA83D3C1E4}"/>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1E87BDF-2025-480A-A581-15D5A355374A}" type="CELLRANGE">
                      <a:rPr lang="en-US" baseline="0"/>
                      <a:pPr>
                        <a:defRPr b="1">
                          <a:solidFill>
                            <a:srgbClr val="000000"/>
                          </a:solidFill>
                        </a:defRPr>
                      </a:pPr>
                      <a:t>[CELLRANGE]</a:t>
                    </a:fld>
                    <a:r>
                      <a:rPr lang="en-US" baseline="0"/>
                      <a:t>
</a:t>
                    </a:r>
                    <a:fld id="{2C8077E8-DD4E-4E8A-8B0E-D16CE9AE4A4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C55D-4E29-9CD8-90CA83D3C1E4}"/>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4A82C11-C0D5-4A68-91E3-86503473328A}" type="CELLRANGE">
                      <a:rPr lang="en-US" baseline="0"/>
                      <a:pPr>
                        <a:defRPr b="1">
                          <a:solidFill>
                            <a:srgbClr val="000000"/>
                          </a:solidFill>
                        </a:defRPr>
                      </a:pPr>
                      <a:t>[CELLRANGE]</a:t>
                    </a:fld>
                    <a:r>
                      <a:rPr lang="en-US" baseline="0"/>
                      <a:t>
</a:t>
                    </a:r>
                    <a:fld id="{50E95608-360B-4408-AAE3-B513948B851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C55D-4E29-9CD8-90CA83D3C1E4}"/>
                </c:ext>
              </c:extLst>
            </c:dLbl>
            <c:dLbl>
              <c:idx val="14"/>
              <c:layout>
                <c:manualLayout>
                  <c:x val="0"/>
                  <c:y val="-4.423926186583505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82D203C-F20C-462A-A9DA-13475E5954DB}" type="CELLRANGE">
                      <a:rPr lang="en-US" baseline="0"/>
                      <a:pPr>
                        <a:defRPr b="1">
                          <a:solidFill>
                            <a:srgbClr val="000000"/>
                          </a:solidFill>
                        </a:defRPr>
                      </a:pPr>
                      <a:t>[CELLRANGE]</a:t>
                    </a:fld>
                    <a:r>
                      <a:rPr lang="en-US" baseline="0"/>
                      <a:t>
</a:t>
                    </a:r>
                    <a:fld id="{8026DFC0-7E55-4C8E-8CA7-B07F0203DD3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C55D-4E29-9CD8-90CA83D3C1E4}"/>
                </c:ext>
              </c:extLst>
            </c:dLbl>
            <c:dLbl>
              <c:idx val="15"/>
              <c:layout>
                <c:manualLayout>
                  <c:x val="0"/>
                  <c:y val="-4.17706167108259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E9731CA-F3A2-4CDA-9DA1-5EE94394C301}" type="CELLRANGE">
                      <a:rPr lang="en-US" baseline="0"/>
                      <a:pPr>
                        <a:defRPr b="1">
                          <a:solidFill>
                            <a:srgbClr val="000000"/>
                          </a:solidFill>
                        </a:defRPr>
                      </a:pPr>
                      <a:t>[CELLRANGE]</a:t>
                    </a:fld>
                    <a:r>
                      <a:rPr lang="en-US" baseline="0"/>
                      <a:t>
</a:t>
                    </a:r>
                    <a:fld id="{55B76839-BD09-42BD-8930-9EF7D827091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C55D-4E29-9CD8-90CA83D3C1E4}"/>
                </c:ext>
              </c:extLst>
            </c:dLbl>
            <c:dLbl>
              <c:idx val="16"/>
              <c:layout>
                <c:manualLayout>
                  <c:x val="-1.2614026308478519E-16"/>
                  <c:y val="-5.42379013955083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00137A7-3437-4EAF-90A4-C71008E67B78}" type="CELLRANGE">
                      <a:rPr lang="en-US" baseline="0"/>
                      <a:pPr>
                        <a:defRPr b="1">
                          <a:solidFill>
                            <a:srgbClr val="000000"/>
                          </a:solidFill>
                        </a:defRPr>
                      </a:pPr>
                      <a:t>[CELLRANGE]</a:t>
                    </a:fld>
                    <a:r>
                      <a:rPr lang="en-US" baseline="0"/>
                      <a:t>
</a:t>
                    </a:r>
                    <a:fld id="{50EFE598-C101-4D71-92BB-14126D44E90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C55D-4E29-9CD8-90CA83D3C1E4}"/>
                </c:ext>
              </c:extLst>
            </c:dLbl>
            <c:dLbl>
              <c:idx val="17"/>
              <c:layout>
                <c:manualLayout>
                  <c:x val="0"/>
                  <c:y val="-5.713975372399236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81EC89A-AE93-4414-9AC4-7234DF82A099}" type="CELLRANGE">
                      <a:rPr lang="en-US" baseline="0"/>
                      <a:pPr>
                        <a:defRPr b="1">
                          <a:solidFill>
                            <a:srgbClr val="000000"/>
                          </a:solidFill>
                        </a:defRPr>
                      </a:pPr>
                      <a:t>[CELLRANGE]</a:t>
                    </a:fld>
                    <a:r>
                      <a:rPr lang="en-US" baseline="0"/>
                      <a:t>
</a:t>
                    </a:r>
                    <a:fld id="{3C047055-BDEF-4569-BD52-1E0924C128C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C55D-4E29-9CD8-90CA83D3C1E4}"/>
                </c:ext>
              </c:extLst>
            </c:dLbl>
            <c:dLbl>
              <c:idx val="18"/>
              <c:layout>
                <c:manualLayout>
                  <c:x val="-1.2614026308478519E-16"/>
                  <c:y val="-5.95887819503913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B716A71-13DC-49A2-AE4F-B0FEAF45F962}" type="CELLRANGE">
                      <a:rPr lang="en-US" baseline="0"/>
                      <a:pPr>
                        <a:defRPr b="1">
                          <a:solidFill>
                            <a:srgbClr val="000000"/>
                          </a:solidFill>
                        </a:defRPr>
                      </a:pPr>
                      <a:t>[CELLRANGE]</a:t>
                    </a:fld>
                    <a:r>
                      <a:rPr lang="en-US" baseline="0"/>
                      <a:t>
</a:t>
                    </a:r>
                    <a:fld id="{B7EDDE67-39F5-4366-8079-56910A286F6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C55D-4E29-9CD8-90CA83D3C1E4}"/>
                </c:ext>
              </c:extLst>
            </c:dLbl>
            <c:dLbl>
              <c:idx val="19"/>
              <c:layout>
                <c:manualLayout>
                  <c:x val="0"/>
                  <c:y val="-8.33450641355501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1C08325-80D3-44BB-8649-44D5119682E3}" type="CELLRANGE">
                      <a:rPr lang="en-US" baseline="0"/>
                      <a:pPr>
                        <a:defRPr b="1">
                          <a:solidFill>
                            <a:srgbClr val="000000"/>
                          </a:solidFill>
                        </a:defRPr>
                      </a:pPr>
                      <a:t>[CELLRANGE]</a:t>
                    </a:fld>
                    <a:r>
                      <a:rPr lang="en-US" baseline="0"/>
                      <a:t>
</a:t>
                    </a:r>
                    <a:fld id="{851858AC-C6BB-402F-A4F3-5AB1DB3DD3C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5-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'11ListaEsperaGIII'!$L$13:$L$32</c:f>
              <c:strCache>
                <c:ptCount val="20"/>
                <c:pt idx="0">
                  <c:v>Aragón</c:v>
                </c:pt>
                <c:pt idx="1">
                  <c:v>Castilla y León</c:v>
                </c:pt>
                <c:pt idx="2">
                  <c:v>Galicia</c:v>
                </c:pt>
                <c:pt idx="3">
                  <c:v>Asturias, Principado de</c:v>
                </c:pt>
                <c:pt idx="4">
                  <c:v>Cantabria</c:v>
                </c:pt>
                <c:pt idx="5">
                  <c:v>Castilla - La Mancha</c:v>
                </c:pt>
                <c:pt idx="6">
                  <c:v>Andalucía</c:v>
                </c:pt>
                <c:pt idx="7">
                  <c:v>Madrid, Comunidad de</c:v>
                </c:pt>
                <c:pt idx="8">
                  <c:v>Navarra, Comunidad Foral de</c:v>
                </c:pt>
                <c:pt idx="9">
                  <c:v>Canarias</c:v>
                </c:pt>
                <c:pt idx="10">
                  <c:v>Media Nacional</c:v>
                </c:pt>
                <c:pt idx="11">
                  <c:v>Comunitat Valenciana</c:v>
                </c:pt>
                <c:pt idx="12">
                  <c:v>Rioja, La</c:v>
                </c:pt>
                <c:pt idx="13">
                  <c:v>Ceuta</c:v>
                </c:pt>
                <c:pt idx="14">
                  <c:v>Extremadura</c:v>
                </c:pt>
                <c:pt idx="15">
                  <c:v>Balears, Illes</c:v>
                </c:pt>
                <c:pt idx="16">
                  <c:v>Cataluña</c:v>
                </c:pt>
                <c:pt idx="17">
                  <c:v>Melilla</c:v>
                </c:pt>
                <c:pt idx="18">
                  <c:v>Murcia, Región de</c:v>
                </c:pt>
                <c:pt idx="19">
                  <c:v>País Vasco</c:v>
                </c:pt>
              </c:strCache>
            </c:strRef>
          </c:cat>
          <c:val>
            <c:numRef>
              <c:f>'11ListaEsperaGIII'!$O$13:$O$32</c:f>
              <c:numCache>
                <c:formatCode>0.00%</c:formatCode>
                <c:ptCount val="20"/>
                <c:pt idx="0">
                  <c:v>0.99979015109121427</c:v>
                </c:pt>
                <c:pt idx="1">
                  <c:v>0.99922091412742386</c:v>
                </c:pt>
                <c:pt idx="2">
                  <c:v>0.9982936342108929</c:v>
                </c:pt>
                <c:pt idx="3">
                  <c:v>0.99158669646378339</c:v>
                </c:pt>
                <c:pt idx="4">
                  <c:v>0.9853395061728395</c:v>
                </c:pt>
                <c:pt idx="5">
                  <c:v>0.98367572256614488</c:v>
                </c:pt>
                <c:pt idx="6">
                  <c:v>0.97942396996344239</c:v>
                </c:pt>
                <c:pt idx="7">
                  <c:v>0.97860685788225144</c:v>
                </c:pt>
                <c:pt idx="8">
                  <c:v>0.97853828306264501</c:v>
                </c:pt>
                <c:pt idx="9">
                  <c:v>0.97199562694474817</c:v>
                </c:pt>
                <c:pt idx="10">
                  <c:v>0.96715209858542561</c:v>
                </c:pt>
                <c:pt idx="11">
                  <c:v>0.96705306901556876</c:v>
                </c:pt>
                <c:pt idx="12">
                  <c:v>0.95998260113092648</c:v>
                </c:pt>
                <c:pt idx="13">
                  <c:v>0.95217391304347831</c:v>
                </c:pt>
                <c:pt idx="14">
                  <c:v>0.93659090909090914</c:v>
                </c:pt>
                <c:pt idx="15">
                  <c:v>0.93594785931003488</c:v>
                </c:pt>
                <c:pt idx="16">
                  <c:v>0.93530134310626045</c:v>
                </c:pt>
                <c:pt idx="17">
                  <c:v>0.90736342042755347</c:v>
                </c:pt>
                <c:pt idx="18">
                  <c:v>0.90631314677607</c:v>
                </c:pt>
                <c:pt idx="19">
                  <c:v>0.87739367063092122</c:v>
                </c:pt>
              </c:numCache>
            </c:numRef>
          </c:val>
          <c:extLst>
            <c:ext xmlns:c15="http://schemas.microsoft.com/office/drawing/2012/chart" uri="{02D57815-91ED-43cb-92C2-25804820EDAC}">
              <c15:datalabelsRange>
                <c15:f>'11ListaEsperaGIII'!$M$13:$M$32</c15:f>
                <c15:dlblRangeCache>
                  <c:ptCount val="20"/>
                  <c:pt idx="0">
                    <c:v>14.293</c:v>
                  </c:pt>
                  <c:pt idx="1">
                    <c:v>34.629</c:v>
                  </c:pt>
                  <c:pt idx="2">
                    <c:v>28.667</c:v>
                  </c:pt>
                  <c:pt idx="3">
                    <c:v>7.543</c:v>
                  </c:pt>
                  <c:pt idx="4">
                    <c:v>5.108</c:v>
                  </c:pt>
                  <c:pt idx="5">
                    <c:v>24.947</c:v>
                  </c:pt>
                  <c:pt idx="6">
                    <c:v>79.302</c:v>
                  </c:pt>
                  <c:pt idx="7">
                    <c:v>68.067</c:v>
                  </c:pt>
                  <c:pt idx="8">
                    <c:v>3.374</c:v>
                  </c:pt>
                  <c:pt idx="9">
                    <c:v>23.116</c:v>
                  </c:pt>
                  <c:pt idx="10">
                    <c:v>440.443</c:v>
                  </c:pt>
                  <c:pt idx="11">
                    <c:v>48.636</c:v>
                  </c:pt>
                  <c:pt idx="12">
                    <c:v>2.207</c:v>
                  </c:pt>
                  <c:pt idx="13">
                    <c:v>438</c:v>
                  </c:pt>
                  <c:pt idx="14">
                    <c:v>12.363</c:v>
                  </c:pt>
                  <c:pt idx="15">
                    <c:v>8.329</c:v>
                  </c:pt>
                  <c:pt idx="16">
                    <c:v>46.448</c:v>
                  </c:pt>
                  <c:pt idx="17">
                    <c:v>764</c:v>
                  </c:pt>
                  <c:pt idx="18">
                    <c:v>14.801</c:v>
                  </c:pt>
                  <c:pt idx="19">
                    <c:v>17.411</c:v>
                  </c:pt>
                </c15:dlblRangeCache>
              </c15:datalabelsRange>
            </c:ext>
            <c:ext xmlns:c16="http://schemas.microsoft.com/office/drawing/2014/chart" uri="{C3380CC4-5D6E-409C-BE32-E72D297353CC}">
              <c16:uniqueId val="{00000016-C55D-4E29-9CD8-90CA83D3C1E4}"/>
            </c:ext>
          </c:extLst>
        </c:ser>
        <c:ser>
          <c:idx val="1"/>
          <c:order val="1"/>
          <c:tx>
            <c:v>Personas beneficiarias con derecho a prestación pendientes de resolución de PIA</c:v>
          </c:tx>
          <c:spPr>
            <a:solidFill>
              <a:srgbClr val="8784C6"/>
            </a:solidFill>
            <a:ln>
              <a:noFill/>
            </a:ln>
            <a:effectLst/>
          </c:spPr>
          <c:invertIfNegative val="0"/>
          <c:dPt>
            <c:idx val="8"/>
            <c:invertIfNegative val="0"/>
            <c:bubble3D val="0"/>
            <c:spPr>
              <a:solidFill>
                <a:srgbClr val="8784C6"/>
              </a:solidFill>
              <a:ln>
                <a:noFill/>
              </a:ln>
              <a:effectLst/>
            </c:spPr>
            <c:extLst>
              <c:ext xmlns:c16="http://schemas.microsoft.com/office/drawing/2014/chart" uri="{C3380CC4-5D6E-409C-BE32-E72D297353CC}">
                <c16:uniqueId val="{00000017-C55D-4E29-9CD8-90CA83D3C1E4}"/>
              </c:ext>
            </c:extLst>
          </c:dPt>
          <c:dPt>
            <c:idx val="9"/>
            <c:invertIfNegative val="0"/>
            <c:bubble3D val="0"/>
            <c:spPr>
              <a:solidFill>
                <a:srgbClr val="8784C6"/>
              </a:solidFill>
              <a:ln>
                <a:noFill/>
              </a:ln>
              <a:effectLst/>
            </c:spPr>
            <c:extLst>
              <c:ext xmlns:c16="http://schemas.microsoft.com/office/drawing/2014/chart" uri="{C3380CC4-5D6E-409C-BE32-E72D297353CC}">
                <c16:uniqueId val="{00000018-C55D-4E29-9CD8-90CA83D3C1E4}"/>
              </c:ext>
            </c:extLst>
          </c:dPt>
          <c:dPt>
            <c:idx val="10"/>
            <c:invertIfNegative val="0"/>
            <c:bubble3D val="0"/>
            <c:spPr>
              <a:solidFill>
                <a:srgbClr val="373472"/>
              </a:solidFill>
              <a:ln>
                <a:noFill/>
              </a:ln>
              <a:effectLst/>
            </c:spPr>
            <c:extLst>
              <c:ext xmlns:c16="http://schemas.microsoft.com/office/drawing/2014/chart" uri="{C3380CC4-5D6E-409C-BE32-E72D297353CC}">
                <c16:uniqueId val="{0000001A-C55D-4E29-9CD8-90CA83D3C1E4}"/>
              </c:ext>
            </c:extLst>
          </c:dPt>
          <c:dPt>
            <c:idx val="11"/>
            <c:invertIfNegative val="0"/>
            <c:bubble3D val="0"/>
            <c:spPr>
              <a:solidFill>
                <a:srgbClr val="8784C6"/>
              </a:solidFill>
              <a:ln>
                <a:noFill/>
              </a:ln>
              <a:effectLst/>
            </c:spPr>
            <c:extLst>
              <c:ext xmlns:c16="http://schemas.microsoft.com/office/drawing/2014/chart" uri="{C3380CC4-5D6E-409C-BE32-E72D297353CC}">
                <c16:uniqueId val="{0000001C-C55D-4E29-9CD8-90CA83D3C1E4}"/>
              </c:ext>
            </c:extLst>
          </c:dPt>
          <c:dPt>
            <c:idx val="13"/>
            <c:invertIfNegative val="0"/>
            <c:bubble3D val="0"/>
            <c:spPr>
              <a:solidFill>
                <a:srgbClr val="8784C6"/>
              </a:solidFill>
              <a:ln>
                <a:noFill/>
              </a:ln>
              <a:effectLst/>
            </c:spPr>
            <c:extLst>
              <c:ext xmlns:c16="http://schemas.microsoft.com/office/drawing/2014/chart" uri="{C3380CC4-5D6E-409C-BE32-E72D297353CC}">
                <c16:uniqueId val="{00000026-C55D-4E29-9CD8-90CA83D3C1E4}"/>
              </c:ext>
            </c:extLst>
          </c:dPt>
          <c:dLbls>
            <c:dLbl>
              <c:idx val="0"/>
              <c:layout>
                <c:manualLayout>
                  <c:x val="0"/>
                  <c:y val="2.329727475654327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3510BFD-FDF3-4255-9006-492025D18AD1}" type="CELLRANGE">
                      <a:rPr lang="en-US" baseline="0"/>
                      <a:pPr>
                        <a:defRPr b="1">
                          <a:solidFill>
                            <a:srgbClr val="000000"/>
                          </a:solidFill>
                        </a:defRPr>
                      </a:pPr>
                      <a:t>[CELLRANGE]</a:t>
                    </a:fld>
                    <a:r>
                      <a:rPr lang="en-US" baseline="0"/>
                      <a:t>
</a:t>
                    </a:r>
                    <a:fld id="{F11748B0-B86A-49A9-BCA2-A38A0D629B3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C55D-4E29-9CD8-90CA83D3C1E4}"/>
                </c:ext>
              </c:extLst>
            </c:dLbl>
            <c:dLbl>
              <c:idx val="1"/>
              <c:layout>
                <c:manualLayout>
                  <c:x val="-1.2753475859164376E-17"/>
                  <c:y val="1.9286023826460944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BDDCDBE-1425-44F9-B7EC-3C97A6B43D52}" type="CELLRANGE">
                      <a:rPr lang="en-US" baseline="0"/>
                      <a:pPr>
                        <a:defRPr b="1">
                          <a:solidFill>
                            <a:srgbClr val="000000"/>
                          </a:solidFill>
                        </a:defRPr>
                      </a:pPr>
                      <a:t>[CELLRANGE]</a:t>
                    </a:fld>
                    <a:r>
                      <a:rPr lang="en-US" baseline="0"/>
                      <a:t>
</a:t>
                    </a:r>
                    <a:fld id="{997D390E-09A6-4916-92E2-B66AA30E189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C55D-4E29-9CD8-90CA83D3C1E4}"/>
                </c:ext>
              </c:extLst>
            </c:dLbl>
            <c:dLbl>
              <c:idx val="2"/>
              <c:layout>
                <c:manualLayout>
                  <c:x val="0"/>
                  <c:y val="1.2075453185174284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4FC63A1-E372-4D4A-8888-B6E4B9C035C6}" type="CELLRANGE">
                      <a:rPr lang="en-US" baseline="0"/>
                      <a:pPr>
                        <a:defRPr b="1">
                          <a:solidFill>
                            <a:srgbClr val="000000"/>
                          </a:solidFill>
                        </a:defRPr>
                      </a:pPr>
                      <a:t>[CELLRANGE]</a:t>
                    </a:fld>
                    <a:r>
                      <a:rPr lang="en-US" baseline="0"/>
                      <a:t>
</a:t>
                    </a:r>
                    <a:fld id="{FB5987E8-D109-4F2E-9756-AFF55FCE9F8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C55D-4E29-9CD8-90CA83D3C1E4}"/>
                </c:ext>
              </c:extLst>
            </c:dLbl>
            <c:dLbl>
              <c:idx val="3"/>
              <c:layout>
                <c:manualLayout>
                  <c:x val="-5.1013903436657505E-17"/>
                  <c:y val="9.299515130702120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69E367A-D46A-4646-B167-71BEED849A9D}" type="CELLRANGE">
                      <a:rPr lang="en-US" baseline="0"/>
                      <a:pPr>
                        <a:defRPr b="1">
                          <a:solidFill>
                            <a:srgbClr val="000000"/>
                          </a:solidFill>
                        </a:defRPr>
                      </a:pPr>
                      <a:t>[CELLRANGE]</a:t>
                    </a:fld>
                    <a:r>
                      <a:rPr lang="en-US" baseline="0"/>
                      <a:t>
</a:t>
                    </a:r>
                    <a:fld id="{A9A0A7AA-B937-43E5-8F4C-8EF7949CBE2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C55D-4E29-9CD8-90CA83D3C1E4}"/>
                </c:ext>
              </c:extLst>
            </c:dLbl>
            <c:dLbl>
              <c:idx val="4"/>
              <c:layout>
                <c:manualLayout>
                  <c:x val="1.3988426885235836E-3"/>
                  <c:y val="4.977432358378025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CF81DFF-8B0C-4E73-8562-76C1D4308383}" type="CELLRANGE">
                      <a:rPr lang="en-US" baseline="0"/>
                      <a:pPr>
                        <a:defRPr b="1">
                          <a:solidFill>
                            <a:srgbClr val="000000"/>
                          </a:solidFill>
                        </a:defRPr>
                      </a:pPr>
                      <a:t>[CELLRANGE]</a:t>
                    </a:fld>
                    <a:r>
                      <a:rPr lang="en-US" baseline="0"/>
                      <a:t>
</a:t>
                    </a:r>
                    <a:fld id="{F8D817A1-11F6-44A3-8259-31270978695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C55D-4E29-9CD8-90CA83D3C1E4}"/>
                </c:ext>
              </c:extLst>
            </c:dLbl>
            <c:dLbl>
              <c:idx val="5"/>
              <c:layout>
                <c:manualLayout>
                  <c:x val="0"/>
                  <c:y val="6.98744098801023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4236B4D-59D9-4555-8A19-8646F4FE45BA}" type="CELLRANGE">
                      <a:rPr lang="en-US" baseline="0"/>
                      <a:pPr>
                        <a:defRPr b="1">
                          <a:solidFill>
                            <a:srgbClr val="000000"/>
                          </a:solidFill>
                        </a:defRPr>
                      </a:pPr>
                      <a:t>[CELLRANGE]</a:t>
                    </a:fld>
                    <a:r>
                      <a:rPr lang="en-US" baseline="0"/>
                      <a:t>
</a:t>
                    </a:r>
                    <a:fld id="{8097E54D-832C-44A5-BBAB-0B4E66B5945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C55D-4E29-9CD8-90CA83D3C1E4}"/>
                </c:ext>
              </c:extLst>
            </c:dLbl>
            <c:dLbl>
              <c:idx val="6"/>
              <c:layout>
                <c:manualLayout>
                  <c:x val="0"/>
                  <c:y val="9.224679040710394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E647C21-70C5-4E8C-B8D1-444D0E21195D}" type="CELLRANGE">
                      <a:rPr lang="en-US" baseline="0"/>
                      <a:pPr>
                        <a:defRPr b="1">
                          <a:solidFill>
                            <a:srgbClr val="000000"/>
                          </a:solidFill>
                        </a:defRPr>
                      </a:pPr>
                      <a:t>[CELLRANGE]</a:t>
                    </a:fld>
                    <a:r>
                      <a:rPr lang="en-US" baseline="0"/>
                      <a:t>
</a:t>
                    </a:r>
                    <a:fld id="{B6633701-1EFD-4834-801A-68C6C62A379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C55D-4E29-9CD8-90CA83D3C1E4}"/>
                </c:ext>
              </c:extLst>
            </c:dLbl>
            <c:dLbl>
              <c:idx val="7"/>
              <c:layout>
                <c:manualLayout>
                  <c:x val="0"/>
                  <c:y val="9.197614944757457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80EBF88-C449-4750-BBB9-5C24363F2D7D}" type="CELLRANGE">
                      <a:rPr lang="en-US" baseline="0"/>
                      <a:pPr>
                        <a:defRPr b="1">
                          <a:solidFill>
                            <a:srgbClr val="000000"/>
                          </a:solidFill>
                        </a:defRPr>
                      </a:pPr>
                      <a:t>[CELLRANGE]</a:t>
                    </a:fld>
                    <a:r>
                      <a:rPr lang="en-US" baseline="0"/>
                      <a:t>
</a:t>
                    </a:r>
                    <a:fld id="{0B8128CC-EA85-4A8C-8C44-E160D5E73A9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C55D-4E29-9CD8-90CA83D3C1E4}"/>
                </c:ext>
              </c:extLst>
            </c:dLbl>
            <c:dLbl>
              <c:idx val="8"/>
              <c:layout>
                <c:manualLayout>
                  <c:x val="-1.0202780687331501E-16"/>
                  <c:y val="4.368231748809172E-3"/>
                </c:manualLayout>
              </c:layout>
              <c:tx>
                <c:rich>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fld id="{AEFA463D-4A1C-4D61-B84C-10AEFC10F6F3}" type="CELLRANGE">
                      <a:rPr lang="en-US" baseline="0"/>
                      <a:pPr>
                        <a:defRPr sz="600" b="1">
                          <a:solidFill>
                            <a:srgbClr val="000000"/>
                          </a:solidFill>
                        </a:defRPr>
                      </a:pPr>
                      <a:t>[CELLRANGE]</a:t>
                    </a:fld>
                    <a:r>
                      <a:rPr lang="en-US" baseline="0"/>
                      <a:t>
</a:t>
                    </a:r>
                    <a:fld id="{4B8D3864-FAD8-4763-8181-5499B64D5AC6}" type="VALUE">
                      <a:rPr lang="en-US" baseline="0"/>
                      <a:pPr>
                        <a:defRPr sz="600"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C55D-4E29-9CD8-90CA83D3C1E4}"/>
                </c:ext>
              </c:extLst>
            </c:dLbl>
            <c:dLbl>
              <c:idx val="9"/>
              <c:layout>
                <c:manualLayout>
                  <c:x val="1.3036631290653885E-5"/>
                  <c:y val="2.3324195586662644E-3"/>
                </c:manualLayout>
              </c:layout>
              <c:tx>
                <c:rich>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fld id="{7623192B-4DD1-4065-A450-E47CAB96EE82}" type="CELLRANGE">
                      <a:rPr lang="en-US" baseline="0"/>
                      <a:pPr>
                        <a:defRPr sz="600" b="1">
                          <a:solidFill>
                            <a:srgbClr val="000000"/>
                          </a:solidFill>
                        </a:defRPr>
                      </a:pPr>
                      <a:t>[CELLRANGE]</a:t>
                    </a:fld>
                    <a:r>
                      <a:rPr lang="en-US" baseline="0"/>
                      <a:t>
</a:t>
                    </a:r>
                    <a:fld id="{A2AABFEA-539D-450C-A18C-DBAD7F92ABA9}" type="VALUE">
                      <a:rPr lang="en-US" baseline="0"/>
                      <a:pPr>
                        <a:defRPr sz="600"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C55D-4E29-9CD8-90CA83D3C1E4}"/>
                </c:ext>
              </c:extLst>
            </c:dLbl>
            <c:dLbl>
              <c:idx val="10"/>
              <c:layout>
                <c:manualLayout>
                  <c:x val="-5.1708319068812048E-5"/>
                  <c:y val="1.3463205988140327E-3"/>
                </c:manualLayout>
              </c:layout>
              <c:tx>
                <c:rich>
                  <a:bodyPr rot="-5400000" spcFirstLastPara="1" vertOverflow="ellipsis" wrap="square" lIns="38100" tIns="19050" rIns="38100" bIns="19050" anchor="ctr" anchorCtr="1">
                    <a:spAutoFit/>
                  </a:bodyPr>
                  <a:lstStyle/>
                  <a:p>
                    <a:pPr>
                      <a:defRPr sz="600" b="1" i="0" u="none" strike="noStrike" kern="1200" baseline="0">
                        <a:solidFill>
                          <a:srgbClr val="FFFFFF"/>
                        </a:solidFill>
                        <a:latin typeface="+mn-lt"/>
                        <a:ea typeface="+mn-ea"/>
                        <a:cs typeface="+mn-cs"/>
                      </a:defRPr>
                    </a:pPr>
                    <a:fld id="{F3A745BD-5AB9-4559-95E8-27EB69F63C27}" type="CELLRANGE">
                      <a:rPr lang="en-US" baseline="0"/>
                      <a:pPr>
                        <a:defRPr sz="600" b="1">
                          <a:solidFill>
                            <a:srgbClr val="FFFFFF"/>
                          </a:solidFill>
                        </a:defRPr>
                      </a:pPr>
                      <a:t>[CELLRANGE]</a:t>
                    </a:fld>
                    <a:r>
                      <a:rPr lang="en-US" baseline="0"/>
                      <a:t>
</a:t>
                    </a:r>
                    <a:fld id="{CA3F2062-2AA4-42BF-BD4D-71EEE3EF1000}" type="VALUE">
                      <a:rPr lang="en-US" baseline="0"/>
                      <a:pPr>
                        <a:defRPr sz="600"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C55D-4E29-9CD8-90CA83D3C1E4}"/>
                </c:ext>
              </c:extLst>
            </c:dLbl>
            <c:dLbl>
              <c:idx val="11"/>
              <c:layout>
                <c:manualLayout>
                  <c:x val="-1.3913043478260871E-3"/>
                  <c:y val="2.0188587537668811E-3"/>
                </c:manualLayout>
              </c:layout>
              <c:tx>
                <c:rich>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fld id="{0E41EF9E-CD64-425E-966B-D8B91B1D50DD}" type="CELLRANGE">
                      <a:rPr lang="en-US" baseline="0"/>
                      <a:pPr>
                        <a:defRPr sz="600" b="1">
                          <a:solidFill>
                            <a:srgbClr val="000000"/>
                          </a:solidFill>
                        </a:defRPr>
                      </a:pPr>
                      <a:t>[CELLRANGE]</a:t>
                    </a:fld>
                    <a:r>
                      <a:rPr lang="en-US" baseline="0"/>
                      <a:t>
</a:t>
                    </a:r>
                    <a:fld id="{B4A9EBCC-793D-45EA-9AF3-F20FAB79B246}" type="VALUE">
                      <a:rPr lang="en-US" baseline="0"/>
                      <a:pPr>
                        <a:defRPr sz="600"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6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C55D-4E29-9CD8-90CA83D3C1E4}"/>
                </c:ext>
              </c:extLst>
            </c:dLbl>
            <c:dLbl>
              <c:idx val="12"/>
              <c:layout>
                <c:manualLayout>
                  <c:x val="0"/>
                  <c:y val="-1.079112711787903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34BF496-F721-4D30-9527-D27F2859C067}" type="CELLRANGE">
                      <a:rPr lang="en-US" baseline="0"/>
                      <a:pPr>
                        <a:defRPr b="1">
                          <a:solidFill>
                            <a:srgbClr val="000000"/>
                          </a:solidFill>
                        </a:defRPr>
                      </a:pPr>
                      <a:t>[CELLRANGE]</a:t>
                    </a:fld>
                    <a:r>
                      <a:rPr lang="en-US" baseline="0"/>
                      <a:t>
</a:t>
                    </a:r>
                    <a:fld id="{A977596B-4900-49CF-BB33-34EF1260B2B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C55D-4E29-9CD8-90CA83D3C1E4}"/>
                </c:ext>
              </c:extLst>
            </c:dLbl>
            <c:dLbl>
              <c:idx val="13"/>
              <c:layout>
                <c:manualLayout>
                  <c:x val="5.9258326974862409E-5"/>
                  <c:y val="7.215788935473975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23C47F2-349F-442C-ABEE-029A10738D11}" type="CELLRANGE">
                      <a:rPr lang="en-US" baseline="0"/>
                      <a:pPr>
                        <a:defRPr b="1">
                          <a:solidFill>
                            <a:srgbClr val="000000"/>
                          </a:solidFill>
                        </a:defRPr>
                      </a:pPr>
                      <a:t>[CELLRANGE]</a:t>
                    </a:fld>
                    <a:r>
                      <a:rPr lang="en-US" baseline="0"/>
                      <a:t>
</a:t>
                    </a:r>
                    <a:fld id="{344F93D0-56C4-4DAF-81E7-B3B83FF6684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C55D-4E29-9CD8-90CA83D3C1E4}"/>
                </c:ext>
              </c:extLst>
            </c:dLbl>
            <c:dLbl>
              <c:idx val="14"/>
              <c:layout>
                <c:manualLayout>
                  <c:x val="0"/>
                  <c:y val="-1.06316383349277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1EA781B-4799-4806-AC50-E685FF925ADD}" type="CELLRANGE">
                      <a:rPr lang="en-US" baseline="0"/>
                      <a:pPr>
                        <a:defRPr b="1">
                          <a:solidFill>
                            <a:srgbClr val="000000"/>
                          </a:solidFill>
                        </a:defRPr>
                      </a:pPr>
                      <a:t>[CELLRANGE]</a:t>
                    </a:fld>
                    <a:r>
                      <a:rPr lang="en-US" baseline="0"/>
                      <a:t>
</a:t>
                    </a:r>
                    <a:fld id="{225E4D0F-0EDD-47DF-B125-486434AB378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C55D-4E29-9CD8-90CA83D3C1E4}"/>
                </c:ext>
              </c:extLst>
            </c:dLbl>
            <c:dLbl>
              <c:idx val="15"/>
              <c:layout>
                <c:manualLayout>
                  <c:x val="-1.0202780687331501E-16"/>
                  <c:y val="-1.43230227062738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0DC6B01-A40C-4FD4-87D4-281849F58045}" type="CELLRANGE">
                      <a:rPr lang="en-US" baseline="0"/>
                      <a:pPr>
                        <a:defRPr b="1">
                          <a:solidFill>
                            <a:srgbClr val="000000"/>
                          </a:solidFill>
                        </a:defRPr>
                      </a:pPr>
                      <a:t>[CELLRANGE]</a:t>
                    </a:fld>
                    <a:r>
                      <a:rPr lang="en-US" baseline="0"/>
                      <a:t>
</a:t>
                    </a:r>
                    <a:fld id="{599030BD-E028-4E0F-A0AA-369B071B59F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C55D-4E29-9CD8-90CA83D3C1E4}"/>
                </c:ext>
              </c:extLst>
            </c:dLbl>
            <c:dLbl>
              <c:idx val="16"/>
              <c:layout>
                <c:manualLayout>
                  <c:x val="0"/>
                  <c:y val="-1.28569676453994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ACFA86C-3EDA-4F66-BDA7-C474BF976626}" type="CELLRANGE">
                      <a:rPr lang="en-US" baseline="0"/>
                      <a:pPr>
                        <a:defRPr b="1">
                          <a:solidFill>
                            <a:srgbClr val="000000"/>
                          </a:solidFill>
                        </a:defRPr>
                      </a:pPr>
                      <a:t>[CELLRANGE]</a:t>
                    </a:fld>
                    <a:r>
                      <a:rPr lang="en-US" baseline="0"/>
                      <a:t>
</a:t>
                    </a:r>
                    <a:fld id="{D4660FAF-0385-47B1-B327-BD46CCECD14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C55D-4E29-9CD8-90CA83D3C1E4}"/>
                </c:ext>
              </c:extLst>
            </c:dLbl>
            <c:dLbl>
              <c:idx val="17"/>
              <c:layout>
                <c:manualLayout>
                  <c:x val="0"/>
                  <c:y val="-1.73355900605882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4A21534-6EA8-4C6D-AF8D-7F671EA034CA}" type="CELLRANGE">
                      <a:rPr lang="en-US" baseline="0"/>
                      <a:pPr>
                        <a:defRPr b="1">
                          <a:solidFill>
                            <a:srgbClr val="000000"/>
                          </a:solidFill>
                        </a:defRPr>
                      </a:pPr>
                      <a:t>[CELLRANGE]</a:t>
                    </a:fld>
                    <a:r>
                      <a:rPr lang="en-US" baseline="0"/>
                      <a:t>
</a:t>
                    </a:r>
                    <a:fld id="{59AE24A7-CD64-4D1A-A6C1-B40565134CF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C55D-4E29-9CD8-90CA83D3C1E4}"/>
                </c:ext>
              </c:extLst>
            </c:dLbl>
            <c:dLbl>
              <c:idx val="18"/>
              <c:layout>
                <c:manualLayout>
                  <c:x val="0"/>
                  <c:y val="-1.633903238730673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ED04544-2C6E-4F57-9D4C-00EFA7920F0C}" type="CELLRANGE">
                      <a:rPr lang="en-US" baseline="0"/>
                      <a:pPr>
                        <a:defRPr b="1">
                          <a:solidFill>
                            <a:srgbClr val="000000"/>
                          </a:solidFill>
                        </a:defRPr>
                      </a:pPr>
                      <a:t>[CELLRANGE]</a:t>
                    </a:fld>
                    <a:r>
                      <a:rPr lang="en-US" baseline="0"/>
                      <a:t>
</a:t>
                    </a:r>
                    <a:fld id="{E4F9D23C-962B-484C-BE53-1B169FF5244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B-C55D-4E29-9CD8-90CA83D3C1E4}"/>
                </c:ext>
              </c:extLst>
            </c:dLbl>
            <c:dLbl>
              <c:idx val="19"/>
              <c:layout>
                <c:manualLayout>
                  <c:x val="0"/>
                  <c:y val="-1.880458867875161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D967011-DEB7-42AA-A860-93B2C765B402}" type="CELLRANGE">
                      <a:rPr lang="en-US" baseline="0"/>
                      <a:pPr>
                        <a:defRPr b="1">
                          <a:solidFill>
                            <a:srgbClr val="000000"/>
                          </a:solidFill>
                        </a:defRPr>
                      </a:pPr>
                      <a:t>[CELLRANGE]</a:t>
                    </a:fld>
                    <a:r>
                      <a:rPr lang="en-US" baseline="0"/>
                      <a:t>
</a:t>
                    </a:r>
                    <a:fld id="{AC95F6BF-B7CC-446E-BC99-505A23CF1FD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C-C55D-4E29-9CD8-90CA83D3C1E4}"/>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'11ListaEsperaGIII'!$L$13:$L$32</c:f>
              <c:strCache>
                <c:ptCount val="20"/>
                <c:pt idx="0">
                  <c:v>Aragón</c:v>
                </c:pt>
                <c:pt idx="1">
                  <c:v>Castilla y León</c:v>
                </c:pt>
                <c:pt idx="2">
                  <c:v>Galicia</c:v>
                </c:pt>
                <c:pt idx="3">
                  <c:v>Asturias, Principado de</c:v>
                </c:pt>
                <c:pt idx="4">
                  <c:v>Cantabria</c:v>
                </c:pt>
                <c:pt idx="5">
                  <c:v>Castilla - La Mancha</c:v>
                </c:pt>
                <c:pt idx="6">
                  <c:v>Andalucía</c:v>
                </c:pt>
                <c:pt idx="7">
                  <c:v>Madrid, Comunidad de</c:v>
                </c:pt>
                <c:pt idx="8">
                  <c:v>Navarra, Comunidad Foral de</c:v>
                </c:pt>
                <c:pt idx="9">
                  <c:v>Canarias</c:v>
                </c:pt>
                <c:pt idx="10">
                  <c:v>Media Nacional</c:v>
                </c:pt>
                <c:pt idx="11">
                  <c:v>Comunitat Valenciana</c:v>
                </c:pt>
                <c:pt idx="12">
                  <c:v>Rioja, La</c:v>
                </c:pt>
                <c:pt idx="13">
                  <c:v>Ceuta</c:v>
                </c:pt>
                <c:pt idx="14">
                  <c:v>Extremadura</c:v>
                </c:pt>
                <c:pt idx="15">
                  <c:v>Balears, Illes</c:v>
                </c:pt>
                <c:pt idx="16">
                  <c:v>Cataluña</c:v>
                </c:pt>
                <c:pt idx="17">
                  <c:v>Melilla</c:v>
                </c:pt>
                <c:pt idx="18">
                  <c:v>Murcia, Región de</c:v>
                </c:pt>
                <c:pt idx="19">
                  <c:v>País Vasco</c:v>
                </c:pt>
              </c:strCache>
            </c:strRef>
          </c:cat>
          <c:val>
            <c:numRef>
              <c:f>'11ListaEsperaGIII'!$P$13:$P$32</c:f>
              <c:numCache>
                <c:formatCode>0.00%</c:formatCode>
                <c:ptCount val="20"/>
                <c:pt idx="0">
                  <c:v>2.0984890878567432E-4</c:v>
                </c:pt>
                <c:pt idx="1">
                  <c:v>7.7908587257617733E-4</c:v>
                </c:pt>
                <c:pt idx="2">
                  <c:v>1.706365789107118E-3</c:v>
                </c:pt>
                <c:pt idx="3">
                  <c:v>8.4133035362166427E-3</c:v>
                </c:pt>
                <c:pt idx="4">
                  <c:v>1.4660493827160493E-2</c:v>
                </c:pt>
                <c:pt idx="5">
                  <c:v>1.6324277433855131E-2</c:v>
                </c:pt>
                <c:pt idx="6">
                  <c:v>2.0576030036557651E-2</c:v>
                </c:pt>
                <c:pt idx="7">
                  <c:v>2.1393142117748544E-2</c:v>
                </c:pt>
                <c:pt idx="8">
                  <c:v>2.1461716937354988E-2</c:v>
                </c:pt>
                <c:pt idx="9">
                  <c:v>2.8004373055251872E-2</c:v>
                </c:pt>
                <c:pt idx="10">
                  <c:v>3.2847901414574374E-2</c:v>
                </c:pt>
                <c:pt idx="11">
                  <c:v>3.294693098443123E-2</c:v>
                </c:pt>
                <c:pt idx="12">
                  <c:v>4.001739886907351E-2</c:v>
                </c:pt>
                <c:pt idx="13">
                  <c:v>4.7826086956521741E-2</c:v>
                </c:pt>
                <c:pt idx="14">
                  <c:v>6.3409090909090915E-2</c:v>
                </c:pt>
                <c:pt idx="15">
                  <c:v>6.4052140689965162E-2</c:v>
                </c:pt>
                <c:pt idx="16">
                  <c:v>6.4698656893739548E-2</c:v>
                </c:pt>
                <c:pt idx="17">
                  <c:v>9.2636579572446559E-2</c:v>
                </c:pt>
                <c:pt idx="18">
                  <c:v>9.3686853223929945E-2</c:v>
                </c:pt>
                <c:pt idx="19">
                  <c:v>0.12260632936907881</c:v>
                </c:pt>
              </c:numCache>
            </c:numRef>
          </c:val>
          <c:extLst>
            <c:ext xmlns:c15="http://schemas.microsoft.com/office/drawing/2012/chart" uri="{02D57815-91ED-43cb-92C2-25804820EDAC}">
              <c15:datalabelsRange>
                <c15:f>'11ListaEsperaGIII'!$N$13:$N$32</c15:f>
                <c15:dlblRangeCache>
                  <c:ptCount val="20"/>
                  <c:pt idx="0">
                    <c:v>3</c:v>
                  </c:pt>
                  <c:pt idx="1">
                    <c:v>27</c:v>
                  </c:pt>
                  <c:pt idx="2">
                    <c:v>49</c:v>
                  </c:pt>
                  <c:pt idx="3">
                    <c:v>64</c:v>
                  </c:pt>
                  <c:pt idx="4">
                    <c:v>76</c:v>
                  </c:pt>
                  <c:pt idx="5">
                    <c:v>414</c:v>
                  </c:pt>
                  <c:pt idx="6">
                    <c:v>1.666</c:v>
                  </c:pt>
                  <c:pt idx="7">
                    <c:v>1.488</c:v>
                  </c:pt>
                  <c:pt idx="8">
                    <c:v>74</c:v>
                  </c:pt>
                  <c:pt idx="9">
                    <c:v>666</c:v>
                  </c:pt>
                  <c:pt idx="10">
                    <c:v>14.959</c:v>
                  </c:pt>
                  <c:pt idx="11">
                    <c:v>1.657</c:v>
                  </c:pt>
                  <c:pt idx="12">
                    <c:v>92</c:v>
                  </c:pt>
                  <c:pt idx="13">
                    <c:v>22</c:v>
                  </c:pt>
                  <c:pt idx="14">
                    <c:v>837</c:v>
                  </c:pt>
                  <c:pt idx="15">
                    <c:v>570</c:v>
                  </c:pt>
                  <c:pt idx="16">
                    <c:v>3.213</c:v>
                  </c:pt>
                  <c:pt idx="17">
                    <c:v>78</c:v>
                  </c:pt>
                  <c:pt idx="18">
                    <c:v>1.530</c:v>
                  </c:pt>
                  <c:pt idx="19">
                    <c:v>2.433</c:v>
                  </c:pt>
                </c15:dlblRangeCache>
              </c15:datalabelsRange>
            </c:ext>
            <c:ext xmlns:c16="http://schemas.microsoft.com/office/drawing/2014/chart" uri="{C3380CC4-5D6E-409C-BE32-E72D297353CC}">
              <c16:uniqueId val="{0000002D-C55D-4E29-9CD8-90CA83D3C1E4}"/>
            </c:ext>
          </c:extLst>
        </c:ser>
        <c:dLbls>
          <c:dLblPos val="inEnd"/>
          <c:showLegendKey val="0"/>
          <c:showVal val="1"/>
          <c:showCatName val="0"/>
          <c:showSerName val="0"/>
          <c:showPercent val="0"/>
          <c:showBubbleSize val="0"/>
        </c:dLbls>
        <c:gapWidth val="30"/>
        <c:overlap val="100"/>
        <c:axId val="-2095914368"/>
        <c:axId val="-2095913824"/>
      </c:barChart>
      <c:lineChart>
        <c:grouping val="standard"/>
        <c:varyColors val="0"/>
        <c:ser>
          <c:idx val="2"/>
          <c:order val="2"/>
          <c:tx>
            <c:strRef>
              <c:f>'11ListaEsperaGIII'!$Q$12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'11ListaEsperaGIII'!$L$13:$L$32</c:f>
              <c:strCache>
                <c:ptCount val="20"/>
                <c:pt idx="0">
                  <c:v>Aragón</c:v>
                </c:pt>
                <c:pt idx="1">
                  <c:v>Castilla y León</c:v>
                </c:pt>
                <c:pt idx="2">
                  <c:v>Galicia</c:v>
                </c:pt>
                <c:pt idx="3">
                  <c:v>Asturias, Principado de</c:v>
                </c:pt>
                <c:pt idx="4">
                  <c:v>Cantabria</c:v>
                </c:pt>
                <c:pt idx="5">
                  <c:v>Castilla - La Mancha</c:v>
                </c:pt>
                <c:pt idx="6">
                  <c:v>Andalucía</c:v>
                </c:pt>
                <c:pt idx="7">
                  <c:v>Madrid, Comunidad de</c:v>
                </c:pt>
                <c:pt idx="8">
                  <c:v>Navarra, Comunidad Foral de</c:v>
                </c:pt>
                <c:pt idx="9">
                  <c:v>Canarias</c:v>
                </c:pt>
                <c:pt idx="10">
                  <c:v>Media Nacional</c:v>
                </c:pt>
                <c:pt idx="11">
                  <c:v>Comunitat Valenciana</c:v>
                </c:pt>
                <c:pt idx="12">
                  <c:v>Rioja, La</c:v>
                </c:pt>
                <c:pt idx="13">
                  <c:v>Ceuta</c:v>
                </c:pt>
                <c:pt idx="14">
                  <c:v>Extremadura</c:v>
                </c:pt>
                <c:pt idx="15">
                  <c:v>Balears, Illes</c:v>
                </c:pt>
                <c:pt idx="16">
                  <c:v>Cataluña</c:v>
                </c:pt>
                <c:pt idx="17">
                  <c:v>Melilla</c:v>
                </c:pt>
                <c:pt idx="18">
                  <c:v>Murcia, Región de</c:v>
                </c:pt>
                <c:pt idx="19">
                  <c:v>País Vasco</c:v>
                </c:pt>
              </c:strCache>
            </c:strRef>
          </c:cat>
          <c:val>
            <c:numRef>
              <c:f>'11ListaEsperaGIII'!$Q$13:$Q$32</c:f>
              <c:numCache>
                <c:formatCode>0.00%</c:formatCode>
                <c:ptCount val="20"/>
                <c:pt idx="0">
                  <c:v>0.96715209858542561</c:v>
                </c:pt>
                <c:pt idx="1">
                  <c:v>0.96715209858542561</c:v>
                </c:pt>
                <c:pt idx="2">
                  <c:v>0.96715209858542561</c:v>
                </c:pt>
                <c:pt idx="3">
                  <c:v>0.96715209858542561</c:v>
                </c:pt>
                <c:pt idx="4">
                  <c:v>0.96715209858542561</c:v>
                </c:pt>
                <c:pt idx="5">
                  <c:v>0.96715209858542561</c:v>
                </c:pt>
                <c:pt idx="6">
                  <c:v>0.96715209858542561</c:v>
                </c:pt>
                <c:pt idx="7">
                  <c:v>0.96715209858542561</c:v>
                </c:pt>
                <c:pt idx="8">
                  <c:v>0.96715209858542561</c:v>
                </c:pt>
                <c:pt idx="9">
                  <c:v>0.96715209858542561</c:v>
                </c:pt>
                <c:pt idx="10">
                  <c:v>0.96715209858542561</c:v>
                </c:pt>
                <c:pt idx="11">
                  <c:v>0.96715209858542561</c:v>
                </c:pt>
                <c:pt idx="12">
                  <c:v>0.96715209858542561</c:v>
                </c:pt>
                <c:pt idx="13">
                  <c:v>0.96715209858542561</c:v>
                </c:pt>
                <c:pt idx="14">
                  <c:v>0.96715209858542561</c:v>
                </c:pt>
                <c:pt idx="15">
                  <c:v>0.96715209858542561</c:v>
                </c:pt>
                <c:pt idx="16">
                  <c:v>0.96715209858542561</c:v>
                </c:pt>
                <c:pt idx="17">
                  <c:v>0.96715209858542561</c:v>
                </c:pt>
                <c:pt idx="18">
                  <c:v>0.96715209858542561</c:v>
                </c:pt>
                <c:pt idx="19">
                  <c:v>0.96715209858542561</c:v>
                </c:pt>
              </c:numCache>
            </c:numRef>
          </c:val>
          <c:smooth val="0"/>
          <c:extLst>
            <c:ext xmlns:c16="http://schemas.microsoft.com/office/drawing/2014/chart" uri="{C3380CC4-5D6E-409C-BE32-E72D297353CC}">
              <c16:uniqueId val="{0000002F-C55D-4E29-9CD8-90CA83D3C1E4}"/>
            </c:ext>
          </c:extLst>
        </c:ser>
        <c:dLbls>
          <c:showLegendKey val="0"/>
          <c:showVal val="0"/>
          <c:showCatName val="0"/>
          <c:showSerName val="0"/>
          <c:showPercent val="0"/>
          <c:showBubbleSize val="0"/>
        </c:dLbls>
        <c:marker val="1"/>
        <c:smooth val="0"/>
        <c:axId val="-2095914368"/>
        <c:axId val="-2095913824"/>
      </c:lineChart>
      <c:catAx>
        <c:axId val="-20959143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824"/>
        <c:crosses val="autoZero"/>
        <c:auto val="1"/>
        <c:lblAlgn val="ctr"/>
        <c:lblOffset val="100"/>
        <c:noMultiLvlLbl val="0"/>
      </c:catAx>
      <c:valAx>
        <c:axId val="-209591382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4368"/>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6.3913016090380012E-2"/>
          <c:y val="0.92133931856648776"/>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rgbClr val="8784C6"/>
            </a:solidFill>
            <a:ln>
              <a:noFill/>
            </a:ln>
            <a:effectLst/>
          </c:spPr>
          <c:invertIfNegative val="0"/>
          <c:dPt>
            <c:idx val="0"/>
            <c:invertIfNegative val="0"/>
            <c:bubble3D val="0"/>
            <c:spPr>
              <a:solidFill>
                <a:srgbClr val="AD84C6"/>
              </a:solidFill>
              <a:ln>
                <a:noFill/>
              </a:ln>
              <a:effectLst/>
            </c:spPr>
            <c:extLst>
              <c:ext xmlns:c16="http://schemas.microsoft.com/office/drawing/2014/chart" uri="{C3380CC4-5D6E-409C-BE32-E72D297353CC}">
                <c16:uniqueId val="{00000006-5DC1-4B08-97F0-0CCFE9C60108}"/>
              </c:ext>
            </c:extLst>
          </c:dPt>
          <c:dPt>
            <c:idx val="1"/>
            <c:invertIfNegative val="0"/>
            <c:bubble3D val="0"/>
            <c:spPr>
              <a:solidFill>
                <a:srgbClr val="AD84C6"/>
              </a:solidFill>
              <a:ln>
                <a:noFill/>
              </a:ln>
              <a:effectLst/>
            </c:spPr>
            <c:extLst>
              <c:ext xmlns:c16="http://schemas.microsoft.com/office/drawing/2014/chart" uri="{C3380CC4-5D6E-409C-BE32-E72D297353CC}">
                <c16:uniqueId val="{00000007-5DC1-4B08-97F0-0CCFE9C60108}"/>
              </c:ext>
            </c:extLst>
          </c:dPt>
          <c:dPt>
            <c:idx val="2"/>
            <c:invertIfNegative val="0"/>
            <c:bubble3D val="0"/>
            <c:spPr>
              <a:solidFill>
                <a:srgbClr val="AD84C6"/>
              </a:solidFill>
              <a:ln>
                <a:noFill/>
              </a:ln>
              <a:effectLst/>
            </c:spPr>
            <c:extLst>
              <c:ext xmlns:c16="http://schemas.microsoft.com/office/drawing/2014/chart" uri="{C3380CC4-5D6E-409C-BE32-E72D297353CC}">
                <c16:uniqueId val="{00000008-5DC1-4B08-97F0-0CCFE9C60108}"/>
              </c:ext>
            </c:extLst>
          </c:dPt>
          <c:dPt>
            <c:idx val="3"/>
            <c:invertIfNegative val="0"/>
            <c:bubble3D val="0"/>
            <c:spPr>
              <a:solidFill>
                <a:srgbClr val="AD84C6"/>
              </a:solidFill>
              <a:ln>
                <a:noFill/>
              </a:ln>
              <a:effectLst/>
            </c:spPr>
            <c:extLst>
              <c:ext xmlns:c16="http://schemas.microsoft.com/office/drawing/2014/chart" uri="{C3380CC4-5D6E-409C-BE32-E72D297353CC}">
                <c16:uniqueId val="{00000009-5DC1-4B08-97F0-0CCFE9C60108}"/>
              </c:ext>
            </c:extLst>
          </c:dPt>
          <c:dPt>
            <c:idx val="4"/>
            <c:invertIfNegative val="0"/>
            <c:bubble3D val="0"/>
            <c:spPr>
              <a:solidFill>
                <a:srgbClr val="AD84C6"/>
              </a:solidFill>
              <a:ln>
                <a:noFill/>
              </a:ln>
              <a:effectLst/>
            </c:spPr>
            <c:extLst>
              <c:ext xmlns:c16="http://schemas.microsoft.com/office/drawing/2014/chart" uri="{C3380CC4-5D6E-409C-BE32-E72D297353CC}">
                <c16:uniqueId val="{0000000A-5DC1-4B08-97F0-0CCFE9C60108}"/>
              </c:ext>
            </c:extLst>
          </c:dPt>
          <c:dPt>
            <c:idx val="5"/>
            <c:invertIfNegative val="0"/>
            <c:bubble3D val="0"/>
            <c:spPr>
              <a:solidFill>
                <a:srgbClr val="AD84C6"/>
              </a:solidFill>
              <a:ln>
                <a:noFill/>
              </a:ln>
              <a:effectLst/>
            </c:spPr>
            <c:extLst>
              <c:ext xmlns:c16="http://schemas.microsoft.com/office/drawing/2014/chart" uri="{C3380CC4-5D6E-409C-BE32-E72D297353CC}">
                <c16:uniqueId val="{0000000B-5DC1-4B08-97F0-0CCFE9C60108}"/>
              </c:ext>
            </c:extLst>
          </c:dPt>
          <c:dPt>
            <c:idx val="6"/>
            <c:invertIfNegative val="0"/>
            <c:bubble3D val="0"/>
            <c:spPr>
              <a:solidFill>
                <a:srgbClr val="AD84C6"/>
              </a:solidFill>
              <a:ln>
                <a:noFill/>
              </a:ln>
              <a:effectLst/>
            </c:spPr>
            <c:extLst>
              <c:ext xmlns:c16="http://schemas.microsoft.com/office/drawing/2014/chart" uri="{C3380CC4-5D6E-409C-BE32-E72D297353CC}">
                <c16:uniqueId val="{0000000C-5DC1-4B08-97F0-0CCFE9C60108}"/>
              </c:ext>
            </c:extLst>
          </c:dPt>
          <c:dPt>
            <c:idx val="7"/>
            <c:invertIfNegative val="0"/>
            <c:bubble3D val="0"/>
            <c:spPr>
              <a:solidFill>
                <a:srgbClr val="AD84C6"/>
              </a:solidFill>
              <a:ln>
                <a:noFill/>
              </a:ln>
              <a:effectLst/>
            </c:spPr>
            <c:extLst>
              <c:ext xmlns:c16="http://schemas.microsoft.com/office/drawing/2014/chart" uri="{C3380CC4-5D6E-409C-BE32-E72D297353CC}">
                <c16:uniqueId val="{0000000D-5DC1-4B08-97F0-0CCFE9C60108}"/>
              </c:ext>
            </c:extLst>
          </c:dPt>
          <c:dPt>
            <c:idx val="8"/>
            <c:invertIfNegative val="0"/>
            <c:bubble3D val="0"/>
            <c:spPr>
              <a:solidFill>
                <a:srgbClr val="AD84C6"/>
              </a:solidFill>
              <a:ln>
                <a:noFill/>
              </a:ln>
              <a:effectLst/>
            </c:spPr>
            <c:extLst>
              <c:ext xmlns:c16="http://schemas.microsoft.com/office/drawing/2014/chart" uri="{C3380CC4-5D6E-409C-BE32-E72D297353CC}">
                <c16:uniqueId val="{0000000E-5DC1-4B08-97F0-0CCFE9C60108}"/>
              </c:ext>
            </c:extLst>
          </c:dPt>
          <c:dPt>
            <c:idx val="9"/>
            <c:invertIfNegative val="0"/>
            <c:bubble3D val="0"/>
            <c:spPr>
              <a:solidFill>
                <a:srgbClr val="AD84C6"/>
              </a:solidFill>
              <a:ln>
                <a:noFill/>
              </a:ln>
              <a:effectLst/>
            </c:spPr>
            <c:extLst>
              <c:ext xmlns:c16="http://schemas.microsoft.com/office/drawing/2014/chart" uri="{C3380CC4-5D6E-409C-BE32-E72D297353CC}">
                <c16:uniqueId val="{00000000-5DC1-4B08-97F0-0CCFE9C60108}"/>
              </c:ext>
            </c:extLst>
          </c:dPt>
          <c:dPt>
            <c:idx val="10"/>
            <c:invertIfNegative val="0"/>
            <c:bubble3D val="0"/>
            <c:spPr>
              <a:solidFill>
                <a:srgbClr val="AD84C6"/>
              </a:solidFill>
              <a:ln>
                <a:noFill/>
              </a:ln>
              <a:effectLst/>
            </c:spPr>
            <c:extLst>
              <c:ext xmlns:c16="http://schemas.microsoft.com/office/drawing/2014/chart" uri="{C3380CC4-5D6E-409C-BE32-E72D297353CC}">
                <c16:uniqueId val="{0000000F-5DC1-4B08-97F0-0CCFE9C60108}"/>
              </c:ext>
            </c:extLst>
          </c:dPt>
          <c:dPt>
            <c:idx val="11"/>
            <c:invertIfNegative val="0"/>
            <c:bubble3D val="0"/>
            <c:spPr>
              <a:solidFill>
                <a:srgbClr val="AD84C6"/>
              </a:solidFill>
              <a:ln>
                <a:noFill/>
              </a:ln>
              <a:effectLst/>
            </c:spPr>
            <c:extLst>
              <c:ext xmlns:c16="http://schemas.microsoft.com/office/drawing/2014/chart" uri="{C3380CC4-5D6E-409C-BE32-E72D297353CC}">
                <c16:uniqueId val="{00000001-5DC1-4B08-97F0-0CCFE9C60108}"/>
              </c:ext>
            </c:extLst>
          </c:dPt>
          <c:dPt>
            <c:idx val="12"/>
            <c:invertIfNegative val="0"/>
            <c:bubble3D val="0"/>
            <c:spPr>
              <a:solidFill>
                <a:srgbClr val="5A3471"/>
              </a:solidFill>
              <a:ln>
                <a:noFill/>
              </a:ln>
              <a:effectLst/>
            </c:spPr>
            <c:extLst>
              <c:ext xmlns:c16="http://schemas.microsoft.com/office/drawing/2014/chart" uri="{C3380CC4-5D6E-409C-BE32-E72D297353CC}">
                <c16:uniqueId val="{00000002-5DC1-4B08-97F0-0CCFE9C60108}"/>
              </c:ext>
            </c:extLst>
          </c:dPt>
          <c:dPt>
            <c:idx val="13"/>
            <c:invertIfNegative val="0"/>
            <c:bubble3D val="0"/>
            <c:spPr>
              <a:solidFill>
                <a:srgbClr val="AD84C6"/>
              </a:solidFill>
              <a:ln>
                <a:noFill/>
              </a:ln>
              <a:effectLst/>
            </c:spPr>
            <c:extLst>
              <c:ext xmlns:c16="http://schemas.microsoft.com/office/drawing/2014/chart" uri="{C3380CC4-5D6E-409C-BE32-E72D297353CC}">
                <c16:uniqueId val="{00000004-5DC1-4B08-97F0-0CCFE9C60108}"/>
              </c:ext>
            </c:extLst>
          </c:dPt>
          <c:dPt>
            <c:idx val="14"/>
            <c:invertIfNegative val="0"/>
            <c:bubble3D val="0"/>
            <c:spPr>
              <a:solidFill>
                <a:srgbClr val="AD84C6"/>
              </a:solidFill>
              <a:ln>
                <a:noFill/>
              </a:ln>
              <a:effectLst/>
            </c:spPr>
            <c:extLst>
              <c:ext xmlns:c16="http://schemas.microsoft.com/office/drawing/2014/chart" uri="{C3380CC4-5D6E-409C-BE32-E72D297353CC}">
                <c16:uniqueId val="{00000005-5DC1-4B08-97F0-0CCFE9C60108}"/>
              </c:ext>
            </c:extLst>
          </c:dPt>
          <c:dPt>
            <c:idx val="15"/>
            <c:invertIfNegative val="0"/>
            <c:bubble3D val="0"/>
            <c:spPr>
              <a:solidFill>
                <a:srgbClr val="AD84C6"/>
              </a:solidFill>
              <a:ln>
                <a:noFill/>
              </a:ln>
              <a:effectLst/>
            </c:spPr>
            <c:extLst>
              <c:ext xmlns:c16="http://schemas.microsoft.com/office/drawing/2014/chart" uri="{C3380CC4-5D6E-409C-BE32-E72D297353CC}">
                <c16:uniqueId val="{00000010-5DC1-4B08-97F0-0CCFE9C60108}"/>
              </c:ext>
            </c:extLst>
          </c:dPt>
          <c:dPt>
            <c:idx val="16"/>
            <c:invertIfNegative val="0"/>
            <c:bubble3D val="0"/>
            <c:spPr>
              <a:solidFill>
                <a:srgbClr val="AD84C6"/>
              </a:solidFill>
              <a:ln>
                <a:noFill/>
              </a:ln>
              <a:effectLst/>
            </c:spPr>
            <c:extLst>
              <c:ext xmlns:c16="http://schemas.microsoft.com/office/drawing/2014/chart" uri="{C3380CC4-5D6E-409C-BE32-E72D297353CC}">
                <c16:uniqueId val="{00000011-5DC1-4B08-97F0-0CCFE9C60108}"/>
              </c:ext>
            </c:extLst>
          </c:dPt>
          <c:dPt>
            <c:idx val="17"/>
            <c:invertIfNegative val="0"/>
            <c:bubble3D val="0"/>
            <c:spPr>
              <a:solidFill>
                <a:srgbClr val="AD84C6"/>
              </a:solidFill>
              <a:ln>
                <a:noFill/>
              </a:ln>
              <a:effectLst/>
            </c:spPr>
            <c:extLst>
              <c:ext xmlns:c16="http://schemas.microsoft.com/office/drawing/2014/chart" uri="{C3380CC4-5D6E-409C-BE32-E72D297353CC}">
                <c16:uniqueId val="{00000012-5DC1-4B08-97F0-0CCFE9C60108}"/>
              </c:ext>
            </c:extLst>
          </c:dPt>
          <c:dPt>
            <c:idx val="18"/>
            <c:invertIfNegative val="0"/>
            <c:bubble3D val="0"/>
            <c:spPr>
              <a:solidFill>
                <a:srgbClr val="AD84C6"/>
              </a:solidFill>
              <a:ln>
                <a:noFill/>
              </a:ln>
              <a:effectLst/>
            </c:spPr>
            <c:extLst>
              <c:ext xmlns:c16="http://schemas.microsoft.com/office/drawing/2014/chart" uri="{C3380CC4-5D6E-409C-BE32-E72D297353CC}">
                <c16:uniqueId val="{00000013-5DC1-4B08-97F0-0CCFE9C60108}"/>
              </c:ext>
            </c:extLst>
          </c:dPt>
          <c:dPt>
            <c:idx val="19"/>
            <c:invertIfNegative val="0"/>
            <c:bubble3D val="0"/>
            <c:spPr>
              <a:solidFill>
                <a:srgbClr val="AD84C6"/>
              </a:solidFill>
              <a:ln>
                <a:noFill/>
              </a:ln>
              <a:effectLst/>
            </c:spPr>
            <c:extLst>
              <c:ext xmlns:c16="http://schemas.microsoft.com/office/drawing/2014/chart" uri="{C3380CC4-5D6E-409C-BE32-E72D297353CC}">
                <c16:uniqueId val="{00000014-5DC1-4B08-97F0-0CCFE9C60108}"/>
              </c:ext>
            </c:extLst>
          </c:dPt>
          <c:dLbls>
            <c:dLbl>
              <c:idx val="0"/>
              <c:layout>
                <c:manualLayout>
                  <c:x val="0"/>
                  <c:y val="-3.047889463693194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504EBFC-F214-45EF-A5E9-827A70222242}" type="CELLRANGE">
                      <a:rPr lang="en-US" baseline="0"/>
                      <a:pPr>
                        <a:defRPr b="1">
                          <a:solidFill>
                            <a:srgbClr val="000000"/>
                          </a:solidFill>
                        </a:defRPr>
                      </a:pPr>
                      <a:t>[CELLRANGE]</a:t>
                    </a:fld>
                    <a:r>
                      <a:rPr lang="en-US" baseline="0"/>
                      <a:t>
</a:t>
                    </a:r>
                    <a:fld id="{AC9D31A4-E843-422B-9A1F-FA988B3ECF9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5DC1-4B08-97F0-0CCFE9C60108}"/>
                </c:ext>
              </c:extLst>
            </c:dLbl>
            <c:dLbl>
              <c:idx val="1"/>
              <c:layout>
                <c:manualLayout>
                  <c:x val="0"/>
                  <c:y val="-1.772098878765383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8ECAD7B-1160-4BBE-A782-174314E65F1B}" type="CELLRANGE">
                      <a:rPr lang="en-US" baseline="0"/>
                      <a:pPr>
                        <a:defRPr b="1">
                          <a:solidFill>
                            <a:srgbClr val="000000"/>
                          </a:solidFill>
                        </a:defRPr>
                      </a:pPr>
                      <a:t>[CELLRANGE]</a:t>
                    </a:fld>
                    <a:r>
                      <a:rPr lang="en-US" baseline="0"/>
                      <a:t>
</a:t>
                    </a:r>
                    <a:fld id="{EF6DE6CD-F5D0-4BA8-8798-41897CE6649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5DC1-4B08-97F0-0CCFE9C60108}"/>
                </c:ext>
              </c:extLst>
            </c:dLbl>
            <c:dLbl>
              <c:idx val="2"/>
              <c:layout>
                <c:manualLayout>
                  <c:x val="-3.1535065771196298E-17"/>
                  <c:y val="-8.20369056184159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41BFDAD-65D4-4518-B863-74D222A06AC8}" type="CELLRANGE">
                      <a:rPr lang="en-US" baseline="0"/>
                      <a:pPr>
                        <a:defRPr b="1">
                          <a:solidFill>
                            <a:srgbClr val="000000"/>
                          </a:solidFill>
                        </a:defRPr>
                      </a:pPr>
                      <a:t>[CELLRANGE]</a:t>
                    </a:fld>
                    <a:r>
                      <a:rPr lang="en-US" baseline="0"/>
                      <a:t>
</a:t>
                    </a:r>
                    <a:fld id="{D47BF5C8-48DA-4EB7-A02D-F9FD1A2E44C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5DC1-4B08-97F0-0CCFE9C60108}"/>
                </c:ext>
              </c:extLst>
            </c:dLbl>
            <c:dLbl>
              <c:idx val="3"/>
              <c:layout>
                <c:manualLayout>
                  <c:x val="0"/>
                  <c:y val="-1.673178699866259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6BF8538-5F7F-4C15-A7D8-7688D62B6A82}" type="CELLRANGE">
                      <a:rPr lang="en-US" baseline="0"/>
                      <a:pPr>
                        <a:defRPr b="1">
                          <a:solidFill>
                            <a:srgbClr val="000000"/>
                          </a:solidFill>
                        </a:defRPr>
                      </a:pPr>
                      <a:t>[CELLRANGE]</a:t>
                    </a:fld>
                    <a:r>
                      <a:rPr lang="en-US" baseline="0"/>
                      <a:t>
</a:t>
                    </a:r>
                    <a:fld id="{7FA46563-8073-4CE7-9FAF-B535B545D52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5DC1-4B08-97F0-0CCFE9C60108}"/>
                </c:ext>
              </c:extLst>
            </c:dLbl>
            <c:dLbl>
              <c:idx val="4"/>
              <c:layout>
                <c:manualLayout>
                  <c:x val="-3.1535065771196298E-17"/>
                  <c:y val="-8.7159103644407574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07EE9DE-62FE-49D0-8CC5-7C5416754617}" type="CELLRANGE">
                      <a:rPr lang="en-US" baseline="0"/>
                      <a:pPr>
                        <a:defRPr b="1">
                          <a:solidFill>
                            <a:srgbClr val="000000"/>
                          </a:solidFill>
                        </a:defRPr>
                      </a:pPr>
                      <a:t>[CELLRANGE]</a:t>
                    </a:fld>
                    <a:r>
                      <a:rPr lang="en-US" baseline="0"/>
                      <a:t>
</a:t>
                    </a:r>
                    <a:fld id="{65BE70EB-14A3-440B-9D60-7343C4E0581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5DC1-4B08-97F0-0CCFE9C60108}"/>
                </c:ext>
              </c:extLst>
            </c:dLbl>
            <c:dLbl>
              <c:idx val="5"/>
              <c:layout>
                <c:manualLayout>
                  <c:x val="0"/>
                  <c:y val="-1.764633547599845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73D0026-AC0C-4F4C-86D6-17D50BD9106E}" type="CELLRANGE">
                      <a:rPr lang="en-US" baseline="0"/>
                      <a:pPr>
                        <a:defRPr b="1">
                          <a:solidFill>
                            <a:srgbClr val="000000"/>
                          </a:solidFill>
                        </a:defRPr>
                      </a:pPr>
                      <a:t>[CELLRANGE]</a:t>
                    </a:fld>
                    <a:r>
                      <a:rPr lang="en-US" baseline="0"/>
                      <a:t>
</a:t>
                    </a:r>
                    <a:fld id="{B3BEE8FE-5898-4196-84D6-D4E18474071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5DC1-4B08-97F0-0CCFE9C60108}"/>
                </c:ext>
              </c:extLst>
            </c:dLbl>
            <c:dLbl>
              <c:idx val="6"/>
              <c:layout>
                <c:manualLayout>
                  <c:x val="0"/>
                  <c:y val="-2.449718451664886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DAFFD0A-3C23-4CDF-8103-D1FA06B35479}" type="CELLRANGE">
                      <a:rPr lang="en-US" baseline="0"/>
                      <a:pPr>
                        <a:defRPr b="1">
                          <a:solidFill>
                            <a:srgbClr val="000000"/>
                          </a:solidFill>
                        </a:defRPr>
                      </a:pPr>
                      <a:t>[CELLRANGE]</a:t>
                    </a:fld>
                    <a:r>
                      <a:rPr lang="en-US" baseline="0"/>
                      <a:t>
</a:t>
                    </a:r>
                    <a:fld id="{72E71076-8A7C-4D8D-B540-348B031D225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5DC1-4B08-97F0-0CCFE9C60108}"/>
                </c:ext>
              </c:extLst>
            </c:dLbl>
            <c:dLbl>
              <c:idx val="7"/>
              <c:layout>
                <c:manualLayout>
                  <c:x val="0"/>
                  <c:y val="-2.21633149267207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018EBB7-B9B4-421E-A8AC-392FBEB25191}" type="CELLRANGE">
                      <a:rPr lang="en-US" baseline="0"/>
                      <a:pPr>
                        <a:defRPr b="1">
                          <a:solidFill>
                            <a:srgbClr val="000000"/>
                          </a:solidFill>
                        </a:defRPr>
                      </a:pPr>
                      <a:t>[CELLRANGE]</a:t>
                    </a:fld>
                    <a:r>
                      <a:rPr lang="en-US" baseline="0"/>
                      <a:t>
</a:t>
                    </a:r>
                    <a:fld id="{D9217EFA-29FC-4C06-BD8C-D7687DEA535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5DC1-4B08-97F0-0CCFE9C60108}"/>
                </c:ext>
              </c:extLst>
            </c:dLbl>
            <c:dLbl>
              <c:idx val="8"/>
              <c:layout>
                <c:manualLayout>
                  <c:x val="0"/>
                  <c:y val="-2.152630966157351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25EFBA3-CF42-44E0-94C2-0C6354F34CD6}" type="CELLRANGE">
                      <a:rPr lang="en-US" baseline="0"/>
                      <a:pPr>
                        <a:defRPr b="1">
                          <a:solidFill>
                            <a:srgbClr val="000000"/>
                          </a:solidFill>
                        </a:defRPr>
                      </a:pPr>
                      <a:t>[CELLRANGE]</a:t>
                    </a:fld>
                    <a:r>
                      <a:rPr lang="en-US" baseline="0"/>
                      <a:t>
</a:t>
                    </a:r>
                    <a:fld id="{717093DD-22C6-4410-9F5A-5228C1529C5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5DC1-4B08-97F0-0CCFE9C60108}"/>
                </c:ext>
              </c:extLst>
            </c:dLbl>
            <c:dLbl>
              <c:idx val="9"/>
              <c:layout>
                <c:manualLayout>
                  <c:x val="-6.3070131542392597E-17"/>
                  <c:y val="-2.720413902662620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7512ECB-901F-4544-B657-3365D004F4DB}" type="CELLRANGE">
                      <a:rPr lang="en-US" baseline="0"/>
                      <a:pPr>
                        <a:defRPr b="1">
                          <a:solidFill>
                            <a:srgbClr val="000000"/>
                          </a:solidFill>
                        </a:defRPr>
                      </a:pPr>
                      <a:t>[CELLRANGE]</a:t>
                    </a:fld>
                    <a:r>
                      <a:rPr lang="en-US" baseline="0"/>
                      <a:t>
</a:t>
                    </a:r>
                    <a:fld id="{AD13AEE3-6714-402B-AACB-EAE230CF3D1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5DC1-4B08-97F0-0CCFE9C60108}"/>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A559A96-8437-4CA8-8DAD-EAE9F4B90251}" type="CELLRANGE">
                      <a:rPr lang="en-US" baseline="0"/>
                      <a:pPr>
                        <a:defRPr b="1">
                          <a:solidFill>
                            <a:srgbClr val="000000"/>
                          </a:solidFill>
                        </a:defRPr>
                      </a:pPr>
                      <a:t>[CELLRANGE]</a:t>
                    </a:fld>
                    <a:r>
                      <a:rPr lang="en-US" baseline="0"/>
                      <a:t>
</a:t>
                    </a:r>
                    <a:fld id="{732916E7-A157-45B1-8F7F-EEBB062C6EC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5DC1-4B08-97F0-0CCFE9C60108}"/>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BC8EFBA-16FF-487C-B7D4-C87752613F4E}" type="CELLRANGE">
                      <a:rPr lang="en-US" baseline="0"/>
                      <a:pPr>
                        <a:defRPr b="1">
                          <a:solidFill>
                            <a:srgbClr val="000000"/>
                          </a:solidFill>
                        </a:defRPr>
                      </a:pPr>
                      <a:t>[CELLRANGE]</a:t>
                    </a:fld>
                    <a:r>
                      <a:rPr lang="en-US" baseline="0"/>
                      <a:t>
</a:t>
                    </a:r>
                    <a:fld id="{35D10E10-C8B7-447D-94EC-D7DA5C6AEDA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5DC1-4B08-97F0-0CCFE9C60108}"/>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DE98BAB1-5595-442F-BB17-AD45CBB2020D}" type="CELLRANGE">
                      <a:rPr lang="en-US" baseline="0"/>
                      <a:pPr>
                        <a:defRPr b="1">
                          <a:solidFill>
                            <a:srgbClr val="FFFFFF"/>
                          </a:solidFill>
                        </a:defRPr>
                      </a:pPr>
                      <a:t>[CELLRANGE]</a:t>
                    </a:fld>
                    <a:r>
                      <a:rPr lang="en-US" baseline="0"/>
                      <a:t>
</a:t>
                    </a:r>
                    <a:fld id="{6381B96C-F73C-42CD-A1C5-7DB950D265EF}"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2-5DC1-4B08-97F0-0CCFE9C60108}"/>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6969989-B0AF-4655-8648-8D72532FDAC4}" type="CELLRANGE">
                      <a:rPr lang="en-US" baseline="0"/>
                      <a:pPr>
                        <a:defRPr b="1">
                          <a:solidFill>
                            <a:srgbClr val="000000"/>
                          </a:solidFill>
                        </a:defRPr>
                      </a:pPr>
                      <a:t>[CELLRANGE]</a:t>
                    </a:fld>
                    <a:r>
                      <a:rPr lang="en-US" baseline="0"/>
                      <a:t>
</a:t>
                    </a:r>
                    <a:fld id="{10F4CCC5-11B2-4DA8-8F8E-BA86581752D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5DC1-4B08-97F0-0CCFE9C60108}"/>
                </c:ext>
              </c:extLst>
            </c:dLbl>
            <c:dLbl>
              <c:idx val="14"/>
              <c:layout>
                <c:manualLayout>
                  <c:x val="0"/>
                  <c:y val="-4.423926186583505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9953466-530B-47FB-BA4F-8B06A634B5EB}" type="CELLRANGE">
                      <a:rPr lang="en-US" baseline="0"/>
                      <a:pPr>
                        <a:defRPr b="1">
                          <a:solidFill>
                            <a:srgbClr val="000000"/>
                          </a:solidFill>
                        </a:defRPr>
                      </a:pPr>
                      <a:t>[CELLRANGE]</a:t>
                    </a:fld>
                    <a:r>
                      <a:rPr lang="en-US" baseline="0"/>
                      <a:t>
</a:t>
                    </a:r>
                    <a:fld id="{C015B328-783C-4D39-B698-4CC6CE520F4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5DC1-4B08-97F0-0CCFE9C60108}"/>
                </c:ext>
              </c:extLst>
            </c:dLbl>
            <c:dLbl>
              <c:idx val="15"/>
              <c:layout>
                <c:manualLayout>
                  <c:x val="0"/>
                  <c:y val="-4.17706167108259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5B05D99-A344-4E82-A29D-9D355E7F09E4}" type="CELLRANGE">
                      <a:rPr lang="en-US" baseline="0"/>
                      <a:pPr>
                        <a:defRPr b="1">
                          <a:solidFill>
                            <a:srgbClr val="000000"/>
                          </a:solidFill>
                        </a:defRPr>
                      </a:pPr>
                      <a:t>[CELLRANGE]</a:t>
                    </a:fld>
                    <a:r>
                      <a:rPr lang="en-US" baseline="0"/>
                      <a:t>
</a:t>
                    </a:r>
                    <a:fld id="{2082AE10-8923-4AB0-B213-8450081B128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5DC1-4B08-97F0-0CCFE9C60108}"/>
                </c:ext>
              </c:extLst>
            </c:dLbl>
            <c:dLbl>
              <c:idx val="16"/>
              <c:layout>
                <c:manualLayout>
                  <c:x val="-1.2614026308478519E-16"/>
                  <c:y val="-5.42379013955083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DB21018-B981-49E3-A030-B1C0859AADB1}" type="CELLRANGE">
                      <a:rPr lang="en-US" baseline="0"/>
                      <a:pPr>
                        <a:defRPr b="1">
                          <a:solidFill>
                            <a:srgbClr val="000000"/>
                          </a:solidFill>
                        </a:defRPr>
                      </a:pPr>
                      <a:t>[CELLRANGE]</a:t>
                    </a:fld>
                    <a:r>
                      <a:rPr lang="en-US" baseline="0"/>
                      <a:t>
</a:t>
                    </a:r>
                    <a:fld id="{2DB98E22-E60E-4E6C-89D9-33C52864C35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5DC1-4B08-97F0-0CCFE9C60108}"/>
                </c:ext>
              </c:extLst>
            </c:dLbl>
            <c:dLbl>
              <c:idx val="17"/>
              <c:layout>
                <c:manualLayout>
                  <c:x val="0"/>
                  <c:y val="-5.713975372399236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F825D71-128C-4BA0-864F-8E788D5B249E}" type="CELLRANGE">
                      <a:rPr lang="en-US" baseline="0"/>
                      <a:pPr>
                        <a:defRPr b="1">
                          <a:solidFill>
                            <a:srgbClr val="000000"/>
                          </a:solidFill>
                        </a:defRPr>
                      </a:pPr>
                      <a:t>[CELLRANGE]</a:t>
                    </a:fld>
                    <a:r>
                      <a:rPr lang="en-US" baseline="0"/>
                      <a:t>
</a:t>
                    </a:r>
                    <a:fld id="{0658B283-37A5-4509-B24B-FD3F51144FB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5DC1-4B08-97F0-0CCFE9C60108}"/>
                </c:ext>
              </c:extLst>
            </c:dLbl>
            <c:dLbl>
              <c:idx val="18"/>
              <c:layout>
                <c:manualLayout>
                  <c:x val="-1.2614026308478519E-16"/>
                  <c:y val="-5.95887819503913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90E67B8-C632-4946-8749-65E5933294D7}" type="CELLRANGE">
                      <a:rPr lang="en-US" baseline="0"/>
                      <a:pPr>
                        <a:defRPr b="1">
                          <a:solidFill>
                            <a:srgbClr val="000000"/>
                          </a:solidFill>
                        </a:defRPr>
                      </a:pPr>
                      <a:t>[CELLRANGE]</a:t>
                    </a:fld>
                    <a:r>
                      <a:rPr lang="en-US" baseline="0"/>
                      <a:t>
</a:t>
                    </a:r>
                    <a:fld id="{7AD2959D-B1F2-4E74-97DB-F75E4AD71A9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5DC1-4B08-97F0-0CCFE9C60108}"/>
                </c:ext>
              </c:extLst>
            </c:dLbl>
            <c:dLbl>
              <c:idx val="19"/>
              <c:layout>
                <c:manualLayout>
                  <c:x val="0"/>
                  <c:y val="-8.33450641355501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4FC3193-8D8E-415B-8C36-29C2FF0B7A0C}" type="CELLRANGE">
                      <a:rPr lang="en-US" baseline="0"/>
                      <a:pPr>
                        <a:defRPr b="1">
                          <a:solidFill>
                            <a:srgbClr val="000000"/>
                          </a:solidFill>
                        </a:defRPr>
                      </a:pPr>
                      <a:t>[CELLRANGE]</a:t>
                    </a:fld>
                    <a:r>
                      <a:rPr lang="en-US" baseline="0"/>
                      <a:t>
</a:t>
                    </a:r>
                    <a:fld id="{B262E044-587B-437C-B96B-A785A9CB177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'11ListaEsperaGII'!$L$13:$L$32</c:f>
              <c:strCache>
                <c:ptCount val="20"/>
                <c:pt idx="0">
                  <c:v>Aragón</c:v>
                </c:pt>
                <c:pt idx="1">
                  <c:v>Castilla y León</c:v>
                </c:pt>
                <c:pt idx="2">
                  <c:v>Galicia</c:v>
                </c:pt>
                <c:pt idx="3">
                  <c:v>Asturias, Principado de</c:v>
                </c:pt>
                <c:pt idx="4">
                  <c:v>Navarra, Comunidad Foral de</c:v>
                </c:pt>
                <c:pt idx="5">
                  <c:v>Cantabria</c:v>
                </c:pt>
                <c:pt idx="6">
                  <c:v>Castilla - La Mancha</c:v>
                </c:pt>
                <c:pt idx="7">
                  <c:v>Andalucía</c:v>
                </c:pt>
                <c:pt idx="8">
                  <c:v>Canarias</c:v>
                </c:pt>
                <c:pt idx="9">
                  <c:v>Madrid, Comunidad de</c:v>
                </c:pt>
                <c:pt idx="10">
                  <c:v>Comunitat Valenciana</c:v>
                </c:pt>
                <c:pt idx="11">
                  <c:v>Ceuta</c:v>
                </c:pt>
                <c:pt idx="12">
                  <c:v>Media Nacional</c:v>
                </c:pt>
                <c:pt idx="13">
                  <c:v>Rioja, La</c:v>
                </c:pt>
                <c:pt idx="14">
                  <c:v>Balears, Illes</c:v>
                </c:pt>
                <c:pt idx="15">
                  <c:v>Cataluña</c:v>
                </c:pt>
                <c:pt idx="16">
                  <c:v>Extremadura</c:v>
                </c:pt>
                <c:pt idx="17">
                  <c:v>Melilla</c:v>
                </c:pt>
                <c:pt idx="18">
                  <c:v>Murcia, Región de</c:v>
                </c:pt>
                <c:pt idx="19">
                  <c:v>País Vasco</c:v>
                </c:pt>
              </c:strCache>
            </c:strRef>
          </c:cat>
          <c:val>
            <c:numRef>
              <c:f>'11ListaEsperaGII'!$O$13:$O$32</c:f>
              <c:numCache>
                <c:formatCode>0.00%</c:formatCode>
                <c:ptCount val="20"/>
                <c:pt idx="0">
                  <c:v>0.99914825961047071</c:v>
                </c:pt>
                <c:pt idx="1">
                  <c:v>0.99857059168131224</c:v>
                </c:pt>
                <c:pt idx="2">
                  <c:v>0.9958117841165085</c:v>
                </c:pt>
                <c:pt idx="3">
                  <c:v>0.9883824843610366</c:v>
                </c:pt>
                <c:pt idx="4">
                  <c:v>0.98524519022132218</c:v>
                </c:pt>
                <c:pt idx="5">
                  <c:v>0.98139188686267209</c:v>
                </c:pt>
                <c:pt idx="6">
                  <c:v>0.97951603412768462</c:v>
                </c:pt>
                <c:pt idx="7">
                  <c:v>0.96938939367581523</c:v>
                </c:pt>
                <c:pt idx="8">
                  <c:v>0.96621454993834777</c:v>
                </c:pt>
                <c:pt idx="9">
                  <c:v>0.9585030149964352</c:v>
                </c:pt>
                <c:pt idx="10">
                  <c:v>0.95660056657223791</c:v>
                </c:pt>
                <c:pt idx="11">
                  <c:v>0.95652173913043481</c:v>
                </c:pt>
                <c:pt idx="12">
                  <c:v>0.95281461725877847</c:v>
                </c:pt>
                <c:pt idx="13">
                  <c:v>0.94553229799684901</c:v>
                </c:pt>
                <c:pt idx="14">
                  <c:v>0.91748901235591673</c:v>
                </c:pt>
                <c:pt idx="15">
                  <c:v>0.9059038333035303</c:v>
                </c:pt>
                <c:pt idx="16">
                  <c:v>0.90406584829347902</c:v>
                </c:pt>
                <c:pt idx="17">
                  <c:v>0.89690721649484539</c:v>
                </c:pt>
                <c:pt idx="18">
                  <c:v>0.89432729718046011</c:v>
                </c:pt>
                <c:pt idx="19">
                  <c:v>0.88601130107215298</c:v>
                </c:pt>
              </c:numCache>
            </c:numRef>
          </c:val>
          <c:extLst>
            <c:ext xmlns:c15="http://schemas.microsoft.com/office/drawing/2012/chart" uri="{02D57815-91ED-43cb-92C2-25804820EDAC}">
              <c15:datalabelsRange>
                <c15:f>'11ListaEsperaGII'!$M$13:$M$32</c15:f>
                <c15:dlblRangeCache>
                  <c:ptCount val="20"/>
                  <c:pt idx="0">
                    <c:v>17.596</c:v>
                  </c:pt>
                  <c:pt idx="1">
                    <c:v>42.614</c:v>
                  </c:pt>
                  <c:pt idx="2">
                    <c:v>31.385</c:v>
                  </c:pt>
                  <c:pt idx="3">
                    <c:v>11.060</c:v>
                  </c:pt>
                  <c:pt idx="4">
                    <c:v>6.811</c:v>
                  </c:pt>
                  <c:pt idx="5">
                    <c:v>7.911</c:v>
                  </c:pt>
                  <c:pt idx="6">
                    <c:v>26.635</c:v>
                  </c:pt>
                  <c:pt idx="7">
                    <c:v>144.883</c:v>
                  </c:pt>
                  <c:pt idx="8">
                    <c:v>23.508</c:v>
                  </c:pt>
                  <c:pt idx="9">
                    <c:v>79.319</c:v>
                  </c:pt>
                  <c:pt idx="10">
                    <c:v>67.536</c:v>
                  </c:pt>
                  <c:pt idx="11">
                    <c:v>594</c:v>
                  </c:pt>
                  <c:pt idx="12">
                    <c:v>628.063</c:v>
                  </c:pt>
                  <c:pt idx="13">
                    <c:v>4.201</c:v>
                  </c:pt>
                  <c:pt idx="14">
                    <c:v>11.064</c:v>
                  </c:pt>
                  <c:pt idx="15">
                    <c:v>96.255</c:v>
                  </c:pt>
                  <c:pt idx="16">
                    <c:v>12.741</c:v>
                  </c:pt>
                  <c:pt idx="17">
                    <c:v>870</c:v>
                  </c:pt>
                  <c:pt idx="18">
                    <c:v>18.619</c:v>
                  </c:pt>
                  <c:pt idx="19">
                    <c:v>24.461</c:v>
                  </c:pt>
                </c15:dlblRangeCache>
              </c15:datalabelsRange>
            </c:ext>
            <c:ext xmlns:c16="http://schemas.microsoft.com/office/drawing/2014/chart" uri="{C3380CC4-5D6E-409C-BE32-E72D297353CC}">
              <c16:uniqueId val="{00000015-5DC1-4B08-97F0-0CCFE9C60108}"/>
            </c:ext>
          </c:extLst>
        </c:ser>
        <c:ser>
          <c:idx val="1"/>
          <c:order val="1"/>
          <c:tx>
            <c:v>Personas beneficiarias con derecho a prestación pendientes de resolución de PIA</c:v>
          </c:tx>
          <c:spPr>
            <a:solidFill>
              <a:srgbClr val="8784C6"/>
            </a:solidFill>
            <a:ln>
              <a:noFill/>
            </a:ln>
            <a:effectLst/>
          </c:spPr>
          <c:invertIfNegative val="0"/>
          <c:dPt>
            <c:idx val="9"/>
            <c:invertIfNegative val="0"/>
            <c:bubble3D val="0"/>
            <c:extLst>
              <c:ext xmlns:c16="http://schemas.microsoft.com/office/drawing/2014/chart" uri="{C3380CC4-5D6E-409C-BE32-E72D297353CC}">
                <c16:uniqueId val="{00000016-5DC1-4B08-97F0-0CCFE9C60108}"/>
              </c:ext>
            </c:extLst>
          </c:dPt>
          <c:dPt>
            <c:idx val="10"/>
            <c:invertIfNegative val="0"/>
            <c:bubble3D val="0"/>
            <c:spPr>
              <a:solidFill>
                <a:srgbClr val="8784C6"/>
              </a:solidFill>
              <a:ln>
                <a:noFill/>
              </a:ln>
              <a:effectLst/>
            </c:spPr>
            <c:extLst>
              <c:ext xmlns:c16="http://schemas.microsoft.com/office/drawing/2014/chart" uri="{C3380CC4-5D6E-409C-BE32-E72D297353CC}">
                <c16:uniqueId val="{00000025-5DC1-4B08-97F0-0CCFE9C60108}"/>
              </c:ext>
            </c:extLst>
          </c:dPt>
          <c:dPt>
            <c:idx val="11"/>
            <c:invertIfNegative val="0"/>
            <c:bubble3D val="0"/>
            <c:spPr>
              <a:solidFill>
                <a:srgbClr val="8784C6"/>
              </a:solidFill>
              <a:ln>
                <a:noFill/>
              </a:ln>
              <a:effectLst/>
            </c:spPr>
            <c:extLst>
              <c:ext xmlns:c16="http://schemas.microsoft.com/office/drawing/2014/chart" uri="{C3380CC4-5D6E-409C-BE32-E72D297353CC}">
                <c16:uniqueId val="{00000017-5DC1-4B08-97F0-0CCFE9C60108}"/>
              </c:ext>
            </c:extLst>
          </c:dPt>
          <c:dPt>
            <c:idx val="12"/>
            <c:invertIfNegative val="0"/>
            <c:bubble3D val="0"/>
            <c:spPr>
              <a:solidFill>
                <a:srgbClr val="373472"/>
              </a:solidFill>
              <a:ln>
                <a:noFill/>
              </a:ln>
              <a:effectLst/>
            </c:spPr>
            <c:extLst>
              <c:ext xmlns:c16="http://schemas.microsoft.com/office/drawing/2014/chart" uri="{C3380CC4-5D6E-409C-BE32-E72D297353CC}">
                <c16:uniqueId val="{00000018-5DC1-4B08-97F0-0CCFE9C60108}"/>
              </c:ext>
            </c:extLst>
          </c:dPt>
          <c:dPt>
            <c:idx val="13"/>
            <c:invertIfNegative val="0"/>
            <c:bubble3D val="0"/>
            <c:extLst>
              <c:ext xmlns:c16="http://schemas.microsoft.com/office/drawing/2014/chart" uri="{C3380CC4-5D6E-409C-BE32-E72D297353CC}">
                <c16:uniqueId val="{0000001A-5DC1-4B08-97F0-0CCFE9C60108}"/>
              </c:ext>
            </c:extLst>
          </c:dPt>
          <c:dPt>
            <c:idx val="14"/>
            <c:invertIfNegative val="0"/>
            <c:bubble3D val="0"/>
            <c:extLst>
              <c:ext xmlns:c16="http://schemas.microsoft.com/office/drawing/2014/chart" uri="{C3380CC4-5D6E-409C-BE32-E72D297353CC}">
                <c16:uniqueId val="{0000001B-5DC1-4B08-97F0-0CCFE9C60108}"/>
              </c:ext>
            </c:extLst>
          </c:dPt>
          <c:dLbls>
            <c:dLbl>
              <c:idx val="0"/>
              <c:layout>
                <c:manualLayout>
                  <c:x val="0"/>
                  <c:y val="3.160468837328254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5881CEA-113F-49E2-B1EE-E5D4F3ADEFA0}" type="CELLRANGE">
                      <a:rPr lang="en-US" baseline="0"/>
                      <a:pPr>
                        <a:defRPr b="1">
                          <a:solidFill>
                            <a:srgbClr val="000000"/>
                          </a:solidFill>
                        </a:defRPr>
                      </a:pPr>
                      <a:t>[CELLRANGE]</a:t>
                    </a:fld>
                    <a:r>
                      <a:rPr lang="en-US" baseline="0"/>
                      <a:t>
</a:t>
                    </a:r>
                    <a:fld id="{D66D40FB-F102-496B-83AC-0EBC1DAED86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5DC1-4B08-97F0-0CCFE9C60108}"/>
                </c:ext>
              </c:extLst>
            </c:dLbl>
            <c:dLbl>
              <c:idx val="1"/>
              <c:layout>
                <c:manualLayout>
                  <c:x val="0"/>
                  <c:y val="2.551653825146686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553D278-6C15-4904-89A6-C694773BA2F6}" type="CELLRANGE">
                      <a:rPr lang="en-US" baseline="0"/>
                      <a:pPr>
                        <a:defRPr b="1">
                          <a:solidFill>
                            <a:srgbClr val="000000"/>
                          </a:solidFill>
                        </a:defRPr>
                      </a:pPr>
                      <a:t>[CELLRANGE]</a:t>
                    </a:fld>
                    <a:r>
                      <a:rPr lang="en-US" baseline="0"/>
                      <a:t>
</a:t>
                    </a:r>
                    <a:fld id="{F75FAADE-B5A7-4137-BBFD-AE607E6CAF9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5DC1-4B08-97F0-0CCFE9C60108}"/>
                </c:ext>
              </c:extLst>
            </c:dLbl>
            <c:dLbl>
              <c:idx val="2"/>
              <c:layout>
                <c:manualLayout>
                  <c:x val="-3.1535065771196298E-17"/>
                  <c:y val="1.830604551962973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A90B55F-8AD3-4247-AE9F-8CB88993D961}" type="CELLRANGE">
                      <a:rPr lang="en-US" baseline="0"/>
                      <a:pPr>
                        <a:defRPr b="1">
                          <a:solidFill>
                            <a:srgbClr val="000000"/>
                          </a:solidFill>
                        </a:defRPr>
                      </a:pPr>
                      <a:t>[CELLRANGE]</a:t>
                    </a:fld>
                    <a:r>
                      <a:rPr lang="en-US" baseline="0"/>
                      <a:t>
</a:t>
                    </a:r>
                    <a:fld id="{7F4DA2F6-1FDA-4F18-9EFF-897E0FB6B9B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5DC1-4B08-97F0-0CCFE9C60108}"/>
                </c:ext>
              </c:extLst>
            </c:dLbl>
            <c:dLbl>
              <c:idx val="3"/>
              <c:layout>
                <c:manualLayout>
                  <c:x val="0"/>
                  <c:y val="1.760691998055017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D904102-2C97-4999-BA29-B7B9BF1BF187}" type="CELLRANGE">
                      <a:rPr lang="en-US" baseline="0"/>
                      <a:pPr>
                        <a:defRPr b="1">
                          <a:solidFill>
                            <a:srgbClr val="000000"/>
                          </a:solidFill>
                        </a:defRPr>
                      </a:pPr>
                      <a:t>[CELLRANGE]</a:t>
                    </a:fld>
                    <a:r>
                      <a:rPr lang="en-US" baseline="0"/>
                      <a:t>
</a:t>
                    </a:r>
                    <a:fld id="{7851FC7D-E24B-477A-85B0-2F829621C2D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5DC1-4B08-97F0-0CCFE9C60108}"/>
                </c:ext>
              </c:extLst>
            </c:dLbl>
            <c:dLbl>
              <c:idx val="4"/>
              <c:layout>
                <c:manualLayout>
                  <c:x val="1.3988426885235836E-3"/>
                  <c:y val="4.977432358378025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C98FC485-8A7B-4FB3-875B-706D3356D9FD}" type="CELLRANGE">
                      <a:rPr lang="en-US" baseline="0"/>
                      <a:pPr>
                        <a:defRPr b="1">
                          <a:solidFill>
                            <a:srgbClr val="000000"/>
                          </a:solidFill>
                        </a:defRPr>
                      </a:pPr>
                      <a:t>[CELLRANGE]</a:t>
                    </a:fld>
                    <a:r>
                      <a:rPr lang="en-US" baseline="0"/>
                      <a:t>
</a:t>
                    </a:r>
                    <a:fld id="{BB10DEB8-F042-45A9-81A9-1FB643385D5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5DC1-4B08-97F0-0CCFE9C60108}"/>
                </c:ext>
              </c:extLst>
            </c:dLbl>
            <c:dLbl>
              <c:idx val="5"/>
              <c:layout>
                <c:manualLayout>
                  <c:x val="0"/>
                  <c:y val="6.98744098801023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ADAD94F-4739-4EE4-B428-18667A613356}" type="CELLRANGE">
                      <a:rPr lang="en-US" baseline="0"/>
                      <a:pPr>
                        <a:defRPr b="1">
                          <a:solidFill>
                            <a:srgbClr val="000000"/>
                          </a:solidFill>
                        </a:defRPr>
                      </a:pPr>
                      <a:t>[CELLRANGE]</a:t>
                    </a:fld>
                    <a:r>
                      <a:rPr lang="en-US" baseline="0"/>
                      <a:t>
</a:t>
                    </a:r>
                    <a:fld id="{E932937E-7C92-4633-AF0B-E82686CBF1A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5DC1-4B08-97F0-0CCFE9C60108}"/>
                </c:ext>
              </c:extLst>
            </c:dLbl>
            <c:dLbl>
              <c:idx val="6"/>
              <c:layout>
                <c:manualLayout>
                  <c:x val="0"/>
                  <c:y val="9.224679040710394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3AC059A-F06F-49D8-8E3B-15DD4817B241}" type="CELLRANGE">
                      <a:rPr lang="en-US" baseline="0"/>
                      <a:pPr>
                        <a:defRPr b="1">
                          <a:solidFill>
                            <a:srgbClr val="000000"/>
                          </a:solidFill>
                        </a:defRPr>
                      </a:pPr>
                      <a:t>[CELLRANGE]</a:t>
                    </a:fld>
                    <a:r>
                      <a:rPr lang="en-US" baseline="0"/>
                      <a:t>
</a:t>
                    </a:r>
                    <a:fld id="{430AA65E-6F00-4E35-B00F-CE20B052B7F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5DC1-4B08-97F0-0CCFE9C60108}"/>
                </c:ext>
              </c:extLst>
            </c:dLbl>
            <c:dLbl>
              <c:idx val="7"/>
              <c:layout>
                <c:manualLayout>
                  <c:x val="0"/>
                  <c:y val="9.197614944757457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5E6CBE6-B049-4A13-AB25-44C3FE04BBE6}" type="CELLRANGE">
                      <a:rPr lang="en-US" baseline="0"/>
                      <a:pPr>
                        <a:defRPr b="1">
                          <a:solidFill>
                            <a:srgbClr val="000000"/>
                          </a:solidFill>
                        </a:defRPr>
                      </a:pPr>
                      <a:t>[CELLRANGE]</a:t>
                    </a:fld>
                    <a:r>
                      <a:rPr lang="en-US" baseline="0"/>
                      <a:t>
</a:t>
                    </a:r>
                    <a:fld id="{37C5B891-FAAD-4BF7-B914-191DE7BB699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5DC1-4B08-97F0-0CCFE9C60108}"/>
                </c:ext>
              </c:extLst>
            </c:dLbl>
            <c:dLbl>
              <c:idx val="8"/>
              <c:layout>
                <c:manualLayout>
                  <c:x val="0"/>
                  <c:y val="4.1758628587786393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D8242AF-B292-426B-9781-4F32541F2743}" type="CELLRANGE">
                      <a:rPr lang="en-US" baseline="0"/>
                      <a:pPr>
                        <a:defRPr b="1">
                          <a:solidFill>
                            <a:srgbClr val="000000"/>
                          </a:solidFill>
                        </a:defRPr>
                      </a:pPr>
                      <a:t>[CELLRANGE]</a:t>
                    </a:fld>
                    <a:r>
                      <a:rPr lang="en-US" baseline="0"/>
                      <a:t>
</a:t>
                    </a:r>
                    <a:fld id="{0F341722-DB11-4D22-82BA-E8514E03AE3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5DC1-4B08-97F0-0CCFE9C60108}"/>
                </c:ext>
              </c:extLst>
            </c:dLbl>
            <c:dLbl>
              <c:idx val="9"/>
              <c:layout>
                <c:manualLayout>
                  <c:x val="1.6813370532300342E-4"/>
                  <c:y val="3.3650790978759936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3E6AF56-47B8-4437-8274-04A35282A905}" type="CELLRANGE">
                      <a:rPr lang="en-US" baseline="0"/>
                      <a:pPr>
                        <a:defRPr b="1">
                          <a:solidFill>
                            <a:srgbClr val="000000"/>
                          </a:solidFill>
                        </a:defRPr>
                      </a:pPr>
                      <a:t>[CELLRANGE]</a:t>
                    </a:fld>
                    <a:r>
                      <a:rPr lang="en-US" baseline="0"/>
                      <a:t>
</a:t>
                    </a:r>
                    <a:fld id="{5A6A3343-5C1A-424B-8E44-A66D3E32B2A2}"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5DC1-4B08-97F0-0CCFE9C60108}"/>
                </c:ext>
              </c:extLst>
            </c:dLbl>
            <c:dLbl>
              <c:idx val="10"/>
              <c:layout>
                <c:manualLayout>
                  <c:x val="1.034166381376241E-4"/>
                  <c:y val="3.70782541071255E-3"/>
                </c:manualLayout>
              </c:layout>
              <c:tx>
                <c:rich>
                  <a:bodyPr rot="-5400000" spcFirstLastPara="1" vertOverflow="ellipsis" wrap="square" lIns="38100" tIns="19050" rIns="38100" bIns="19050" anchor="ctr" anchorCtr="1">
                    <a:spAutoFit/>
                  </a:bodyPr>
                  <a:lstStyle/>
                  <a:p>
                    <a:pPr>
                      <a:defRPr sz="800" b="1" i="0" u="none" strike="noStrike" kern="1200" baseline="0">
                        <a:solidFill>
                          <a:srgbClr val="000000"/>
                        </a:solidFill>
                        <a:latin typeface="+mn-lt"/>
                        <a:ea typeface="+mn-ea"/>
                        <a:cs typeface="+mn-cs"/>
                      </a:defRPr>
                    </a:pPr>
                    <a:fld id="{69432F63-65F9-447A-820E-C78B6222E17A}" type="CELLRANGE">
                      <a:rPr lang="en-US" baseline="0"/>
                      <a:pPr>
                        <a:defRPr sz="800" b="1">
                          <a:solidFill>
                            <a:srgbClr val="000000"/>
                          </a:solidFill>
                        </a:defRPr>
                      </a:pPr>
                      <a:t>[CELLRANGE]</a:t>
                    </a:fld>
                    <a:r>
                      <a:rPr lang="en-US" baseline="0"/>
                      <a:t>
</a:t>
                    </a:r>
                    <a:fld id="{C82E6C90-8FEE-4351-878C-59BB170FE71C}" type="VALUE">
                      <a:rPr lang="en-US" baseline="0"/>
                      <a:pPr>
                        <a:defRPr sz="800"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5DC1-4B08-97F0-0CCFE9C60108}"/>
                </c:ext>
              </c:extLst>
            </c:dLbl>
            <c:dLbl>
              <c:idx val="11"/>
              <c:layout>
                <c:manualLayout>
                  <c:x val="-1.3913043478260871E-3"/>
                  <c:y val="-1.9317585301837361E-3"/>
                </c:manualLayout>
              </c:layout>
              <c:tx>
                <c:rich>
                  <a:bodyPr rot="-5400000" spcFirstLastPara="1" vertOverflow="ellipsis" wrap="square" lIns="38100" tIns="19050" rIns="38100" bIns="19050" anchor="ctr" anchorCtr="1">
                    <a:spAutoFit/>
                  </a:bodyPr>
                  <a:lstStyle/>
                  <a:p>
                    <a:pPr>
                      <a:defRPr sz="800" b="1" i="0" u="none" strike="noStrike" kern="1200" baseline="0">
                        <a:solidFill>
                          <a:srgbClr val="000000"/>
                        </a:solidFill>
                        <a:latin typeface="+mn-lt"/>
                        <a:ea typeface="+mn-ea"/>
                        <a:cs typeface="+mn-cs"/>
                      </a:defRPr>
                    </a:pPr>
                    <a:fld id="{E479DB51-2ADF-4CF6-8FA1-4C1C77950EC0}" type="CELLRANGE">
                      <a:rPr lang="en-US" baseline="0"/>
                      <a:pPr>
                        <a:defRPr sz="800" b="1">
                          <a:solidFill>
                            <a:srgbClr val="000000"/>
                          </a:solidFill>
                        </a:defRPr>
                      </a:pPr>
                      <a:t>[CELLRANGE]</a:t>
                    </a:fld>
                    <a:r>
                      <a:rPr lang="en-US" baseline="0"/>
                      <a:t>
</a:t>
                    </a:r>
                    <a:fld id="{29D57A2E-3886-4619-9366-4EB32BDBCAE3}" type="VALUE">
                      <a:rPr lang="en-US" baseline="0"/>
                      <a:pPr>
                        <a:defRPr sz="800"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8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5DC1-4B08-97F0-0CCFE9C60108}"/>
                </c:ext>
              </c:extLst>
            </c:dLbl>
            <c:dLbl>
              <c:idx val="12"/>
              <c:layout>
                <c:manualLayout>
                  <c:x val="-1.391304347826189E-3"/>
                  <c:y val="9.9770239000498777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E5D323C5-A22F-4CB0-8CA3-83DCA06DB538}" type="CELLRANGE">
                      <a:rPr lang="en-US" baseline="0"/>
                      <a:pPr>
                        <a:defRPr b="1">
                          <a:solidFill>
                            <a:srgbClr val="FFFFFF"/>
                          </a:solidFill>
                        </a:defRPr>
                      </a:pPr>
                      <a:t>[CELLRANGE]</a:t>
                    </a:fld>
                    <a:r>
                      <a:rPr lang="en-US" baseline="0"/>
                      <a:t>
</a:t>
                    </a:r>
                    <a:fld id="{8F3E2691-52AC-48E8-BF94-E4B7450C8B74}"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8-5DC1-4B08-97F0-0CCFE9C60108}"/>
                </c:ext>
              </c:extLst>
            </c:dLbl>
            <c:dLbl>
              <c:idx val="13"/>
              <c:layout>
                <c:manualLayout>
                  <c:x val="-1.0202780687331501E-16"/>
                  <c:y val="3.05884661613558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7E7F129-C629-4DFD-A7D6-039F42D90D29}" type="CELLRANGE">
                      <a:rPr lang="en-US" baseline="0"/>
                      <a:pPr>
                        <a:defRPr b="1">
                          <a:solidFill>
                            <a:srgbClr val="000000"/>
                          </a:solidFill>
                        </a:defRPr>
                      </a:pPr>
                      <a:t>[CELLRANGE]</a:t>
                    </a:fld>
                    <a:r>
                      <a:rPr lang="en-US" baseline="0"/>
                      <a:t>
</a:t>
                    </a:r>
                    <a:fld id="{7BECB1DE-904F-4B43-A69C-EE423856AF9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5DC1-4B08-97F0-0CCFE9C60108}"/>
                </c:ext>
              </c:extLst>
            </c:dLbl>
            <c:dLbl>
              <c:idx val="14"/>
              <c:layout>
                <c:manualLayout>
                  <c:x val="0"/>
                  <c:y val="-4.401094261339992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0D37A4E-A4F5-4F52-874D-B56202511619}" type="CELLRANGE">
                      <a:rPr lang="en-US" baseline="0"/>
                      <a:pPr>
                        <a:defRPr b="1">
                          <a:solidFill>
                            <a:srgbClr val="000000"/>
                          </a:solidFill>
                        </a:defRPr>
                      </a:pPr>
                      <a:t>[CELLRANGE]</a:t>
                    </a:fld>
                    <a:r>
                      <a:rPr lang="en-US" baseline="0"/>
                      <a:t>
</a:t>
                    </a:r>
                    <a:fld id="{92DAB7B5-A9E5-4F2D-89B8-EB068572BAC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5DC1-4B08-97F0-0CCFE9C60108}"/>
                </c:ext>
              </c:extLst>
            </c:dLbl>
            <c:dLbl>
              <c:idx val="15"/>
              <c:layout>
                <c:manualLayout>
                  <c:x val="0"/>
                  <c:y val="-8.092527966383850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40A9D00-CD8F-4B28-B0F4-AF26764FB82F}" type="CELLRANGE">
                      <a:rPr lang="en-US" baseline="0"/>
                      <a:pPr>
                        <a:defRPr b="1">
                          <a:solidFill>
                            <a:srgbClr val="000000"/>
                          </a:solidFill>
                        </a:defRPr>
                      </a:pPr>
                      <a:t>[CELLRANGE]</a:t>
                    </a:fld>
                    <a:r>
                      <a:rPr lang="en-US" baseline="0"/>
                      <a:t>
</a:t>
                    </a:r>
                    <a:fld id="{2D58D164-78AC-4EA7-BFF8-AD7D7EDDD0E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5DC1-4B08-97F0-0CCFE9C60108}"/>
                </c:ext>
              </c:extLst>
            </c:dLbl>
            <c:dLbl>
              <c:idx val="16"/>
              <c:layout>
                <c:manualLayout>
                  <c:x val="0"/>
                  <c:y val="-1.7010654042076516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174B8819-5C71-4F07-B821-D69861877DC4}" type="CELLRANGE">
                      <a:rPr lang="en-US" baseline="0"/>
                      <a:pPr>
                        <a:defRPr b="1">
                          <a:solidFill>
                            <a:srgbClr val="000000"/>
                          </a:solidFill>
                        </a:defRPr>
                      </a:pPr>
                      <a:t>[CELLRANGE]</a:t>
                    </a:fld>
                    <a:r>
                      <a:rPr lang="en-US" baseline="0"/>
                      <a:t>
</a:t>
                    </a:r>
                    <a:fld id="{20D14AE7-8688-457F-9E95-218937F944E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5DC1-4B08-97F0-0CCFE9C60108}"/>
                </c:ext>
              </c:extLst>
            </c:dLbl>
            <c:dLbl>
              <c:idx val="17"/>
              <c:layout>
                <c:manualLayout>
                  <c:x val="0"/>
                  <c:y val="-1.941243325892675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9CAEC75-8F9D-4319-9A28-AE2774D7F610}" type="CELLRANGE">
                      <a:rPr lang="en-US" baseline="0"/>
                      <a:pPr>
                        <a:defRPr b="1">
                          <a:solidFill>
                            <a:srgbClr val="000000"/>
                          </a:solidFill>
                        </a:defRPr>
                      </a:pPr>
                      <a:t>[CELLRANGE]</a:t>
                    </a:fld>
                    <a:r>
                      <a:rPr lang="en-US" baseline="0"/>
                      <a:t>
</a:t>
                    </a:r>
                    <a:fld id="{30A219E6-2B57-46C5-8ACD-CE033499DB1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5DC1-4B08-97F0-0CCFE9C60108}"/>
                </c:ext>
              </c:extLst>
            </c:dLbl>
            <c:dLbl>
              <c:idx val="18"/>
              <c:layout>
                <c:manualLayout>
                  <c:x val="0"/>
                  <c:y val="-1.426218918896820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F20EC28-E4C2-45EA-B843-A587F628998D}" type="CELLRANGE">
                      <a:rPr lang="en-US" baseline="0"/>
                      <a:pPr>
                        <a:defRPr b="1">
                          <a:solidFill>
                            <a:srgbClr val="000000"/>
                          </a:solidFill>
                        </a:defRPr>
                      </a:pPr>
                      <a:t>[CELLRANGE]</a:t>
                    </a:fld>
                    <a:r>
                      <a:rPr lang="en-US" baseline="0"/>
                      <a:t>
</a:t>
                    </a:r>
                    <a:fld id="{49EBE982-0666-4821-8E2C-973483274FC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5DC1-4B08-97F0-0CCFE9C60108}"/>
                </c:ext>
              </c:extLst>
            </c:dLbl>
            <c:dLbl>
              <c:idx val="19"/>
              <c:layout>
                <c:manualLayout>
                  <c:x val="0"/>
                  <c:y val="-3.126564786878275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ACC4C80-F19E-42B9-97A4-5DE5601EB1FA}" type="CELLRANGE">
                      <a:rPr lang="en-US" baseline="0"/>
                      <a:pPr>
                        <a:defRPr b="1">
                          <a:solidFill>
                            <a:srgbClr val="000000"/>
                          </a:solidFill>
                        </a:defRPr>
                      </a:pPr>
                      <a:t>[CELLRANGE]</a:t>
                    </a:fld>
                    <a:r>
                      <a:rPr lang="en-US" baseline="0"/>
                      <a:t>
</a:t>
                    </a:r>
                    <a:fld id="{971DD9F6-B407-4ADF-BBD8-F3DBF573CA7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5DC1-4B08-97F0-0CCFE9C60108}"/>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'11ListaEsperaGII'!$L$13:$L$32</c:f>
              <c:strCache>
                <c:ptCount val="20"/>
                <c:pt idx="0">
                  <c:v>Aragón</c:v>
                </c:pt>
                <c:pt idx="1">
                  <c:v>Castilla y León</c:v>
                </c:pt>
                <c:pt idx="2">
                  <c:v>Galicia</c:v>
                </c:pt>
                <c:pt idx="3">
                  <c:v>Asturias, Principado de</c:v>
                </c:pt>
                <c:pt idx="4">
                  <c:v>Navarra, Comunidad Foral de</c:v>
                </c:pt>
                <c:pt idx="5">
                  <c:v>Cantabria</c:v>
                </c:pt>
                <c:pt idx="6">
                  <c:v>Castilla - La Mancha</c:v>
                </c:pt>
                <c:pt idx="7">
                  <c:v>Andalucía</c:v>
                </c:pt>
                <c:pt idx="8">
                  <c:v>Canarias</c:v>
                </c:pt>
                <c:pt idx="9">
                  <c:v>Madrid, Comunidad de</c:v>
                </c:pt>
                <c:pt idx="10">
                  <c:v>Comunitat Valenciana</c:v>
                </c:pt>
                <c:pt idx="11">
                  <c:v>Ceuta</c:v>
                </c:pt>
                <c:pt idx="12">
                  <c:v>Media Nacional</c:v>
                </c:pt>
                <c:pt idx="13">
                  <c:v>Rioja, La</c:v>
                </c:pt>
                <c:pt idx="14">
                  <c:v>Balears, Illes</c:v>
                </c:pt>
                <c:pt idx="15">
                  <c:v>Cataluña</c:v>
                </c:pt>
                <c:pt idx="16">
                  <c:v>Extremadura</c:v>
                </c:pt>
                <c:pt idx="17">
                  <c:v>Melilla</c:v>
                </c:pt>
                <c:pt idx="18">
                  <c:v>Murcia, Región de</c:v>
                </c:pt>
                <c:pt idx="19">
                  <c:v>País Vasco</c:v>
                </c:pt>
              </c:strCache>
            </c:strRef>
          </c:cat>
          <c:val>
            <c:numRef>
              <c:f>'11ListaEsperaGII'!$P$13:$P$32</c:f>
              <c:numCache>
                <c:formatCode>0.00%</c:formatCode>
                <c:ptCount val="20"/>
                <c:pt idx="0">
                  <c:v>8.517403895292715E-4</c:v>
                </c:pt>
                <c:pt idx="1">
                  <c:v>1.4294083186877564E-3</c:v>
                </c:pt>
                <c:pt idx="2">
                  <c:v>4.1882158834914487E-3</c:v>
                </c:pt>
                <c:pt idx="3">
                  <c:v>1.161751563896336E-2</c:v>
                </c:pt>
                <c:pt idx="4">
                  <c:v>1.4754809778677854E-2</c:v>
                </c:pt>
                <c:pt idx="5">
                  <c:v>1.8608113137327874E-2</c:v>
                </c:pt>
                <c:pt idx="6">
                  <c:v>2.0483965872315386E-2</c:v>
                </c:pt>
                <c:pt idx="7">
                  <c:v>3.0610606324184719E-2</c:v>
                </c:pt>
                <c:pt idx="8">
                  <c:v>3.3785450061652282E-2</c:v>
                </c:pt>
                <c:pt idx="9">
                  <c:v>4.1496985003564822E-2</c:v>
                </c:pt>
                <c:pt idx="10">
                  <c:v>4.3399433427762042E-2</c:v>
                </c:pt>
                <c:pt idx="11">
                  <c:v>4.3478260869565216E-2</c:v>
                </c:pt>
                <c:pt idx="12">
                  <c:v>4.7185382741221485E-2</c:v>
                </c:pt>
                <c:pt idx="13">
                  <c:v>5.4467702003151021E-2</c:v>
                </c:pt>
                <c:pt idx="14">
                  <c:v>8.2510987644083253E-2</c:v>
                </c:pt>
                <c:pt idx="15">
                  <c:v>9.4096166696469752E-2</c:v>
                </c:pt>
                <c:pt idx="16">
                  <c:v>9.5934151706520962E-2</c:v>
                </c:pt>
                <c:pt idx="17">
                  <c:v>0.10309278350515463</c:v>
                </c:pt>
                <c:pt idx="18">
                  <c:v>0.10567270281953985</c:v>
                </c:pt>
                <c:pt idx="19">
                  <c:v>0.11398869892784701</c:v>
                </c:pt>
              </c:numCache>
            </c:numRef>
          </c:val>
          <c:extLst>
            <c:ext xmlns:c15="http://schemas.microsoft.com/office/drawing/2012/chart" uri="{02D57815-91ED-43cb-92C2-25804820EDAC}">
              <c15:datalabelsRange>
                <c15:f>'11ListaEsperaGII'!$N$13:$N$32</c15:f>
                <c15:dlblRangeCache>
                  <c:ptCount val="20"/>
                  <c:pt idx="0">
                    <c:v>15</c:v>
                  </c:pt>
                  <c:pt idx="1">
                    <c:v>61</c:v>
                  </c:pt>
                  <c:pt idx="2">
                    <c:v>132</c:v>
                  </c:pt>
                  <c:pt idx="3">
                    <c:v>130</c:v>
                  </c:pt>
                  <c:pt idx="4">
                    <c:v>102</c:v>
                  </c:pt>
                  <c:pt idx="5">
                    <c:v>150</c:v>
                  </c:pt>
                  <c:pt idx="6">
                    <c:v>557</c:v>
                  </c:pt>
                  <c:pt idx="7">
                    <c:v>4.575</c:v>
                  </c:pt>
                  <c:pt idx="8">
                    <c:v>822</c:v>
                  </c:pt>
                  <c:pt idx="9">
                    <c:v>3.434</c:v>
                  </c:pt>
                  <c:pt idx="10">
                    <c:v>3.064</c:v>
                  </c:pt>
                  <c:pt idx="11">
                    <c:v>27</c:v>
                  </c:pt>
                  <c:pt idx="12">
                    <c:v>31.103</c:v>
                  </c:pt>
                  <c:pt idx="13">
                    <c:v>242</c:v>
                  </c:pt>
                  <c:pt idx="14">
                    <c:v>995</c:v>
                  </c:pt>
                  <c:pt idx="15">
                    <c:v>9.998</c:v>
                  </c:pt>
                  <c:pt idx="16">
                    <c:v>1.352</c:v>
                  </c:pt>
                  <c:pt idx="17">
                    <c:v>100</c:v>
                  </c:pt>
                  <c:pt idx="18">
                    <c:v>2.200</c:v>
                  </c:pt>
                  <c:pt idx="19">
                    <c:v>3.147</c:v>
                  </c:pt>
                </c15:dlblRangeCache>
              </c15:datalabelsRange>
            </c:ext>
            <c:ext xmlns:c16="http://schemas.microsoft.com/office/drawing/2014/chart" uri="{C3380CC4-5D6E-409C-BE32-E72D297353CC}">
              <c16:uniqueId val="{0000002B-5DC1-4B08-97F0-0CCFE9C60108}"/>
            </c:ext>
          </c:extLst>
        </c:ser>
        <c:dLbls>
          <c:dLblPos val="inEnd"/>
          <c:showLegendKey val="0"/>
          <c:showVal val="1"/>
          <c:showCatName val="0"/>
          <c:showSerName val="0"/>
          <c:showPercent val="0"/>
          <c:showBubbleSize val="0"/>
        </c:dLbls>
        <c:gapWidth val="30"/>
        <c:overlap val="100"/>
        <c:axId val="-2095913280"/>
        <c:axId val="-2095910560"/>
      </c:barChart>
      <c:lineChart>
        <c:grouping val="standard"/>
        <c:varyColors val="0"/>
        <c:ser>
          <c:idx val="2"/>
          <c:order val="2"/>
          <c:tx>
            <c:strRef>
              <c:f>'11ListaEsperaGII'!$Q$12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'11ListaEsperaGII'!$L$13:$L$32</c:f>
              <c:strCache>
                <c:ptCount val="20"/>
                <c:pt idx="0">
                  <c:v>Aragón</c:v>
                </c:pt>
                <c:pt idx="1">
                  <c:v>Castilla y León</c:v>
                </c:pt>
                <c:pt idx="2">
                  <c:v>Galicia</c:v>
                </c:pt>
                <c:pt idx="3">
                  <c:v>Asturias, Principado de</c:v>
                </c:pt>
                <c:pt idx="4">
                  <c:v>Navarra, Comunidad Foral de</c:v>
                </c:pt>
                <c:pt idx="5">
                  <c:v>Cantabria</c:v>
                </c:pt>
                <c:pt idx="6">
                  <c:v>Castilla - La Mancha</c:v>
                </c:pt>
                <c:pt idx="7">
                  <c:v>Andalucía</c:v>
                </c:pt>
                <c:pt idx="8">
                  <c:v>Canarias</c:v>
                </c:pt>
                <c:pt idx="9">
                  <c:v>Madrid, Comunidad de</c:v>
                </c:pt>
                <c:pt idx="10">
                  <c:v>Comunitat Valenciana</c:v>
                </c:pt>
                <c:pt idx="11">
                  <c:v>Ceuta</c:v>
                </c:pt>
                <c:pt idx="12">
                  <c:v>Media Nacional</c:v>
                </c:pt>
                <c:pt idx="13">
                  <c:v>Rioja, La</c:v>
                </c:pt>
                <c:pt idx="14">
                  <c:v>Balears, Illes</c:v>
                </c:pt>
                <c:pt idx="15">
                  <c:v>Cataluña</c:v>
                </c:pt>
                <c:pt idx="16">
                  <c:v>Extremadura</c:v>
                </c:pt>
                <c:pt idx="17">
                  <c:v>Melilla</c:v>
                </c:pt>
                <c:pt idx="18">
                  <c:v>Murcia, Región de</c:v>
                </c:pt>
                <c:pt idx="19">
                  <c:v>País Vasco</c:v>
                </c:pt>
              </c:strCache>
            </c:strRef>
          </c:cat>
          <c:val>
            <c:numRef>
              <c:f>'11ListaEsperaGII'!$Q$13:$Q$32</c:f>
              <c:numCache>
                <c:formatCode>0.00%</c:formatCode>
                <c:ptCount val="20"/>
                <c:pt idx="0">
                  <c:v>0.95281461725877847</c:v>
                </c:pt>
                <c:pt idx="1">
                  <c:v>0.95281461725877847</c:v>
                </c:pt>
                <c:pt idx="2">
                  <c:v>0.95281461725877847</c:v>
                </c:pt>
                <c:pt idx="3">
                  <c:v>0.95281461725877847</c:v>
                </c:pt>
                <c:pt idx="4">
                  <c:v>0.95281461725877847</c:v>
                </c:pt>
                <c:pt idx="5">
                  <c:v>0.95281461725877847</c:v>
                </c:pt>
                <c:pt idx="6">
                  <c:v>0.95281461725877847</c:v>
                </c:pt>
                <c:pt idx="7">
                  <c:v>0.95281461725877847</c:v>
                </c:pt>
                <c:pt idx="8">
                  <c:v>0.95281461725877847</c:v>
                </c:pt>
                <c:pt idx="9">
                  <c:v>0.95281461725877847</c:v>
                </c:pt>
                <c:pt idx="10">
                  <c:v>0.95281461725877847</c:v>
                </c:pt>
                <c:pt idx="11">
                  <c:v>0.95281461725877847</c:v>
                </c:pt>
                <c:pt idx="12">
                  <c:v>0.95281461725877847</c:v>
                </c:pt>
                <c:pt idx="13">
                  <c:v>0.95281461725877847</c:v>
                </c:pt>
                <c:pt idx="14">
                  <c:v>0.95281461725877847</c:v>
                </c:pt>
                <c:pt idx="15">
                  <c:v>0.95281461725877847</c:v>
                </c:pt>
                <c:pt idx="16">
                  <c:v>0.95281461725877847</c:v>
                </c:pt>
                <c:pt idx="17">
                  <c:v>0.95281461725877847</c:v>
                </c:pt>
                <c:pt idx="18">
                  <c:v>0.95281461725877847</c:v>
                </c:pt>
                <c:pt idx="19">
                  <c:v>0.95281461725877847</c:v>
                </c:pt>
              </c:numCache>
            </c:numRef>
          </c:val>
          <c:smooth val="0"/>
          <c:extLst>
            <c:ext xmlns:c16="http://schemas.microsoft.com/office/drawing/2014/chart" uri="{C3380CC4-5D6E-409C-BE32-E72D297353CC}">
              <c16:uniqueId val="{0000002D-5DC1-4B08-97F0-0CCFE9C60108}"/>
            </c:ext>
          </c:extLst>
        </c:ser>
        <c:dLbls>
          <c:showLegendKey val="0"/>
          <c:showVal val="0"/>
          <c:showCatName val="0"/>
          <c:showSerName val="0"/>
          <c:showPercent val="0"/>
          <c:showBubbleSize val="0"/>
        </c:dLbls>
        <c:marker val="1"/>
        <c:smooth val="0"/>
        <c:axId val="-2095913280"/>
        <c:axId val="-2095910560"/>
      </c:lineChart>
      <c:catAx>
        <c:axId val="-2095913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0560"/>
        <c:crosses val="autoZero"/>
        <c:auto val="1"/>
        <c:lblAlgn val="ctr"/>
        <c:lblOffset val="100"/>
        <c:noMultiLvlLbl val="0"/>
      </c:catAx>
      <c:valAx>
        <c:axId val="-2095910560"/>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3280"/>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4.9999972612119137E-2"/>
          <c:y val="0.9088782593764565"/>
          <c:w val="0.89999994522423821"/>
          <c:h val="3.504697426840337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105301618319599E-2"/>
          <c:y val="3.741948144332425E-2"/>
          <c:w val="0.925358819198695"/>
          <c:h val="0.70145068315058745"/>
        </c:manualLayout>
      </c:layout>
      <c:barChart>
        <c:barDir val="col"/>
        <c:grouping val="stacked"/>
        <c:varyColors val="0"/>
        <c:ser>
          <c:idx val="0"/>
          <c:order val="0"/>
          <c:tx>
            <c:v>Personas beneficiarias con derecho a prestación con resolución de PIA</c:v>
          </c:tx>
          <c:spPr>
            <a:solidFill>
              <a:srgbClr val="8784C6"/>
            </a:solidFill>
            <a:ln>
              <a:noFill/>
            </a:ln>
            <a:effectLst/>
          </c:spPr>
          <c:invertIfNegative val="0"/>
          <c:dPt>
            <c:idx val="0"/>
            <c:invertIfNegative val="0"/>
            <c:bubble3D val="0"/>
            <c:spPr>
              <a:solidFill>
                <a:srgbClr val="AD84C6"/>
              </a:solidFill>
              <a:ln>
                <a:noFill/>
              </a:ln>
              <a:effectLst/>
            </c:spPr>
            <c:extLst>
              <c:ext xmlns:c16="http://schemas.microsoft.com/office/drawing/2014/chart" uri="{C3380CC4-5D6E-409C-BE32-E72D297353CC}">
                <c16:uniqueId val="{00000007-E6BD-407D-8DB5-88274B443806}"/>
              </c:ext>
            </c:extLst>
          </c:dPt>
          <c:dPt>
            <c:idx val="1"/>
            <c:invertIfNegative val="0"/>
            <c:bubble3D val="0"/>
            <c:spPr>
              <a:solidFill>
                <a:srgbClr val="AD84C6"/>
              </a:solidFill>
              <a:ln>
                <a:noFill/>
              </a:ln>
              <a:effectLst/>
            </c:spPr>
            <c:extLst>
              <c:ext xmlns:c16="http://schemas.microsoft.com/office/drawing/2014/chart" uri="{C3380CC4-5D6E-409C-BE32-E72D297353CC}">
                <c16:uniqueId val="{00000008-E6BD-407D-8DB5-88274B443806}"/>
              </c:ext>
            </c:extLst>
          </c:dPt>
          <c:dPt>
            <c:idx val="2"/>
            <c:invertIfNegative val="0"/>
            <c:bubble3D val="0"/>
            <c:spPr>
              <a:solidFill>
                <a:srgbClr val="AD84C6"/>
              </a:solidFill>
              <a:ln>
                <a:noFill/>
              </a:ln>
              <a:effectLst/>
            </c:spPr>
            <c:extLst>
              <c:ext xmlns:c16="http://schemas.microsoft.com/office/drawing/2014/chart" uri="{C3380CC4-5D6E-409C-BE32-E72D297353CC}">
                <c16:uniqueId val="{00000009-E6BD-407D-8DB5-88274B443806}"/>
              </c:ext>
            </c:extLst>
          </c:dPt>
          <c:dPt>
            <c:idx val="3"/>
            <c:invertIfNegative val="0"/>
            <c:bubble3D val="0"/>
            <c:spPr>
              <a:solidFill>
                <a:srgbClr val="AD84C6"/>
              </a:solidFill>
              <a:ln>
                <a:noFill/>
              </a:ln>
              <a:effectLst/>
            </c:spPr>
            <c:extLst>
              <c:ext xmlns:c16="http://schemas.microsoft.com/office/drawing/2014/chart" uri="{C3380CC4-5D6E-409C-BE32-E72D297353CC}">
                <c16:uniqueId val="{0000000A-E6BD-407D-8DB5-88274B443806}"/>
              </c:ext>
            </c:extLst>
          </c:dPt>
          <c:dPt>
            <c:idx val="4"/>
            <c:invertIfNegative val="0"/>
            <c:bubble3D val="0"/>
            <c:spPr>
              <a:solidFill>
                <a:srgbClr val="AD84C6"/>
              </a:solidFill>
              <a:ln>
                <a:noFill/>
              </a:ln>
              <a:effectLst/>
            </c:spPr>
            <c:extLst>
              <c:ext xmlns:c16="http://schemas.microsoft.com/office/drawing/2014/chart" uri="{C3380CC4-5D6E-409C-BE32-E72D297353CC}">
                <c16:uniqueId val="{0000000B-E6BD-407D-8DB5-88274B443806}"/>
              </c:ext>
            </c:extLst>
          </c:dPt>
          <c:dPt>
            <c:idx val="5"/>
            <c:invertIfNegative val="0"/>
            <c:bubble3D val="0"/>
            <c:spPr>
              <a:solidFill>
                <a:srgbClr val="AD84C6"/>
              </a:solidFill>
              <a:ln>
                <a:noFill/>
              </a:ln>
              <a:effectLst/>
            </c:spPr>
            <c:extLst>
              <c:ext xmlns:c16="http://schemas.microsoft.com/office/drawing/2014/chart" uri="{C3380CC4-5D6E-409C-BE32-E72D297353CC}">
                <c16:uniqueId val="{0000000C-E6BD-407D-8DB5-88274B443806}"/>
              </c:ext>
            </c:extLst>
          </c:dPt>
          <c:dPt>
            <c:idx val="6"/>
            <c:invertIfNegative val="0"/>
            <c:bubble3D val="0"/>
            <c:spPr>
              <a:solidFill>
                <a:srgbClr val="AD84C6"/>
              </a:solidFill>
              <a:ln>
                <a:noFill/>
              </a:ln>
              <a:effectLst/>
            </c:spPr>
            <c:extLst>
              <c:ext xmlns:c16="http://schemas.microsoft.com/office/drawing/2014/chart" uri="{C3380CC4-5D6E-409C-BE32-E72D297353CC}">
                <c16:uniqueId val="{0000000D-E6BD-407D-8DB5-88274B443806}"/>
              </c:ext>
            </c:extLst>
          </c:dPt>
          <c:dPt>
            <c:idx val="7"/>
            <c:invertIfNegative val="0"/>
            <c:bubble3D val="0"/>
            <c:spPr>
              <a:solidFill>
                <a:srgbClr val="AD84C6"/>
              </a:solidFill>
              <a:ln>
                <a:noFill/>
              </a:ln>
              <a:effectLst/>
            </c:spPr>
            <c:extLst>
              <c:ext xmlns:c16="http://schemas.microsoft.com/office/drawing/2014/chart" uri="{C3380CC4-5D6E-409C-BE32-E72D297353CC}">
                <c16:uniqueId val="{0000000E-E6BD-407D-8DB5-88274B443806}"/>
              </c:ext>
            </c:extLst>
          </c:dPt>
          <c:dPt>
            <c:idx val="8"/>
            <c:invertIfNegative val="0"/>
            <c:bubble3D val="0"/>
            <c:spPr>
              <a:solidFill>
                <a:srgbClr val="AD84C6"/>
              </a:solidFill>
              <a:ln>
                <a:noFill/>
              </a:ln>
              <a:effectLst/>
            </c:spPr>
            <c:extLst>
              <c:ext xmlns:c16="http://schemas.microsoft.com/office/drawing/2014/chart" uri="{C3380CC4-5D6E-409C-BE32-E72D297353CC}">
                <c16:uniqueId val="{0000000F-E6BD-407D-8DB5-88274B443806}"/>
              </c:ext>
            </c:extLst>
          </c:dPt>
          <c:dPt>
            <c:idx val="9"/>
            <c:invertIfNegative val="0"/>
            <c:bubble3D val="0"/>
            <c:spPr>
              <a:solidFill>
                <a:srgbClr val="AD84C6"/>
              </a:solidFill>
              <a:ln>
                <a:noFill/>
              </a:ln>
              <a:effectLst/>
            </c:spPr>
            <c:extLst>
              <c:ext xmlns:c16="http://schemas.microsoft.com/office/drawing/2014/chart" uri="{C3380CC4-5D6E-409C-BE32-E72D297353CC}">
                <c16:uniqueId val="{00000000-E6BD-407D-8DB5-88274B443806}"/>
              </c:ext>
            </c:extLst>
          </c:dPt>
          <c:dPt>
            <c:idx val="10"/>
            <c:invertIfNegative val="0"/>
            <c:bubble3D val="0"/>
            <c:spPr>
              <a:solidFill>
                <a:srgbClr val="AD84C6"/>
              </a:solidFill>
              <a:ln>
                <a:noFill/>
              </a:ln>
              <a:effectLst/>
            </c:spPr>
            <c:extLst>
              <c:ext xmlns:c16="http://schemas.microsoft.com/office/drawing/2014/chart" uri="{C3380CC4-5D6E-409C-BE32-E72D297353CC}">
                <c16:uniqueId val="{00000010-E6BD-407D-8DB5-88274B443806}"/>
              </c:ext>
            </c:extLst>
          </c:dPt>
          <c:dPt>
            <c:idx val="11"/>
            <c:invertIfNegative val="0"/>
            <c:bubble3D val="0"/>
            <c:spPr>
              <a:solidFill>
                <a:srgbClr val="AD84C6"/>
              </a:solidFill>
              <a:ln>
                <a:noFill/>
              </a:ln>
              <a:effectLst/>
            </c:spPr>
            <c:extLst>
              <c:ext xmlns:c16="http://schemas.microsoft.com/office/drawing/2014/chart" uri="{C3380CC4-5D6E-409C-BE32-E72D297353CC}">
                <c16:uniqueId val="{00000001-E6BD-407D-8DB5-88274B443806}"/>
              </c:ext>
            </c:extLst>
          </c:dPt>
          <c:dPt>
            <c:idx val="12"/>
            <c:invertIfNegative val="0"/>
            <c:bubble3D val="0"/>
            <c:spPr>
              <a:solidFill>
                <a:srgbClr val="5A3471"/>
              </a:solidFill>
              <a:ln>
                <a:noFill/>
              </a:ln>
              <a:effectLst/>
            </c:spPr>
            <c:extLst>
              <c:ext xmlns:c16="http://schemas.microsoft.com/office/drawing/2014/chart" uri="{C3380CC4-5D6E-409C-BE32-E72D297353CC}">
                <c16:uniqueId val="{00000003-E6BD-407D-8DB5-88274B443806}"/>
              </c:ext>
            </c:extLst>
          </c:dPt>
          <c:dPt>
            <c:idx val="13"/>
            <c:invertIfNegative val="0"/>
            <c:bubble3D val="0"/>
            <c:spPr>
              <a:solidFill>
                <a:srgbClr val="AD84C6"/>
              </a:solidFill>
              <a:ln>
                <a:noFill/>
              </a:ln>
              <a:effectLst/>
            </c:spPr>
            <c:extLst>
              <c:ext xmlns:c16="http://schemas.microsoft.com/office/drawing/2014/chart" uri="{C3380CC4-5D6E-409C-BE32-E72D297353CC}">
                <c16:uniqueId val="{00000004-E6BD-407D-8DB5-88274B443806}"/>
              </c:ext>
            </c:extLst>
          </c:dPt>
          <c:dPt>
            <c:idx val="14"/>
            <c:invertIfNegative val="0"/>
            <c:bubble3D val="0"/>
            <c:spPr>
              <a:solidFill>
                <a:srgbClr val="AD84C6"/>
              </a:solidFill>
              <a:ln>
                <a:noFill/>
              </a:ln>
              <a:effectLst/>
            </c:spPr>
            <c:extLst>
              <c:ext xmlns:c16="http://schemas.microsoft.com/office/drawing/2014/chart" uri="{C3380CC4-5D6E-409C-BE32-E72D297353CC}">
                <c16:uniqueId val="{00000005-E6BD-407D-8DB5-88274B443806}"/>
              </c:ext>
            </c:extLst>
          </c:dPt>
          <c:dPt>
            <c:idx val="15"/>
            <c:invertIfNegative val="0"/>
            <c:bubble3D val="0"/>
            <c:spPr>
              <a:solidFill>
                <a:srgbClr val="AD84C6"/>
              </a:solidFill>
              <a:ln>
                <a:noFill/>
              </a:ln>
              <a:effectLst/>
            </c:spPr>
            <c:extLst>
              <c:ext xmlns:c16="http://schemas.microsoft.com/office/drawing/2014/chart" uri="{C3380CC4-5D6E-409C-BE32-E72D297353CC}">
                <c16:uniqueId val="{00000006-E6BD-407D-8DB5-88274B443806}"/>
              </c:ext>
            </c:extLst>
          </c:dPt>
          <c:dPt>
            <c:idx val="16"/>
            <c:invertIfNegative val="0"/>
            <c:bubble3D val="0"/>
            <c:spPr>
              <a:solidFill>
                <a:srgbClr val="AD84C6"/>
              </a:solidFill>
              <a:ln>
                <a:noFill/>
              </a:ln>
              <a:effectLst/>
            </c:spPr>
            <c:extLst>
              <c:ext xmlns:c16="http://schemas.microsoft.com/office/drawing/2014/chart" uri="{C3380CC4-5D6E-409C-BE32-E72D297353CC}">
                <c16:uniqueId val="{00000011-E6BD-407D-8DB5-88274B443806}"/>
              </c:ext>
            </c:extLst>
          </c:dPt>
          <c:dPt>
            <c:idx val="17"/>
            <c:invertIfNegative val="0"/>
            <c:bubble3D val="0"/>
            <c:spPr>
              <a:solidFill>
                <a:srgbClr val="AD84C6"/>
              </a:solidFill>
              <a:ln>
                <a:noFill/>
              </a:ln>
              <a:effectLst/>
            </c:spPr>
            <c:extLst>
              <c:ext xmlns:c16="http://schemas.microsoft.com/office/drawing/2014/chart" uri="{C3380CC4-5D6E-409C-BE32-E72D297353CC}">
                <c16:uniqueId val="{00000012-E6BD-407D-8DB5-88274B443806}"/>
              </c:ext>
            </c:extLst>
          </c:dPt>
          <c:dPt>
            <c:idx val="18"/>
            <c:invertIfNegative val="0"/>
            <c:bubble3D val="0"/>
            <c:spPr>
              <a:solidFill>
                <a:srgbClr val="AD84C6"/>
              </a:solidFill>
              <a:ln>
                <a:noFill/>
              </a:ln>
              <a:effectLst/>
            </c:spPr>
            <c:extLst>
              <c:ext xmlns:c16="http://schemas.microsoft.com/office/drawing/2014/chart" uri="{C3380CC4-5D6E-409C-BE32-E72D297353CC}">
                <c16:uniqueId val="{00000013-E6BD-407D-8DB5-88274B443806}"/>
              </c:ext>
            </c:extLst>
          </c:dPt>
          <c:dPt>
            <c:idx val="19"/>
            <c:invertIfNegative val="0"/>
            <c:bubble3D val="0"/>
            <c:spPr>
              <a:solidFill>
                <a:srgbClr val="AD84C6"/>
              </a:solidFill>
              <a:ln>
                <a:noFill/>
              </a:ln>
              <a:effectLst/>
            </c:spPr>
            <c:extLst>
              <c:ext xmlns:c16="http://schemas.microsoft.com/office/drawing/2014/chart" uri="{C3380CC4-5D6E-409C-BE32-E72D297353CC}">
                <c16:uniqueId val="{00000014-E6BD-407D-8DB5-88274B443806}"/>
              </c:ext>
            </c:extLst>
          </c:dPt>
          <c:dLbls>
            <c:dLbl>
              <c:idx val="0"/>
              <c:layout>
                <c:manualLayout>
                  <c:x val="0"/>
                  <c:y val="-3.047889463693194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7467833-D08C-4F29-9B27-6C18718835E8}" type="CELLRANGE">
                      <a:rPr lang="en-US" baseline="0"/>
                      <a:pPr>
                        <a:defRPr b="1">
                          <a:solidFill>
                            <a:srgbClr val="000000"/>
                          </a:solidFill>
                        </a:defRPr>
                      </a:pPr>
                      <a:t>[CELLRANGE]</a:t>
                    </a:fld>
                    <a:r>
                      <a:rPr lang="en-US" baseline="0"/>
                      <a:t>
</a:t>
                    </a:r>
                    <a:fld id="{95DA6A95-D0ED-49FD-9914-970936AA730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7-E6BD-407D-8DB5-88274B443806}"/>
                </c:ext>
              </c:extLst>
            </c:dLbl>
            <c:dLbl>
              <c:idx val="1"/>
              <c:layout>
                <c:manualLayout>
                  <c:x val="0"/>
                  <c:y val="-1.772098878765383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3B0D9AA-AF60-4931-A737-0C4E61B6CD6E}" type="CELLRANGE">
                      <a:rPr lang="en-US" baseline="0"/>
                      <a:pPr>
                        <a:defRPr b="1">
                          <a:solidFill>
                            <a:srgbClr val="000000"/>
                          </a:solidFill>
                        </a:defRPr>
                      </a:pPr>
                      <a:t>[CELLRANGE]</a:t>
                    </a:fld>
                    <a:r>
                      <a:rPr lang="en-US" baseline="0"/>
                      <a:t>
</a:t>
                    </a:r>
                    <a:fld id="{B59F704F-B8F9-4DB6-A722-1394946CA3E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8-E6BD-407D-8DB5-88274B443806}"/>
                </c:ext>
              </c:extLst>
            </c:dLbl>
            <c:dLbl>
              <c:idx val="2"/>
              <c:layout>
                <c:manualLayout>
                  <c:x val="-3.1535065771196298E-17"/>
                  <c:y val="-8.20369056184159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5E580037-3C46-455B-87B6-FA4470280EDB}" type="CELLRANGE">
                      <a:rPr lang="en-US" baseline="0"/>
                      <a:pPr>
                        <a:defRPr b="1">
                          <a:solidFill>
                            <a:srgbClr val="000000"/>
                          </a:solidFill>
                        </a:defRPr>
                      </a:pPr>
                      <a:t>[CELLRANGE]</a:t>
                    </a:fld>
                    <a:r>
                      <a:rPr lang="en-US" baseline="0"/>
                      <a:t>
</a:t>
                    </a:r>
                    <a:fld id="{EDAADE63-AFE6-483D-BA70-F348EFBA4CE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9-E6BD-407D-8DB5-88274B443806}"/>
                </c:ext>
              </c:extLst>
            </c:dLbl>
            <c:dLbl>
              <c:idx val="3"/>
              <c:layout>
                <c:manualLayout>
                  <c:x val="0"/>
                  <c:y val="-1.673178699866259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B5E42DD-4049-4C9A-A1A8-416E0F0B1E66}" type="CELLRANGE">
                      <a:rPr lang="en-US" baseline="0"/>
                      <a:pPr>
                        <a:defRPr b="1">
                          <a:solidFill>
                            <a:srgbClr val="000000"/>
                          </a:solidFill>
                        </a:defRPr>
                      </a:pPr>
                      <a:t>[CELLRANGE]</a:t>
                    </a:fld>
                    <a:r>
                      <a:rPr lang="en-US" baseline="0"/>
                      <a:t>
</a:t>
                    </a:r>
                    <a:fld id="{45818BDD-CF5C-4006-A19A-5BFD34FA7F7D}"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A-E6BD-407D-8DB5-88274B443806}"/>
                </c:ext>
              </c:extLst>
            </c:dLbl>
            <c:dLbl>
              <c:idx val="4"/>
              <c:layout>
                <c:manualLayout>
                  <c:x val="-3.1535065771196298E-17"/>
                  <c:y val="-8.7159103644407574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C125C2A-5D43-45CE-8118-4E39E2D2671C}" type="CELLRANGE">
                      <a:rPr lang="en-US" baseline="0"/>
                      <a:pPr>
                        <a:defRPr b="1">
                          <a:solidFill>
                            <a:srgbClr val="000000"/>
                          </a:solidFill>
                        </a:defRPr>
                      </a:pPr>
                      <a:t>[CELLRANGE]</a:t>
                    </a:fld>
                    <a:r>
                      <a:rPr lang="en-US" baseline="0"/>
                      <a:t>
</a:t>
                    </a:r>
                    <a:fld id="{B7610622-0D89-428E-B42B-2479F0F53B8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B-E6BD-407D-8DB5-88274B443806}"/>
                </c:ext>
              </c:extLst>
            </c:dLbl>
            <c:dLbl>
              <c:idx val="5"/>
              <c:layout>
                <c:manualLayout>
                  <c:x val="0"/>
                  <c:y val="-1.764633547599845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80DFD67-0AAE-4169-811A-FC1BFCD13D1A}" type="CELLRANGE">
                      <a:rPr lang="en-US" baseline="0"/>
                      <a:pPr>
                        <a:defRPr b="1">
                          <a:solidFill>
                            <a:srgbClr val="000000"/>
                          </a:solidFill>
                        </a:defRPr>
                      </a:pPr>
                      <a:t>[CELLRANGE]</a:t>
                    </a:fld>
                    <a:r>
                      <a:rPr lang="en-US" baseline="0"/>
                      <a:t>
</a:t>
                    </a:r>
                    <a:fld id="{254F71A0-C8C2-4574-8281-7F1CA43D0E7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C-E6BD-407D-8DB5-88274B443806}"/>
                </c:ext>
              </c:extLst>
            </c:dLbl>
            <c:dLbl>
              <c:idx val="6"/>
              <c:layout>
                <c:manualLayout>
                  <c:x val="0"/>
                  <c:y val="-2.449718451664886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8C4C3E2-D29E-4E25-A755-D7203123CBAE}" type="CELLRANGE">
                      <a:rPr lang="en-US" baseline="0"/>
                      <a:pPr>
                        <a:defRPr b="1">
                          <a:solidFill>
                            <a:srgbClr val="000000"/>
                          </a:solidFill>
                        </a:defRPr>
                      </a:pPr>
                      <a:t>[CELLRANGE]</a:t>
                    </a:fld>
                    <a:r>
                      <a:rPr lang="en-US" baseline="0"/>
                      <a:t>
</a:t>
                    </a:r>
                    <a:fld id="{CCC7D6F4-9EEB-44D6-B25A-B3F7A52B2031}"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D-E6BD-407D-8DB5-88274B443806}"/>
                </c:ext>
              </c:extLst>
            </c:dLbl>
            <c:dLbl>
              <c:idx val="7"/>
              <c:layout>
                <c:manualLayout>
                  <c:x val="0"/>
                  <c:y val="-2.21633149267207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A627907-B639-4FDB-B8AE-6DE9321A8B66}" type="CELLRANGE">
                      <a:rPr lang="en-US" baseline="0"/>
                      <a:pPr>
                        <a:defRPr b="1">
                          <a:solidFill>
                            <a:srgbClr val="000000"/>
                          </a:solidFill>
                        </a:defRPr>
                      </a:pPr>
                      <a:t>[CELLRANGE]</a:t>
                    </a:fld>
                    <a:r>
                      <a:rPr lang="en-US" baseline="0"/>
                      <a:t>
</a:t>
                    </a:r>
                    <a:fld id="{300B897B-1E4C-446F-AF2D-34DEA4A1206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E-E6BD-407D-8DB5-88274B443806}"/>
                </c:ext>
              </c:extLst>
            </c:dLbl>
            <c:dLbl>
              <c:idx val="8"/>
              <c:layout>
                <c:manualLayout>
                  <c:x val="0"/>
                  <c:y val="-2.152630966157351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ACDFB91-E371-4861-9C06-4F2624D572EE}" type="CELLRANGE">
                      <a:rPr lang="en-US" baseline="0"/>
                      <a:pPr>
                        <a:defRPr b="1">
                          <a:solidFill>
                            <a:srgbClr val="000000"/>
                          </a:solidFill>
                        </a:defRPr>
                      </a:pPr>
                      <a:t>[CELLRANGE]</a:t>
                    </a:fld>
                    <a:r>
                      <a:rPr lang="en-US" baseline="0"/>
                      <a:t>
</a:t>
                    </a:r>
                    <a:fld id="{EDE44EC1-4908-4604-94D3-CD4CC6AEA5C8}"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F-E6BD-407D-8DB5-88274B443806}"/>
                </c:ext>
              </c:extLst>
            </c:dLbl>
            <c:dLbl>
              <c:idx val="9"/>
              <c:layout>
                <c:manualLayout>
                  <c:x val="-6.3070131542392597E-17"/>
                  <c:y val="-2.720413902662620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D5BB4DD-9B7A-4DE3-8A30-8125E3FF0008}" type="CELLRANGE">
                      <a:rPr lang="en-US" baseline="0"/>
                      <a:pPr>
                        <a:defRPr b="1">
                          <a:solidFill>
                            <a:srgbClr val="000000"/>
                          </a:solidFill>
                        </a:defRPr>
                      </a:pPr>
                      <a:t>[CELLRANGE]</a:t>
                    </a:fld>
                    <a:r>
                      <a:rPr lang="en-US" baseline="0"/>
                      <a:t>
</a:t>
                    </a:r>
                    <a:fld id="{09A7F59A-D279-4797-93D8-A3E448111D8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0-E6BD-407D-8DB5-88274B443806}"/>
                </c:ext>
              </c:extLst>
            </c:dLbl>
            <c:dLbl>
              <c:idx val="10"/>
              <c:layout>
                <c:manualLayout>
                  <c:x val="0"/>
                  <c:y val="-3.049378897161702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F38AD11-F047-4058-B2FA-F721B5E1603B}" type="CELLRANGE">
                      <a:rPr lang="en-US" baseline="0"/>
                      <a:pPr>
                        <a:defRPr b="1">
                          <a:solidFill>
                            <a:srgbClr val="000000"/>
                          </a:solidFill>
                        </a:defRPr>
                      </a:pPr>
                      <a:t>[CELLRANGE]</a:t>
                    </a:fld>
                    <a:r>
                      <a:rPr lang="en-US" baseline="0"/>
                      <a:t>
</a:t>
                    </a:r>
                    <a:fld id="{CCE629FB-451F-4EAD-AA4E-8763B650F72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0-E6BD-407D-8DB5-88274B443806}"/>
                </c:ext>
              </c:extLst>
            </c:dLbl>
            <c:dLbl>
              <c:idx val="11"/>
              <c:layout>
                <c:manualLayout>
                  <c:x val="0"/>
                  <c:y val="-3.870420014788988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EA9D076-BAE4-4043-AB0D-A89742C4E15B}" type="CELLRANGE">
                      <a:rPr lang="en-US" baseline="0"/>
                      <a:pPr>
                        <a:defRPr b="1">
                          <a:solidFill>
                            <a:srgbClr val="000000"/>
                          </a:solidFill>
                        </a:defRPr>
                      </a:pPr>
                      <a:t>[CELLRANGE]</a:t>
                    </a:fld>
                    <a:r>
                      <a:rPr lang="en-US" baseline="0"/>
                      <a:t>
</a:t>
                    </a:r>
                    <a:fld id="{F64450F9-5082-4B4D-BE11-20AFA2748E5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6BD-407D-8DB5-88274B443806}"/>
                </c:ext>
              </c:extLst>
            </c:dLbl>
            <c:dLbl>
              <c:idx val="12"/>
              <c:layout>
                <c:manualLayout>
                  <c:x val="0"/>
                  <c:y val="-4.525443792141203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FE1CB900-BBFB-4A49-88C9-4D1DB7F3A322}" type="CELLRANGE">
                      <a:rPr lang="en-US" baseline="0"/>
                      <a:pPr>
                        <a:defRPr b="1">
                          <a:solidFill>
                            <a:srgbClr val="FFFFFF"/>
                          </a:solidFill>
                        </a:defRPr>
                      </a:pPr>
                      <a:t>[CELLRANGE]</a:t>
                    </a:fld>
                    <a:r>
                      <a:rPr lang="en-US" baseline="0"/>
                      <a:t>
</a:t>
                    </a:r>
                    <a:fld id="{5872F92A-8AA2-4B6C-9FEC-2BA7165CD8D4}"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3-E6BD-407D-8DB5-88274B443806}"/>
                </c:ext>
              </c:extLst>
            </c:dLbl>
            <c:dLbl>
              <c:idx val="13"/>
              <c:layout>
                <c:manualLayout>
                  <c:x val="0"/>
                  <c:y val="-4.06252060458647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841B867-1FBC-4F4E-8016-9F26AF4FC88D}" type="CELLRANGE">
                      <a:rPr lang="en-US" baseline="0"/>
                      <a:pPr>
                        <a:defRPr b="1">
                          <a:solidFill>
                            <a:srgbClr val="000000"/>
                          </a:solidFill>
                        </a:defRPr>
                      </a:pPr>
                      <a:t>[CELLRANGE]</a:t>
                    </a:fld>
                    <a:r>
                      <a:rPr lang="en-US" baseline="0"/>
                      <a:t>
</a:t>
                    </a:r>
                    <a:fld id="{415DAA0B-2917-4033-9852-B181322754C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4-E6BD-407D-8DB5-88274B443806}"/>
                </c:ext>
              </c:extLst>
            </c:dLbl>
            <c:dLbl>
              <c:idx val="14"/>
              <c:layout>
                <c:manualLayout>
                  <c:x val="0"/>
                  <c:y val="-4.4239261865835058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6702E71-5E8B-4C05-A791-A360457B6726}" type="CELLRANGE">
                      <a:rPr lang="en-US" baseline="0"/>
                      <a:pPr>
                        <a:defRPr b="1">
                          <a:solidFill>
                            <a:srgbClr val="000000"/>
                          </a:solidFill>
                        </a:defRPr>
                      </a:pPr>
                      <a:t>[CELLRANGE]</a:t>
                    </a:fld>
                    <a:r>
                      <a:rPr lang="en-US" baseline="0"/>
                      <a:t>
</a:t>
                    </a:r>
                    <a:fld id="{0B5C5529-7409-47F6-BF2B-1DBE49CA117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5-E6BD-407D-8DB5-88274B443806}"/>
                </c:ext>
              </c:extLst>
            </c:dLbl>
            <c:dLbl>
              <c:idx val="15"/>
              <c:layout>
                <c:manualLayout>
                  <c:x val="0"/>
                  <c:y val="-4.177061671082595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4985B1ED-6CAE-4A97-B848-6BF5D5DE43AA}" type="CELLRANGE">
                      <a:rPr lang="en-US" baseline="0"/>
                      <a:pPr>
                        <a:defRPr b="1">
                          <a:solidFill>
                            <a:srgbClr val="000000"/>
                          </a:solidFill>
                        </a:defRPr>
                      </a:pPr>
                      <a:t>[CELLRANGE]</a:t>
                    </a:fld>
                    <a:r>
                      <a:rPr lang="en-US" baseline="0"/>
                      <a:t>
</a:t>
                    </a:r>
                    <a:fld id="{84758972-F6A6-4CC7-B1A6-D2BFA9812E6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6-E6BD-407D-8DB5-88274B443806}"/>
                </c:ext>
              </c:extLst>
            </c:dLbl>
            <c:dLbl>
              <c:idx val="16"/>
              <c:layout>
                <c:manualLayout>
                  <c:x val="-1.2614026308478519E-16"/>
                  <c:y val="-5.423790139550838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6D51CA61-C463-4165-B56B-87F3CA88E6EA}" type="CELLRANGE">
                      <a:rPr lang="en-US" baseline="0"/>
                      <a:pPr>
                        <a:defRPr b="1">
                          <a:solidFill>
                            <a:srgbClr val="000000"/>
                          </a:solidFill>
                        </a:defRPr>
                      </a:pPr>
                      <a:t>[CELLRANGE]</a:t>
                    </a:fld>
                    <a:r>
                      <a:rPr lang="en-US" baseline="0"/>
                      <a:t>
</a:t>
                    </a:r>
                    <a:fld id="{80C08197-01E6-40A1-8E16-ED04EBFC0ED6}"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1-E6BD-407D-8DB5-88274B443806}"/>
                </c:ext>
              </c:extLst>
            </c:dLbl>
            <c:dLbl>
              <c:idx val="17"/>
              <c:layout>
                <c:manualLayout>
                  <c:x val="0"/>
                  <c:y val="-5.713975372399236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6069B21-2223-4E1E-ACAC-64FFA3B19A4D}" type="CELLRANGE">
                      <a:rPr lang="en-US" baseline="0"/>
                      <a:pPr>
                        <a:defRPr b="1">
                          <a:solidFill>
                            <a:srgbClr val="000000"/>
                          </a:solidFill>
                        </a:defRPr>
                      </a:pPr>
                      <a:t>[CELLRANGE]</a:t>
                    </a:fld>
                    <a:r>
                      <a:rPr lang="en-US" baseline="0"/>
                      <a:t>
</a:t>
                    </a:r>
                    <a:fld id="{44DDCEEE-6DDC-4A5B-92BA-2C4A66508CA0}"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2-E6BD-407D-8DB5-88274B443806}"/>
                </c:ext>
              </c:extLst>
            </c:dLbl>
            <c:dLbl>
              <c:idx val="18"/>
              <c:layout>
                <c:manualLayout>
                  <c:x val="-1.2614026308478519E-16"/>
                  <c:y val="-5.958878195039137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577DC58-C17F-4669-8A75-0D6ADE732028}" type="CELLRANGE">
                      <a:rPr lang="en-US" baseline="0"/>
                      <a:pPr>
                        <a:defRPr b="1">
                          <a:solidFill>
                            <a:srgbClr val="000000"/>
                          </a:solidFill>
                        </a:defRPr>
                      </a:pPr>
                      <a:t>[CELLRANGE]</a:t>
                    </a:fld>
                    <a:r>
                      <a:rPr lang="en-US" baseline="0"/>
                      <a:t>
</a:t>
                    </a:r>
                    <a:fld id="{22F4ABEC-FC75-460C-BCFA-DF73DD3489C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3-E6BD-407D-8DB5-88274B443806}"/>
                </c:ext>
              </c:extLst>
            </c:dLbl>
            <c:dLbl>
              <c:idx val="19"/>
              <c:layout>
                <c:manualLayout>
                  <c:x val="0"/>
                  <c:y val="-8.33450641355501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5BA50E9-0790-4B4D-8CC6-0C532EDE7D9F}" type="CELLRANGE">
                      <a:rPr lang="en-US" baseline="0"/>
                      <a:pPr>
                        <a:defRPr b="1">
                          <a:solidFill>
                            <a:srgbClr val="000000"/>
                          </a:solidFill>
                        </a:defRPr>
                      </a:pPr>
                      <a:t>[CELLRANGE]</a:t>
                    </a:fld>
                    <a:r>
                      <a:rPr lang="en-US" baseline="0"/>
                      <a:t>
</a:t>
                    </a:r>
                    <a:fld id="{A7EC7672-249A-4516-944D-CA3D3CC8632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4-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cat>
            <c:strRef>
              <c:f>'11ListaEsperaGI'!$L$13:$L$32</c:f>
              <c:strCache>
                <c:ptCount val="20"/>
                <c:pt idx="0">
                  <c:v>Castilla y León</c:v>
                </c:pt>
                <c:pt idx="1">
                  <c:v>Aragón</c:v>
                </c:pt>
                <c:pt idx="2">
                  <c:v>Asturias, Principado de</c:v>
                </c:pt>
                <c:pt idx="3">
                  <c:v>Galicia</c:v>
                </c:pt>
                <c:pt idx="4">
                  <c:v>Castilla - La Mancha</c:v>
                </c:pt>
                <c:pt idx="5">
                  <c:v>Cantabria</c:v>
                </c:pt>
                <c:pt idx="6">
                  <c:v>Canarias</c:v>
                </c:pt>
                <c:pt idx="7">
                  <c:v>Navarra, Comunidad Foral de</c:v>
                </c:pt>
                <c:pt idx="8">
                  <c:v>Andalucía</c:v>
                </c:pt>
                <c:pt idx="9">
                  <c:v>Comunitat Valenciana</c:v>
                </c:pt>
                <c:pt idx="10">
                  <c:v>Ceuta</c:v>
                </c:pt>
                <c:pt idx="11">
                  <c:v>Madrid, Comunidad de</c:v>
                </c:pt>
                <c:pt idx="12">
                  <c:v>Media Nacional</c:v>
                </c:pt>
                <c:pt idx="13">
                  <c:v>Rioja, La</c:v>
                </c:pt>
                <c:pt idx="14">
                  <c:v>Balears, Illes</c:v>
                </c:pt>
                <c:pt idx="15">
                  <c:v>Melilla</c:v>
                </c:pt>
                <c:pt idx="16">
                  <c:v>Murcia, Región de</c:v>
                </c:pt>
                <c:pt idx="17">
                  <c:v>Extremadura</c:v>
                </c:pt>
                <c:pt idx="18">
                  <c:v>País Vasco</c:v>
                </c:pt>
                <c:pt idx="19">
                  <c:v>Cataluña</c:v>
                </c:pt>
              </c:strCache>
            </c:strRef>
          </c:cat>
          <c:val>
            <c:numRef>
              <c:f>'11ListaEsperaGI'!$O$13:$O$32</c:f>
              <c:numCache>
                <c:formatCode>0.00%</c:formatCode>
                <c:ptCount val="20"/>
                <c:pt idx="0">
                  <c:v>0.9987883683360258</c:v>
                </c:pt>
                <c:pt idx="1">
                  <c:v>0.99799518845228552</c:v>
                </c:pt>
                <c:pt idx="2">
                  <c:v>0.98795102253484435</c:v>
                </c:pt>
                <c:pt idx="3">
                  <c:v>0.9878604391405309</c:v>
                </c:pt>
                <c:pt idx="4">
                  <c:v>0.97002767643728771</c:v>
                </c:pt>
                <c:pt idx="5">
                  <c:v>0.96253765060240959</c:v>
                </c:pt>
                <c:pt idx="6">
                  <c:v>0.9533925646498238</c:v>
                </c:pt>
                <c:pt idx="7">
                  <c:v>0.94455825864276566</c:v>
                </c:pt>
                <c:pt idx="8">
                  <c:v>0.94204718979360624</c:v>
                </c:pt>
                <c:pt idx="9">
                  <c:v>0.94112394332658644</c:v>
                </c:pt>
                <c:pt idx="10">
                  <c:v>0.92450142450142447</c:v>
                </c:pt>
                <c:pt idx="11">
                  <c:v>0.92417551581030588</c:v>
                </c:pt>
                <c:pt idx="12">
                  <c:v>0.90853253429003544</c:v>
                </c:pt>
                <c:pt idx="13">
                  <c:v>0.87116897206400867</c:v>
                </c:pt>
                <c:pt idx="14">
                  <c:v>0.86657697707065984</c:v>
                </c:pt>
                <c:pt idx="15">
                  <c:v>0.8441011235955056</c:v>
                </c:pt>
                <c:pt idx="16">
                  <c:v>0.82616575235109713</c:v>
                </c:pt>
                <c:pt idx="17">
                  <c:v>0.82582681307120787</c:v>
                </c:pt>
                <c:pt idx="18">
                  <c:v>0.81140350877192979</c:v>
                </c:pt>
                <c:pt idx="19">
                  <c:v>0.80791167790571428</c:v>
                </c:pt>
              </c:numCache>
            </c:numRef>
          </c:val>
          <c:extLst>
            <c:ext xmlns:c15="http://schemas.microsoft.com/office/drawing/2012/chart" uri="{02D57815-91ED-43cb-92C2-25804820EDAC}">
              <c15:datalabelsRange>
                <c15:f>'11ListaEsperaGI'!$M$13:$M$32</c15:f>
                <c15:dlblRangeCache>
                  <c:ptCount val="20"/>
                  <c:pt idx="0">
                    <c:v>51.933</c:v>
                  </c:pt>
                  <c:pt idx="1">
                    <c:v>17.423</c:v>
                  </c:pt>
                  <c:pt idx="2">
                    <c:v>15.169</c:v>
                  </c:pt>
                  <c:pt idx="3">
                    <c:v>33.608</c:v>
                  </c:pt>
                  <c:pt idx="4">
                    <c:v>30.843</c:v>
                  </c:pt>
                  <c:pt idx="5">
                    <c:v>5.113</c:v>
                  </c:pt>
                  <c:pt idx="6">
                    <c:v>19.208</c:v>
                  </c:pt>
                  <c:pt idx="7">
                    <c:v>7.377</c:v>
                  </c:pt>
                  <c:pt idx="8">
                    <c:v>114.747</c:v>
                  </c:pt>
                  <c:pt idx="9">
                    <c:v>63.236</c:v>
                  </c:pt>
                  <c:pt idx="10">
                    <c:v>649</c:v>
                  </c:pt>
                  <c:pt idx="11">
                    <c:v>62.575</c:v>
                  </c:pt>
                  <c:pt idx="12">
                    <c:v>608.536</c:v>
                  </c:pt>
                  <c:pt idx="13">
                    <c:v>3.212</c:v>
                  </c:pt>
                  <c:pt idx="14">
                    <c:v>14.815</c:v>
                  </c:pt>
                  <c:pt idx="15">
                    <c:v>601</c:v>
                  </c:pt>
                  <c:pt idx="16">
                    <c:v>16.867</c:v>
                  </c:pt>
                  <c:pt idx="17">
                    <c:v>12.560</c:v>
                  </c:pt>
                  <c:pt idx="18">
                    <c:v>32.930</c:v>
                  </c:pt>
                  <c:pt idx="19">
                    <c:v>105.670</c:v>
                  </c:pt>
                </c15:dlblRangeCache>
              </c15:datalabelsRange>
            </c:ext>
            <c:ext xmlns:c16="http://schemas.microsoft.com/office/drawing/2014/chart" uri="{C3380CC4-5D6E-409C-BE32-E72D297353CC}">
              <c16:uniqueId val="{00000015-E6BD-407D-8DB5-88274B443806}"/>
            </c:ext>
          </c:extLst>
        </c:ser>
        <c:ser>
          <c:idx val="1"/>
          <c:order val="1"/>
          <c:tx>
            <c:v>Personas beneficiarias con derecho a prestación pendientes de resolución de PIA</c:v>
          </c:tx>
          <c:spPr>
            <a:solidFill>
              <a:srgbClr val="8784C6"/>
            </a:solidFill>
            <a:ln>
              <a:noFill/>
            </a:ln>
            <a:effectLst/>
          </c:spPr>
          <c:invertIfNegative val="0"/>
          <c:dPt>
            <c:idx val="9"/>
            <c:invertIfNegative val="0"/>
            <c:bubble3D val="0"/>
            <c:extLst>
              <c:ext xmlns:c16="http://schemas.microsoft.com/office/drawing/2014/chart" uri="{C3380CC4-5D6E-409C-BE32-E72D297353CC}">
                <c16:uniqueId val="{00000016-E6BD-407D-8DB5-88274B443806}"/>
              </c:ext>
            </c:extLst>
          </c:dPt>
          <c:dPt>
            <c:idx val="10"/>
            <c:invertIfNegative val="0"/>
            <c:bubble3D val="0"/>
            <c:spPr>
              <a:solidFill>
                <a:srgbClr val="8784C6"/>
              </a:solidFill>
              <a:ln>
                <a:noFill/>
              </a:ln>
              <a:effectLst/>
            </c:spPr>
            <c:extLst>
              <c:ext xmlns:c16="http://schemas.microsoft.com/office/drawing/2014/chart" uri="{C3380CC4-5D6E-409C-BE32-E72D297353CC}">
                <c16:uniqueId val="{00000026-E6BD-407D-8DB5-88274B443806}"/>
              </c:ext>
            </c:extLst>
          </c:dPt>
          <c:dPt>
            <c:idx val="11"/>
            <c:invertIfNegative val="0"/>
            <c:bubble3D val="0"/>
            <c:spPr>
              <a:solidFill>
                <a:srgbClr val="8784C6"/>
              </a:solidFill>
              <a:ln>
                <a:noFill/>
              </a:ln>
              <a:effectLst/>
            </c:spPr>
            <c:extLst>
              <c:ext xmlns:c16="http://schemas.microsoft.com/office/drawing/2014/chart" uri="{C3380CC4-5D6E-409C-BE32-E72D297353CC}">
                <c16:uniqueId val="{00000017-E6BD-407D-8DB5-88274B443806}"/>
              </c:ext>
            </c:extLst>
          </c:dPt>
          <c:dPt>
            <c:idx val="12"/>
            <c:invertIfNegative val="0"/>
            <c:bubble3D val="0"/>
            <c:spPr>
              <a:solidFill>
                <a:srgbClr val="373472"/>
              </a:solidFill>
              <a:ln>
                <a:noFill/>
              </a:ln>
              <a:effectLst/>
            </c:spPr>
            <c:extLst>
              <c:ext xmlns:c16="http://schemas.microsoft.com/office/drawing/2014/chart" uri="{C3380CC4-5D6E-409C-BE32-E72D297353CC}">
                <c16:uniqueId val="{00000019-E6BD-407D-8DB5-88274B443806}"/>
              </c:ext>
            </c:extLst>
          </c:dPt>
          <c:dPt>
            <c:idx val="13"/>
            <c:invertIfNegative val="0"/>
            <c:bubble3D val="0"/>
            <c:extLst>
              <c:ext xmlns:c16="http://schemas.microsoft.com/office/drawing/2014/chart" uri="{C3380CC4-5D6E-409C-BE32-E72D297353CC}">
                <c16:uniqueId val="{0000001A-E6BD-407D-8DB5-88274B443806}"/>
              </c:ext>
            </c:extLst>
          </c:dPt>
          <c:dPt>
            <c:idx val="14"/>
            <c:invertIfNegative val="0"/>
            <c:bubble3D val="0"/>
            <c:extLst>
              <c:ext xmlns:c16="http://schemas.microsoft.com/office/drawing/2014/chart" uri="{C3380CC4-5D6E-409C-BE32-E72D297353CC}">
                <c16:uniqueId val="{0000001B-E6BD-407D-8DB5-88274B443806}"/>
              </c:ext>
            </c:extLst>
          </c:dPt>
          <c:dPt>
            <c:idx val="15"/>
            <c:invertIfNegative val="0"/>
            <c:bubble3D val="0"/>
            <c:extLst>
              <c:ext xmlns:c16="http://schemas.microsoft.com/office/drawing/2014/chart" uri="{C3380CC4-5D6E-409C-BE32-E72D297353CC}">
                <c16:uniqueId val="{0000001C-E6BD-407D-8DB5-88274B443806}"/>
              </c:ext>
            </c:extLst>
          </c:dPt>
          <c:dLbls>
            <c:dLbl>
              <c:idx val="0"/>
              <c:layout>
                <c:manualLayout>
                  <c:x val="0"/>
                  <c:y val="3.160468837328254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223C4373-F537-4CCB-BD6C-BC79AFFAA565}" type="CELLRANGE">
                      <a:rPr lang="en-US" baseline="0"/>
                      <a:pPr>
                        <a:defRPr b="1">
                          <a:solidFill>
                            <a:srgbClr val="000000"/>
                          </a:solidFill>
                        </a:defRPr>
                      </a:pPr>
                      <a:t>[CELLRANGE]</a:t>
                    </a:fld>
                    <a:r>
                      <a:rPr lang="en-US" baseline="0"/>
                      <a:t>
</a:t>
                    </a:r>
                    <a:fld id="{D8332683-1FE4-4D27-A34F-BA8AD79D013F}"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D-E6BD-407D-8DB5-88274B443806}"/>
                </c:ext>
              </c:extLst>
            </c:dLbl>
            <c:dLbl>
              <c:idx val="1"/>
              <c:layout>
                <c:manualLayout>
                  <c:x val="-1.2753475859164376E-17"/>
                  <c:y val="4.748121438091266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D82C417-5C23-4260-AFB9-87970CC27023}" type="CELLRANGE">
                      <a:rPr lang="en-US" baseline="0"/>
                      <a:pPr>
                        <a:defRPr b="1">
                          <a:solidFill>
                            <a:srgbClr val="000000"/>
                          </a:solidFill>
                        </a:defRPr>
                      </a:pPr>
                      <a:t>[CELLRANGE]</a:t>
                    </a:fld>
                    <a:r>
                      <a:rPr lang="en-US" baseline="0"/>
                      <a:t>
</a:t>
                    </a:r>
                    <a:fld id="{BA3237C7-06E1-4C37-BD55-619A36E5537E}"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E-E6BD-407D-8DB5-88274B443806}"/>
                </c:ext>
              </c:extLst>
            </c:dLbl>
            <c:dLbl>
              <c:idx val="2"/>
              <c:layout>
                <c:manualLayout>
                  <c:x val="0"/>
                  <c:y val="-3.8560600485686955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6BFACCE-D0B4-4D87-999C-3AD96B395098}" type="CELLRANGE">
                      <a:rPr lang="en-US" baseline="0"/>
                      <a:pPr>
                        <a:defRPr b="1">
                          <a:solidFill>
                            <a:srgbClr val="000000"/>
                          </a:solidFill>
                        </a:defRPr>
                      </a:pPr>
                      <a:t>[CELLRANGE]</a:t>
                    </a:fld>
                    <a:r>
                      <a:rPr lang="en-US" baseline="0"/>
                      <a:t>
</a:t>
                    </a:r>
                    <a:fld id="{6F97BAAE-EA49-47CF-91B9-70BE7FB4691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F-E6BD-407D-8DB5-88274B443806}"/>
                </c:ext>
              </c:extLst>
            </c:dLbl>
            <c:dLbl>
              <c:idx val="3"/>
              <c:layout>
                <c:manualLayout>
                  <c:x val="-5.1013903436657505E-17"/>
                  <c:y val="-1.084700860990511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D6B71E70-35AA-4BC8-AB16-370EB39AF8F5}" type="CELLRANGE">
                      <a:rPr lang="en-US" baseline="0"/>
                      <a:pPr>
                        <a:defRPr b="1">
                          <a:solidFill>
                            <a:srgbClr val="000000"/>
                          </a:solidFill>
                        </a:defRPr>
                      </a:pPr>
                      <a:t>[CELLRANGE]</a:t>
                    </a:fld>
                    <a:r>
                      <a:rPr lang="en-US" baseline="0"/>
                      <a:t>
</a:t>
                    </a:r>
                    <a:fld id="{43E796A6-D3EB-4F0D-ACF1-79C827A763E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0-E6BD-407D-8DB5-88274B443806}"/>
                </c:ext>
              </c:extLst>
            </c:dLbl>
            <c:dLbl>
              <c:idx val="4"/>
              <c:layout>
                <c:manualLayout>
                  <c:x val="1.3988426885235836E-3"/>
                  <c:y val="4.977432358378025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DBD680E-98B6-4870-BE06-5196C1485727}" type="CELLRANGE">
                      <a:rPr lang="en-US" baseline="0"/>
                      <a:pPr>
                        <a:defRPr b="1">
                          <a:solidFill>
                            <a:srgbClr val="000000"/>
                          </a:solidFill>
                        </a:defRPr>
                      </a:pPr>
                      <a:t>[CELLRANGE]</a:t>
                    </a:fld>
                    <a:r>
                      <a:rPr lang="en-US" baseline="0"/>
                      <a:t>
</a:t>
                    </a:r>
                    <a:fld id="{705175DC-72CE-4417-B5E4-923FED14D58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1-E6BD-407D-8DB5-88274B443806}"/>
                </c:ext>
              </c:extLst>
            </c:dLbl>
            <c:dLbl>
              <c:idx val="5"/>
              <c:layout>
                <c:manualLayout>
                  <c:x val="0"/>
                  <c:y val="6.9874409880102319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33871DCB-94E2-4605-B301-0CBD5B9945EB}" type="CELLRANGE">
                      <a:rPr lang="en-US" baseline="0"/>
                      <a:pPr>
                        <a:defRPr b="1">
                          <a:solidFill>
                            <a:srgbClr val="000000"/>
                          </a:solidFill>
                        </a:defRPr>
                      </a:pPr>
                      <a:t>[CELLRANGE]</a:t>
                    </a:fld>
                    <a:r>
                      <a:rPr lang="en-US" baseline="0"/>
                      <a:t>
</a:t>
                    </a:r>
                    <a:fld id="{6E9CB430-DD58-40DB-A72B-6F845C131A4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2-E6BD-407D-8DB5-88274B443806}"/>
                </c:ext>
              </c:extLst>
            </c:dLbl>
            <c:dLbl>
              <c:idx val="6"/>
              <c:layout>
                <c:manualLayout>
                  <c:x val="0"/>
                  <c:y val="9.2246790407103946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1BC14C4-0F82-48C1-B4DC-5A791CB7B6A6}" type="CELLRANGE">
                      <a:rPr lang="en-US" baseline="0"/>
                      <a:pPr>
                        <a:defRPr b="1">
                          <a:solidFill>
                            <a:srgbClr val="000000"/>
                          </a:solidFill>
                        </a:defRPr>
                      </a:pPr>
                      <a:t>[CELLRANGE]</a:t>
                    </a:fld>
                    <a:r>
                      <a:rPr lang="en-US" baseline="0"/>
                      <a:t>
</a:t>
                    </a:r>
                    <a:fld id="{80F2F471-E3C9-4D1B-99FA-A911B79F855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3-E6BD-407D-8DB5-88274B443806}"/>
                </c:ext>
              </c:extLst>
            </c:dLbl>
            <c:dLbl>
              <c:idx val="7"/>
              <c:layout>
                <c:manualLayout>
                  <c:x val="0"/>
                  <c:y val="9.1976149447574578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5788124-073A-444A-AE3C-003B4723002E}" type="CELLRANGE">
                      <a:rPr lang="en-US" baseline="0"/>
                      <a:pPr>
                        <a:defRPr b="1">
                          <a:solidFill>
                            <a:srgbClr val="000000"/>
                          </a:solidFill>
                        </a:defRPr>
                      </a:pPr>
                      <a:t>[CELLRANGE]</a:t>
                    </a:fld>
                    <a:r>
                      <a:rPr lang="en-US" baseline="0"/>
                      <a:t>
</a:t>
                    </a:r>
                    <a:fld id="{8FFCC657-1D95-4B8C-B752-3F24327CA1F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4-E6BD-407D-8DB5-88274B443806}"/>
                </c:ext>
              </c:extLst>
            </c:dLbl>
            <c:dLbl>
              <c:idx val="8"/>
              <c:layout>
                <c:manualLayout>
                  <c:x val="0"/>
                  <c:y val="4.1758628587786393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E7DDC15-FD8C-4766-A03F-3880036D523F}" type="CELLRANGE">
                      <a:rPr lang="en-US" baseline="0"/>
                      <a:pPr>
                        <a:defRPr b="1">
                          <a:solidFill>
                            <a:srgbClr val="000000"/>
                          </a:solidFill>
                        </a:defRPr>
                      </a:pPr>
                      <a:t>[CELLRANGE]</a:t>
                    </a:fld>
                    <a:r>
                      <a:rPr lang="en-US" baseline="0"/>
                      <a:t>
</a:t>
                    </a:r>
                    <a:fld id="{AF8A3A69-32E1-45A2-A16B-050D9B608D67}"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5-E6BD-407D-8DB5-88274B443806}"/>
                </c:ext>
              </c:extLst>
            </c:dLbl>
            <c:dLbl>
              <c:idx val="9"/>
              <c:layout>
                <c:manualLayout>
                  <c:x val="1.5594541910331384E-3"/>
                  <c:y val="3.9760608081192681E-4"/>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93358F5-970B-4A84-8E7B-746AC1876E9D}" type="CELLRANGE">
                      <a:rPr lang="en-US" baseline="0"/>
                      <a:pPr>
                        <a:defRPr b="1">
                          <a:solidFill>
                            <a:srgbClr val="000000"/>
                          </a:solidFill>
                        </a:defRPr>
                      </a:pPr>
                      <a:t>[CELLRANGE]</a:t>
                    </a:fld>
                    <a:r>
                      <a:rPr lang="en-US" baseline="0"/>
                      <a:t>
</a:t>
                    </a:r>
                    <a:fld id="{EE42C5E3-E2B4-4EF4-B53C-5A2F4F10B34B}"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6-E6BD-407D-8DB5-88274B443806}"/>
                </c:ext>
              </c:extLst>
            </c:dLbl>
            <c:dLbl>
              <c:idx val="10"/>
              <c:layout>
                <c:manualLayout>
                  <c:x val="0"/>
                  <c:y val="-2.238631282200836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7762576C-11DE-4024-95C1-FBC60E589F04}" type="CELLRANGE">
                      <a:rPr lang="en-US" baseline="0"/>
                      <a:pPr>
                        <a:defRPr b="1">
                          <a:solidFill>
                            <a:srgbClr val="000000"/>
                          </a:solidFill>
                        </a:defRPr>
                      </a:pPr>
                      <a:t>[CELLRANGE]</a:t>
                    </a:fld>
                    <a:r>
                      <a:rPr lang="en-US" baseline="0"/>
                      <a:t>
</a:t>
                    </a:r>
                    <a:fld id="{80FFA1C9-E89D-4B75-B3D6-03CA18734064}"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6-E6BD-407D-8DB5-88274B443806}"/>
                </c:ext>
              </c:extLst>
            </c:dLbl>
            <c:dLbl>
              <c:idx val="11"/>
              <c:layout>
                <c:manualLayout>
                  <c:x val="1.3913043478260871E-3"/>
                  <c:y val="-7.959249538252180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A0E6C09-EA38-4228-BB1F-BBC517E1DAB7}" type="CELLRANGE">
                      <a:rPr lang="en-US" baseline="0"/>
                      <a:pPr>
                        <a:defRPr b="1">
                          <a:solidFill>
                            <a:srgbClr val="000000"/>
                          </a:solidFill>
                        </a:defRPr>
                      </a:pPr>
                      <a:t>[CELLRANGE]</a:t>
                    </a:fld>
                    <a:r>
                      <a:rPr lang="en-US" baseline="0"/>
                      <a:t>
</a:t>
                    </a:r>
                    <a:fld id="{F06C6EDF-1589-4D97-9BC0-D69A4A9E78C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7-E6BD-407D-8DB5-88274B443806}"/>
                </c:ext>
              </c:extLst>
            </c:dLbl>
            <c:dLbl>
              <c:idx val="12"/>
              <c:layout>
                <c:manualLayout>
                  <c:x val="0"/>
                  <c:y val="-1.0791127117879033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fld id="{27AB46AF-3784-4A1F-BAA6-CAC3BFFC5CDD}" type="CELLRANGE">
                      <a:rPr lang="en-US" baseline="0"/>
                      <a:pPr>
                        <a:defRPr b="1">
                          <a:solidFill>
                            <a:srgbClr val="FFFFFF"/>
                          </a:solidFill>
                        </a:defRPr>
                      </a:pPr>
                      <a:t>[CELLRANGE]</a:t>
                    </a:fld>
                    <a:r>
                      <a:rPr lang="en-US" baseline="0"/>
                      <a:t>
</a:t>
                    </a:r>
                    <a:fld id="{FD329CA6-EDDA-4C54-B119-D4B2A07D683C}" type="VALUE">
                      <a:rPr lang="en-US" baseline="0"/>
                      <a:pPr>
                        <a:defRPr b="1">
                          <a:solidFill>
                            <a:srgbClr val="FFFFFF"/>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FFFFFF"/>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9-E6BD-407D-8DB5-88274B443806}"/>
                </c:ext>
              </c:extLst>
            </c:dLbl>
            <c:dLbl>
              <c:idx val="13"/>
              <c:layout>
                <c:manualLayout>
                  <c:x val="0"/>
                  <c:y val="-1.094915237612772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EF5FA2F9-D569-4B4F-B452-22A6AC434D62}" type="CELLRANGE">
                      <a:rPr lang="en-US" baseline="0"/>
                      <a:pPr>
                        <a:defRPr b="1">
                          <a:solidFill>
                            <a:srgbClr val="000000"/>
                          </a:solidFill>
                        </a:defRPr>
                      </a:pPr>
                      <a:t>[CELLRANGE]</a:t>
                    </a:fld>
                    <a:r>
                      <a:rPr lang="en-US" baseline="0"/>
                      <a:t>
</a:t>
                    </a:r>
                    <a:fld id="{3326399F-D0B2-4D6B-99A3-BCDB4C60D3C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A-E6BD-407D-8DB5-88274B443806}"/>
                </c:ext>
              </c:extLst>
            </c:dLbl>
            <c:dLbl>
              <c:idx val="14"/>
              <c:layout>
                <c:manualLayout>
                  <c:x val="0"/>
                  <c:y val="-4.4010942613399925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F294A3B5-C04C-484F-AA4C-3703CD47231B}" type="CELLRANGE">
                      <a:rPr lang="en-US" baseline="0"/>
                      <a:pPr>
                        <a:defRPr b="1">
                          <a:solidFill>
                            <a:srgbClr val="000000"/>
                          </a:solidFill>
                        </a:defRPr>
                      </a:pPr>
                      <a:t>[CELLRANGE]</a:t>
                    </a:fld>
                    <a:r>
                      <a:rPr lang="en-US" baseline="0"/>
                      <a:t>
</a:t>
                    </a:r>
                    <a:fld id="{0DF5B4CE-6093-4451-8F97-07CC12B44D35}"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B-E6BD-407D-8DB5-88274B443806}"/>
                </c:ext>
              </c:extLst>
            </c:dLbl>
            <c:dLbl>
              <c:idx val="15"/>
              <c:layout>
                <c:manualLayout>
                  <c:x val="0"/>
                  <c:y val="-8.0925279663838501E-3"/>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9EBFC0E7-DA20-48D0-BBA2-BCB770714BD2}" type="CELLRANGE">
                      <a:rPr lang="en-US" baseline="0"/>
                      <a:pPr>
                        <a:defRPr b="1">
                          <a:solidFill>
                            <a:srgbClr val="000000"/>
                          </a:solidFill>
                        </a:defRPr>
                      </a:pPr>
                      <a:t>[CELLRANGE]</a:t>
                    </a:fld>
                    <a:r>
                      <a:rPr lang="en-US" baseline="0"/>
                      <a:t>
</a:t>
                    </a:r>
                    <a:fld id="{4E60F7AD-685A-4850-8207-E22AEB8085F9}"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1C-E6BD-407D-8DB5-88274B443806}"/>
                </c:ext>
              </c:extLst>
            </c:dLbl>
            <c:dLbl>
              <c:idx val="16"/>
              <c:layout>
                <c:manualLayout>
                  <c:x val="-1.1435865292817959E-16"/>
                  <c:y val="-1.2856898683467972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BFE0256F-D361-48E7-92DC-1CC8C8787595}" type="CELLRANGE">
                      <a:rPr lang="en-US" baseline="0"/>
                      <a:pPr>
                        <a:defRPr b="1">
                          <a:solidFill>
                            <a:srgbClr val="000000"/>
                          </a:solidFill>
                        </a:defRPr>
                      </a:pPr>
                      <a:t>[CELLRANGE]</a:t>
                    </a:fld>
                    <a:r>
                      <a:rPr lang="en-US" baseline="0"/>
                      <a:t>
</a:t>
                    </a:r>
                    <a:fld id="{C3538D3F-10E3-4108-9F7F-8C36BEE5B95A}"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7-E6BD-407D-8DB5-88274B443806}"/>
                </c:ext>
              </c:extLst>
            </c:dLbl>
            <c:dLbl>
              <c:idx val="17"/>
              <c:layout>
                <c:manualLayout>
                  <c:x val="0"/>
                  <c:y val="-2.1489255463087571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86D6AEEE-7E0F-4725-BCE6-F9F13456CB69}" type="CELLRANGE">
                      <a:rPr lang="en-US" baseline="0"/>
                      <a:pPr>
                        <a:defRPr b="1">
                          <a:solidFill>
                            <a:srgbClr val="000000"/>
                          </a:solidFill>
                        </a:defRPr>
                      </a:pPr>
                      <a:t>[CELLRANGE]</a:t>
                    </a:fld>
                    <a:r>
                      <a:rPr lang="en-US" baseline="0"/>
                      <a:t>
</a:t>
                    </a:r>
                    <a:fld id="{3FD8BDCF-3CCD-4E24-9A70-7F854FB2EB7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8-E6BD-407D-8DB5-88274B443806}"/>
                </c:ext>
              </c:extLst>
            </c:dLbl>
            <c:dLbl>
              <c:idx val="18"/>
              <c:layout>
                <c:manualLayout>
                  <c:x val="0"/>
                  <c:y val="-3.0876934775676403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A56FF2A2-63EB-4FBE-8206-6F365F2CEF89}" type="CELLRANGE">
                      <a:rPr lang="en-US" baseline="0"/>
                      <a:pPr>
                        <a:defRPr b="1">
                          <a:solidFill>
                            <a:srgbClr val="000000"/>
                          </a:solidFill>
                        </a:defRPr>
                      </a:pPr>
                      <a:t>[CELLRANGE]</a:t>
                    </a:fld>
                    <a:r>
                      <a:rPr lang="en-US" baseline="0"/>
                      <a:t>
</a:t>
                    </a:r>
                    <a:fld id="{E1D0F568-3492-4A73-ACAD-509BD04807D3}"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9-E6BD-407D-8DB5-88274B443806}"/>
                </c:ext>
              </c:extLst>
            </c:dLbl>
            <c:dLbl>
              <c:idx val="19"/>
              <c:layout>
                <c:manualLayout>
                  <c:x val="1.3913043478260871E-3"/>
                  <c:y val="-4.3726707058813909E-2"/>
                </c:manualLayout>
              </c:layout>
              <c:tx>
                <c:rich>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fld id="{091FE690-2A4D-4C3E-B950-64DFF6F92C31}" type="CELLRANGE">
                      <a:rPr lang="en-US" baseline="0"/>
                      <a:pPr>
                        <a:defRPr b="1">
                          <a:solidFill>
                            <a:srgbClr val="000000"/>
                          </a:solidFill>
                        </a:defRPr>
                      </a:pPr>
                      <a:t>[CELLRANGE]</a:t>
                    </a:fld>
                    <a:r>
                      <a:rPr lang="en-US" baseline="0"/>
                      <a:t>
</a:t>
                    </a:r>
                    <a:fld id="{3D1E2238-77F5-4F9E-855A-2DE53E3F28CC}" type="VALUE">
                      <a:rPr lang="en-US" baseline="0"/>
                      <a:pPr>
                        <a:defRPr b="1">
                          <a:solidFill>
                            <a:srgbClr val="000000"/>
                          </a:solidFill>
                        </a:defRPr>
                      </a:pPr>
                      <a:t>[VALOR]</a:t>
                    </a:fld>
                    <a:endParaRPr lang="en-US" baseline="0"/>
                  </a:p>
                </c:rich>
              </c:tx>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rgbClr val="000000"/>
                      </a:solidFill>
                      <a:latin typeface="+mn-lt"/>
                      <a:ea typeface="+mn-ea"/>
                      <a:cs typeface="+mn-cs"/>
                    </a:defRPr>
                  </a:pPr>
                  <a:endParaRPr lang="en-US"/>
                </a:p>
              </c:txPr>
              <c:dLblPos val="ctr"/>
              <c:showLegendKey val="0"/>
              <c:showVal val="1"/>
              <c:showCatName val="0"/>
              <c:showSerName val="0"/>
              <c:showPercent val="0"/>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2A-E6BD-407D-8DB5-88274B443806}"/>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ES"/>
              </a:p>
            </c:txPr>
            <c:dLblPos val="inEnd"/>
            <c:showLegendKey val="0"/>
            <c:showVal val="1"/>
            <c:showCatName val="0"/>
            <c:showSerName val="0"/>
            <c:showPercent val="0"/>
            <c:showBubbleSize val="0"/>
            <c:separator>
</c:separator>
            <c:showLeaderLines val="0"/>
            <c:extLst>
              <c:ext xmlns:c15="http://schemas.microsoft.com/office/drawing/2012/chart" uri="{CE6537A1-D6FC-4f65-9D91-7224C49458BB}">
                <c15:showDataLabelsRange val="1"/>
                <c15:showLeaderLines val="0"/>
              </c:ext>
            </c:extLst>
          </c:dLbls>
          <c:cat>
            <c:strRef>
              <c:f>'11ListaEsperaGI'!$L$13:$L$32</c:f>
              <c:strCache>
                <c:ptCount val="20"/>
                <c:pt idx="0">
                  <c:v>Castilla y León</c:v>
                </c:pt>
                <c:pt idx="1">
                  <c:v>Aragón</c:v>
                </c:pt>
                <c:pt idx="2">
                  <c:v>Asturias, Principado de</c:v>
                </c:pt>
                <c:pt idx="3">
                  <c:v>Galicia</c:v>
                </c:pt>
                <c:pt idx="4">
                  <c:v>Castilla - La Mancha</c:v>
                </c:pt>
                <c:pt idx="5">
                  <c:v>Cantabria</c:v>
                </c:pt>
                <c:pt idx="6">
                  <c:v>Canarias</c:v>
                </c:pt>
                <c:pt idx="7">
                  <c:v>Navarra, Comunidad Foral de</c:v>
                </c:pt>
                <c:pt idx="8">
                  <c:v>Andalucía</c:v>
                </c:pt>
                <c:pt idx="9">
                  <c:v>Comunitat Valenciana</c:v>
                </c:pt>
                <c:pt idx="10">
                  <c:v>Ceuta</c:v>
                </c:pt>
                <c:pt idx="11">
                  <c:v>Madrid, Comunidad de</c:v>
                </c:pt>
                <c:pt idx="12">
                  <c:v>Media Nacional</c:v>
                </c:pt>
                <c:pt idx="13">
                  <c:v>Rioja, La</c:v>
                </c:pt>
                <c:pt idx="14">
                  <c:v>Balears, Illes</c:v>
                </c:pt>
                <c:pt idx="15">
                  <c:v>Melilla</c:v>
                </c:pt>
                <c:pt idx="16">
                  <c:v>Murcia, Región de</c:v>
                </c:pt>
                <c:pt idx="17">
                  <c:v>Extremadura</c:v>
                </c:pt>
                <c:pt idx="18">
                  <c:v>País Vasco</c:v>
                </c:pt>
                <c:pt idx="19">
                  <c:v>Cataluña</c:v>
                </c:pt>
              </c:strCache>
            </c:strRef>
          </c:cat>
          <c:val>
            <c:numRef>
              <c:f>'11ListaEsperaGI'!$P$13:$P$32</c:f>
              <c:numCache>
                <c:formatCode>0.00%</c:formatCode>
                <c:ptCount val="20"/>
                <c:pt idx="0">
                  <c:v>1.2116316639741518E-3</c:v>
                </c:pt>
                <c:pt idx="1">
                  <c:v>2.0048115477145148E-3</c:v>
                </c:pt>
                <c:pt idx="2">
                  <c:v>1.2048977465155659E-2</c:v>
                </c:pt>
                <c:pt idx="3">
                  <c:v>1.2139560859469151E-2</c:v>
                </c:pt>
                <c:pt idx="4">
                  <c:v>2.9972323562712292E-2</c:v>
                </c:pt>
                <c:pt idx="5">
                  <c:v>3.7462349397590362E-2</c:v>
                </c:pt>
                <c:pt idx="6">
                  <c:v>4.6607435350176203E-2</c:v>
                </c:pt>
                <c:pt idx="7">
                  <c:v>5.5441741357234314E-2</c:v>
                </c:pt>
                <c:pt idx="8">
                  <c:v>5.7952810206393771E-2</c:v>
                </c:pt>
                <c:pt idx="9">
                  <c:v>5.8876056673413502E-2</c:v>
                </c:pt>
                <c:pt idx="10">
                  <c:v>7.5498575498575499E-2</c:v>
                </c:pt>
                <c:pt idx="11">
                  <c:v>7.5824484189694133E-2</c:v>
                </c:pt>
                <c:pt idx="12">
                  <c:v>9.1467465709964599E-2</c:v>
                </c:pt>
                <c:pt idx="13">
                  <c:v>0.12883102793599133</c:v>
                </c:pt>
                <c:pt idx="14">
                  <c:v>0.13342302292934019</c:v>
                </c:pt>
                <c:pt idx="15">
                  <c:v>0.15589887640449437</c:v>
                </c:pt>
                <c:pt idx="16">
                  <c:v>0.17383424764890282</c:v>
                </c:pt>
                <c:pt idx="17">
                  <c:v>0.17417318692879216</c:v>
                </c:pt>
                <c:pt idx="18">
                  <c:v>0.18859649122807018</c:v>
                </c:pt>
                <c:pt idx="19">
                  <c:v>0.19208832209428567</c:v>
                </c:pt>
              </c:numCache>
            </c:numRef>
          </c:val>
          <c:extLst>
            <c:ext xmlns:c15="http://schemas.microsoft.com/office/drawing/2012/chart" uri="{02D57815-91ED-43cb-92C2-25804820EDAC}">
              <c15:datalabelsRange>
                <c15:f>'11ListaEsperaGI'!$N$13:$N$32</c15:f>
                <c15:dlblRangeCache>
                  <c:ptCount val="20"/>
                  <c:pt idx="0">
                    <c:v>63</c:v>
                  </c:pt>
                  <c:pt idx="1">
                    <c:v>35</c:v>
                  </c:pt>
                  <c:pt idx="2">
                    <c:v>185</c:v>
                  </c:pt>
                  <c:pt idx="3">
                    <c:v>413</c:v>
                  </c:pt>
                  <c:pt idx="4">
                    <c:v>953</c:v>
                  </c:pt>
                  <c:pt idx="5">
                    <c:v>199</c:v>
                  </c:pt>
                  <c:pt idx="6">
                    <c:v>939</c:v>
                  </c:pt>
                  <c:pt idx="7">
                    <c:v>433</c:v>
                  </c:pt>
                  <c:pt idx="8">
                    <c:v>7.059</c:v>
                  </c:pt>
                  <c:pt idx="9">
                    <c:v>3.956</c:v>
                  </c:pt>
                  <c:pt idx="10">
                    <c:v>53</c:v>
                  </c:pt>
                  <c:pt idx="11">
                    <c:v>5.134</c:v>
                  </c:pt>
                  <c:pt idx="12">
                    <c:v>61.265</c:v>
                  </c:pt>
                  <c:pt idx="13">
                    <c:v>475</c:v>
                  </c:pt>
                  <c:pt idx="14">
                    <c:v>2.281</c:v>
                  </c:pt>
                  <c:pt idx="15">
                    <c:v>111</c:v>
                  </c:pt>
                  <c:pt idx="16">
                    <c:v>3.549</c:v>
                  </c:pt>
                  <c:pt idx="17">
                    <c:v>2.649</c:v>
                  </c:pt>
                  <c:pt idx="18">
                    <c:v>7.654</c:v>
                  </c:pt>
                  <c:pt idx="19">
                    <c:v>25.124</c:v>
                  </c:pt>
                </c15:dlblRangeCache>
              </c15:datalabelsRange>
            </c:ext>
            <c:ext xmlns:c16="http://schemas.microsoft.com/office/drawing/2014/chart" uri="{C3380CC4-5D6E-409C-BE32-E72D297353CC}">
              <c16:uniqueId val="{0000002B-E6BD-407D-8DB5-88274B443806}"/>
            </c:ext>
          </c:extLst>
        </c:ser>
        <c:dLbls>
          <c:dLblPos val="inEnd"/>
          <c:showLegendKey val="0"/>
          <c:showVal val="1"/>
          <c:showCatName val="0"/>
          <c:showSerName val="0"/>
          <c:showPercent val="0"/>
          <c:showBubbleSize val="0"/>
        </c:dLbls>
        <c:gapWidth val="30"/>
        <c:overlap val="100"/>
        <c:axId val="-2095912192"/>
        <c:axId val="-2095908384"/>
      </c:barChart>
      <c:lineChart>
        <c:grouping val="standard"/>
        <c:varyColors val="0"/>
        <c:ser>
          <c:idx val="2"/>
          <c:order val="2"/>
          <c:tx>
            <c:strRef>
              <c:f>'11ListaEsperaGI'!$Q$12</c:f>
              <c:strCache>
                <c:ptCount val="1"/>
                <c:pt idx="0">
                  <c:v>%beneficiariasMEDIA</c:v>
                </c:pt>
              </c:strCache>
            </c:strRef>
          </c:tx>
          <c:spPr>
            <a:ln w="28575" cap="rnd">
              <a:solidFill>
                <a:schemeClr val="accent3"/>
              </a:solidFill>
              <a:round/>
            </a:ln>
            <a:effectLst/>
          </c:spPr>
          <c:marker>
            <c:symbol val="none"/>
          </c:marker>
          <c:trendline>
            <c:spPr>
              <a:ln w="19050" cap="rnd">
                <a:solidFill>
                  <a:schemeClr val="accent3"/>
                </a:solidFill>
                <a:prstDash val="sysDot"/>
              </a:ln>
              <a:effectLst/>
            </c:spPr>
            <c:trendlineType val="linear"/>
            <c:forward val="0.5"/>
            <c:backward val="0.5"/>
            <c:dispRSqr val="0"/>
            <c:dispEq val="0"/>
          </c:trendline>
          <c:cat>
            <c:strRef>
              <c:f>'11ListaEsperaGI'!$L$13:$L$32</c:f>
              <c:strCache>
                <c:ptCount val="20"/>
                <c:pt idx="0">
                  <c:v>Castilla y León</c:v>
                </c:pt>
                <c:pt idx="1">
                  <c:v>Aragón</c:v>
                </c:pt>
                <c:pt idx="2">
                  <c:v>Asturias, Principado de</c:v>
                </c:pt>
                <c:pt idx="3">
                  <c:v>Galicia</c:v>
                </c:pt>
                <c:pt idx="4">
                  <c:v>Castilla - La Mancha</c:v>
                </c:pt>
                <c:pt idx="5">
                  <c:v>Cantabria</c:v>
                </c:pt>
                <c:pt idx="6">
                  <c:v>Canarias</c:v>
                </c:pt>
                <c:pt idx="7">
                  <c:v>Navarra, Comunidad Foral de</c:v>
                </c:pt>
                <c:pt idx="8">
                  <c:v>Andalucía</c:v>
                </c:pt>
                <c:pt idx="9">
                  <c:v>Comunitat Valenciana</c:v>
                </c:pt>
                <c:pt idx="10">
                  <c:v>Ceuta</c:v>
                </c:pt>
                <c:pt idx="11">
                  <c:v>Madrid, Comunidad de</c:v>
                </c:pt>
                <c:pt idx="12">
                  <c:v>Media Nacional</c:v>
                </c:pt>
                <c:pt idx="13">
                  <c:v>Rioja, La</c:v>
                </c:pt>
                <c:pt idx="14">
                  <c:v>Balears, Illes</c:v>
                </c:pt>
                <c:pt idx="15">
                  <c:v>Melilla</c:v>
                </c:pt>
                <c:pt idx="16">
                  <c:v>Murcia, Región de</c:v>
                </c:pt>
                <c:pt idx="17">
                  <c:v>Extremadura</c:v>
                </c:pt>
                <c:pt idx="18">
                  <c:v>País Vasco</c:v>
                </c:pt>
                <c:pt idx="19">
                  <c:v>Cataluña</c:v>
                </c:pt>
              </c:strCache>
            </c:strRef>
          </c:cat>
          <c:val>
            <c:numRef>
              <c:f>'11ListaEsperaGI'!$Q$13:$Q$32</c:f>
              <c:numCache>
                <c:formatCode>0.00%</c:formatCode>
                <c:ptCount val="20"/>
                <c:pt idx="0">
                  <c:v>0.90853253429003544</c:v>
                </c:pt>
                <c:pt idx="1">
                  <c:v>0.90853253429003544</c:v>
                </c:pt>
                <c:pt idx="2">
                  <c:v>0.90853253429003544</c:v>
                </c:pt>
                <c:pt idx="3">
                  <c:v>0.90853253429003544</c:v>
                </c:pt>
                <c:pt idx="4">
                  <c:v>0.90853253429003544</c:v>
                </c:pt>
                <c:pt idx="5">
                  <c:v>0.90853253429003544</c:v>
                </c:pt>
                <c:pt idx="6">
                  <c:v>0.90853253429003544</c:v>
                </c:pt>
                <c:pt idx="7">
                  <c:v>0.90853253429003544</c:v>
                </c:pt>
                <c:pt idx="8">
                  <c:v>0.90853253429003544</c:v>
                </c:pt>
                <c:pt idx="9">
                  <c:v>0.90853253429003544</c:v>
                </c:pt>
                <c:pt idx="10">
                  <c:v>0.90853253429003544</c:v>
                </c:pt>
                <c:pt idx="11">
                  <c:v>0.90853253429003544</c:v>
                </c:pt>
                <c:pt idx="12">
                  <c:v>0.90853253429003544</c:v>
                </c:pt>
                <c:pt idx="13">
                  <c:v>0.90853253429003544</c:v>
                </c:pt>
                <c:pt idx="14">
                  <c:v>0.90853253429003544</c:v>
                </c:pt>
                <c:pt idx="15">
                  <c:v>0.90853253429003544</c:v>
                </c:pt>
                <c:pt idx="16">
                  <c:v>0.90853253429003544</c:v>
                </c:pt>
                <c:pt idx="17">
                  <c:v>0.90853253429003544</c:v>
                </c:pt>
                <c:pt idx="18">
                  <c:v>0.90853253429003544</c:v>
                </c:pt>
                <c:pt idx="19">
                  <c:v>0.90853253429003544</c:v>
                </c:pt>
              </c:numCache>
            </c:numRef>
          </c:val>
          <c:smooth val="0"/>
          <c:extLst>
            <c:ext xmlns:c16="http://schemas.microsoft.com/office/drawing/2014/chart" uri="{C3380CC4-5D6E-409C-BE32-E72D297353CC}">
              <c16:uniqueId val="{0000002D-E6BD-407D-8DB5-88274B443806}"/>
            </c:ext>
          </c:extLst>
        </c:ser>
        <c:dLbls>
          <c:showLegendKey val="0"/>
          <c:showVal val="0"/>
          <c:showCatName val="0"/>
          <c:showSerName val="0"/>
          <c:showPercent val="0"/>
          <c:showBubbleSize val="0"/>
        </c:dLbls>
        <c:marker val="1"/>
        <c:smooth val="0"/>
        <c:axId val="-2095912192"/>
        <c:axId val="-2095908384"/>
      </c:lineChart>
      <c:catAx>
        <c:axId val="-2095912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08384"/>
        <c:crosses val="autoZero"/>
        <c:auto val="1"/>
        <c:lblAlgn val="ctr"/>
        <c:lblOffset val="100"/>
        <c:noMultiLvlLbl val="0"/>
      </c:catAx>
      <c:valAx>
        <c:axId val="-2095908384"/>
        <c:scaling>
          <c:orientation val="minMax"/>
          <c:max val="1"/>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095912192"/>
        <c:crosses val="autoZero"/>
        <c:crossBetween val="between"/>
        <c:majorUnit val="0.2"/>
      </c:valAx>
      <c:spPr>
        <a:noFill/>
        <a:ln>
          <a:noFill/>
        </a:ln>
        <a:effectLst/>
      </c:spPr>
    </c:plotArea>
    <c:legend>
      <c:legendPos val="b"/>
      <c:legendEntry>
        <c:idx val="2"/>
        <c:delete val="1"/>
      </c:legendEntry>
      <c:legendEntry>
        <c:idx val="3"/>
        <c:delete val="1"/>
      </c:legendEntry>
      <c:layout>
        <c:manualLayout>
          <c:xMode val="edge"/>
          <c:yMode val="edge"/>
          <c:x val="3.4031883739083509E-2"/>
          <c:y val="0.92138013884745984"/>
          <c:w val="0.9"/>
          <c:h val="3.50287869439257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orientation="landscape"/>
  </c:printSettings>
  <c:userShapes r:id="rId3"/>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65 a 79 años sobre la población de dicha edad</a:t>
            </a:r>
          </a:p>
        </c:rich>
      </c:tx>
      <c:layout>
        <c:manualLayout>
          <c:xMode val="edge"/>
          <c:yMode val="edge"/>
          <c:x val="0.19044017897157861"/>
          <c:y val="2.664480441089028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7314-4816-B3D7-5F2E4F941FE1}"/>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7314-4816-B3D7-5F2E4F941FE1}"/>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7314-4816-B3D7-5F2E4F941FE1}"/>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7314-4816-B3D7-5F2E4F941FE1}"/>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7314-4816-B3D7-5F2E4F941FE1}"/>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7314-4816-B3D7-5F2E4F941FE1}"/>
              </c:ext>
            </c:extLst>
          </c:dPt>
          <c:dPt>
            <c:idx val="6"/>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1-7314-4816-B3D7-5F2E4F941FE1}"/>
              </c:ext>
            </c:extLst>
          </c:dPt>
          <c:dPt>
            <c:idx val="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2-7314-4816-B3D7-5F2E4F941FE1}"/>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3-7314-4816-B3D7-5F2E4F941FE1}"/>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7314-4816-B3D7-5F2E4F941FE1}"/>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7314-4816-B3D7-5F2E4F941FE1}"/>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7314-4816-B3D7-5F2E4F941FE1}"/>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7314-4816-B3D7-5F2E4F941FE1}"/>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7314-4816-B3D7-5F2E4F941FE1}"/>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7314-4816-B3D7-5F2E4F941FE1}"/>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7314-4816-B3D7-5F2E4F941FE1}"/>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7314-4816-B3D7-5F2E4F941FE1}"/>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7314-4816-B3D7-5F2E4F941FE1}"/>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7314-4816-B3D7-5F2E4F941FE1}"/>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14-4816-B3D7-5F2E4F941FE1}"/>
                </c:ext>
              </c:extLst>
            </c:dLbl>
            <c:dLbl>
              <c:idx val="1"/>
              <c:layout>
                <c:manualLayout>
                  <c:x val="8.3857938810280291E-3"/>
                  <c:y val="-1.1030759053880138E-17"/>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14-4816-B3D7-5F2E4F941FE1}"/>
                </c:ext>
              </c:extLst>
            </c:dLbl>
            <c:dLbl>
              <c:idx val="2"/>
              <c:layout>
                <c:manualLayout>
                  <c:x val="2.7951769186746085E-3"/>
                  <c:y val="-4.81347773766548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14-4816-B3D7-5F2E4F941FE1}"/>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14-4816-B3D7-5F2E4F941FE1}"/>
                </c:ext>
              </c:extLst>
            </c:dLbl>
            <c:dLbl>
              <c:idx val="4"/>
              <c:layout>
                <c:manualLayout>
                  <c:x val="3.9510850617357042E-3"/>
                  <c:y val="9.626955475330904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14-4816-B3D7-5F2E4F941FE1}"/>
                </c:ext>
              </c:extLst>
            </c:dLbl>
            <c:dLbl>
              <c:idx val="5"/>
              <c:layout>
                <c:manualLayout>
                  <c:x val="1.890771971153297E-3"/>
                  <c:y val="1.39668582617104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14-4816-B3D7-5F2E4F941FE1}"/>
                </c:ext>
              </c:extLst>
            </c:dLbl>
            <c:dLbl>
              <c:idx val="6"/>
              <c:layout>
                <c:manualLayout>
                  <c:x val="6.6833751044276749E-3"/>
                  <c:y val="7.220216606498195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314-4816-B3D7-5F2E4F941FE1}"/>
                </c:ext>
              </c:extLst>
            </c:dLbl>
            <c:dLbl>
              <c:idx val="7"/>
              <c:layout>
                <c:manualLayout>
                  <c:x val="4.1191817942982543E-3"/>
                  <c:y val="6.2730259404073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314-4816-B3D7-5F2E4F941FE1}"/>
                </c:ext>
              </c:extLst>
            </c:dLbl>
            <c:dLbl>
              <c:idx val="8"/>
              <c:layout>
                <c:manualLayout>
                  <c:x val="-6.126356406866763E-17"/>
                  <c:y val="-2.40673886883277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14-4816-B3D7-5F2E4F941FE1}"/>
                </c:ext>
              </c:extLst>
            </c:dLbl>
            <c:dLbl>
              <c:idx val="9"/>
              <c:layout>
                <c:manualLayout>
                  <c:x val="0"/>
                  <c:y val="7.2202166064981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14-4816-B3D7-5F2E4F941FE1}"/>
                </c:ext>
              </c:extLst>
            </c:dLbl>
            <c:dLbl>
              <c:idx val="10"/>
              <c:layout>
                <c:manualLayout>
                  <c:x val="1.3441682047946591E-3"/>
                  <c:y val="9.626840123245463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14-4816-B3D7-5F2E4F941FE1}"/>
                </c:ext>
              </c:extLst>
            </c:dLbl>
            <c:dLbl>
              <c:idx val="11"/>
              <c:layout>
                <c:manualLayout>
                  <c:x val="-1.0725461119237562E-3"/>
                  <c:y val="-4.1689640053575094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7.2096777376512142E-2"/>
                      <c:h val="2.9350275258913931E-2"/>
                    </c:manualLayout>
                  </c15:layout>
                </c:ext>
                <c:ext xmlns:c16="http://schemas.microsoft.com/office/drawing/2014/chart" uri="{C3380CC4-5D6E-409C-BE32-E72D297353CC}">
                  <c16:uniqueId val="{0000000C-7314-4816-B3D7-5F2E4F941FE1}"/>
                </c:ext>
              </c:extLst>
            </c:dLbl>
            <c:dLbl>
              <c:idx val="12"/>
              <c:layout>
                <c:manualLayout>
                  <c:x val="3.3416875522137455E-3"/>
                  <c:y val="9.626955475330926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14-4816-B3D7-5F2E4F941FE1}"/>
                </c:ext>
              </c:extLst>
            </c:dLbl>
            <c:dLbl>
              <c:idx val="13"/>
              <c:layout>
                <c:manualLayout>
                  <c:x val="-6.4167989781507416E-4"/>
                  <c:y val="7.22031027586082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14-4816-B3D7-5F2E4F941FE1}"/>
                </c:ext>
              </c:extLst>
            </c:dLbl>
            <c:dLbl>
              <c:idx val="14"/>
              <c:layout>
                <c:manualLayout>
                  <c:x val="0"/>
                  <c:y val="9.626955475330838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14-4816-B3D7-5F2E4F941FE1}"/>
                </c:ext>
              </c:extLst>
            </c:dLbl>
            <c:dLbl>
              <c:idx val="15"/>
              <c:layout>
                <c:manualLayout>
                  <c:x val="5.5904961565338921E-3"/>
                  <c:y val="9.6269554753309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14-4816-B3D7-5F2E4F941FE1}"/>
                </c:ext>
              </c:extLst>
            </c:dLbl>
            <c:dLbl>
              <c:idx val="16"/>
              <c:layout>
                <c:manualLayout>
                  <c:x val="1.4916537938736033E-3"/>
                  <c:y val="7.220310275860826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14-4816-B3D7-5F2E4F941FE1}"/>
                </c:ext>
              </c:extLst>
            </c:dLbl>
            <c:dLbl>
              <c:idx val="17"/>
              <c:layout>
                <c:manualLayout>
                  <c:x val="6.5560535947176641E-3"/>
                  <c:y val="9.62684012324540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14-4816-B3D7-5F2E4F941FE1}"/>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14-4816-B3D7-5F2E4F941FE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'24asolcasaad_pobl'!$AQ$11:$AQ$29</c:f>
              <c:strCache>
                <c:ptCount val="19"/>
                <c:pt idx="0">
                  <c:v>Andalucía</c:v>
                </c:pt>
                <c:pt idx="1">
                  <c:v>Murcia, Región de</c:v>
                </c:pt>
                <c:pt idx="2">
                  <c:v>Cataluña</c:v>
                </c:pt>
                <c:pt idx="3">
                  <c:v>Extremadura</c:v>
                </c:pt>
                <c:pt idx="4">
                  <c:v>Balears, Illes</c:v>
                </c:pt>
                <c:pt idx="5">
                  <c:v>Castilla - La Mancha</c:v>
                </c:pt>
                <c:pt idx="6">
                  <c:v>TOTAL</c:v>
                </c:pt>
                <c:pt idx="7">
                  <c:v>Castilla y León</c:v>
                </c:pt>
                <c:pt idx="8">
                  <c:v>Comunitat Valenciana</c:v>
                </c:pt>
                <c:pt idx="9">
                  <c:v>Ceuta y Melilla</c:v>
                </c:pt>
                <c:pt idx="10">
                  <c:v>País Vasco</c:v>
                </c:pt>
                <c:pt idx="11">
                  <c:v>Canarias</c:v>
                </c:pt>
                <c:pt idx="12">
                  <c:v>Madrid, Comunidad de</c:v>
                </c:pt>
                <c:pt idx="13">
                  <c:v>Aragón</c:v>
                </c:pt>
                <c:pt idx="14">
                  <c:v>Asturias, Principado de</c:v>
                </c:pt>
                <c:pt idx="15">
                  <c:v>Rioja, La</c:v>
                </c:pt>
                <c:pt idx="16">
                  <c:v>Cantabria</c:v>
                </c:pt>
                <c:pt idx="17">
                  <c:v>Navarra, Comunidad Foral de</c:v>
                </c:pt>
                <c:pt idx="18">
                  <c:v>Galicia</c:v>
                </c:pt>
              </c:strCache>
            </c:strRef>
          </c:cat>
          <c:val>
            <c:numRef>
              <c:f>'24asolcasaad_pobl'!$AR$11:$AR$29</c:f>
              <c:numCache>
                <c:formatCode>0.00</c:formatCode>
                <c:ptCount val="19"/>
                <c:pt idx="0">
                  <c:v>9.5220365406962166</c:v>
                </c:pt>
                <c:pt idx="1">
                  <c:v>9.3280937622306617</c:v>
                </c:pt>
                <c:pt idx="2">
                  <c:v>8.7981492507465262</c:v>
                </c:pt>
                <c:pt idx="3">
                  <c:v>8.4081495994642985</c:v>
                </c:pt>
                <c:pt idx="4">
                  <c:v>7.9017339124092434</c:v>
                </c:pt>
                <c:pt idx="5">
                  <c:v>7.4303855325210018</c:v>
                </c:pt>
                <c:pt idx="6">
                  <c:v>7.2698595314888328</c:v>
                </c:pt>
                <c:pt idx="7">
                  <c:v>6.9682563006289966</c:v>
                </c:pt>
                <c:pt idx="8">
                  <c:v>6.7794637268038302</c:v>
                </c:pt>
                <c:pt idx="9">
                  <c:v>6.7012173074605279</c:v>
                </c:pt>
                <c:pt idx="10">
                  <c:v>6.6003360942369085</c:v>
                </c:pt>
                <c:pt idx="11">
                  <c:v>6.3526923154654034</c:v>
                </c:pt>
                <c:pt idx="12">
                  <c:v>5.9708491095218061</c:v>
                </c:pt>
                <c:pt idx="13">
                  <c:v>5.9653086864633753</c:v>
                </c:pt>
                <c:pt idx="14">
                  <c:v>5.7672142607479904</c:v>
                </c:pt>
                <c:pt idx="15">
                  <c:v>5.6834356826223109</c:v>
                </c:pt>
                <c:pt idx="16">
                  <c:v>5.0522319076822155</c:v>
                </c:pt>
                <c:pt idx="17">
                  <c:v>4.7130707114126933</c:v>
                </c:pt>
                <c:pt idx="18">
                  <c:v>3.7005312736989224</c:v>
                </c:pt>
              </c:numCache>
            </c:numRef>
          </c:val>
          <c:extLst>
            <c:ext xmlns:c16="http://schemas.microsoft.com/office/drawing/2014/chart" uri="{C3380CC4-5D6E-409C-BE32-E72D297353CC}">
              <c16:uniqueId val="{00000014-7314-4816-B3D7-5F2E4F941FE1}"/>
            </c:ext>
          </c:extLst>
        </c:ser>
        <c:dLbls>
          <c:showLegendKey val="0"/>
          <c:showVal val="0"/>
          <c:showCatName val="0"/>
          <c:showSerName val="0"/>
          <c:showPercent val="0"/>
          <c:showBubbleSize val="0"/>
        </c:dLbls>
        <c:gapWidth val="20"/>
        <c:axId val="711919168"/>
        <c:axId val="711920800"/>
      </c:barChart>
      <c:catAx>
        <c:axId val="711919168"/>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1000" b="1"/>
            </a:pPr>
            <a:endParaRPr lang="es-ES"/>
          </a:p>
        </c:txPr>
        <c:crossAx val="711920800"/>
        <c:crosses val="autoZero"/>
        <c:auto val="1"/>
        <c:lblAlgn val="ctr"/>
        <c:lblOffset val="100"/>
        <c:tickLblSkip val="1"/>
        <c:tickMarkSkip val="1"/>
        <c:noMultiLvlLbl val="0"/>
      </c:catAx>
      <c:valAx>
        <c:axId val="711920800"/>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711919168"/>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a:pPr>
            <a:r>
              <a:rPr lang="es-ES" b="1"/>
              <a:t>Porcentaje de solicitudes en el tramo de edad de 80 años y más sobre la población de dicha edad</a:t>
            </a:r>
          </a:p>
        </c:rich>
      </c:tx>
      <c:layout>
        <c:manualLayout>
          <c:xMode val="edge"/>
          <c:yMode val="edge"/>
          <c:x val="0.19266250090332473"/>
          <c:y val="2.6398549957040121E-2"/>
        </c:manualLayout>
      </c:layout>
      <c:overlay val="0"/>
    </c:title>
    <c:autoTitleDeleted val="0"/>
    <c:plotArea>
      <c:layout>
        <c:manualLayout>
          <c:layoutTarget val="inner"/>
          <c:xMode val="edge"/>
          <c:yMode val="edge"/>
          <c:x val="0.12526096033402923"/>
          <c:y val="4.4827623945669408E-2"/>
          <c:w val="0.8455114822546973"/>
          <c:h val="0.69827644992292726"/>
        </c:manualLayout>
      </c:layout>
      <c:barChart>
        <c:barDir val="col"/>
        <c:grouping val="clustered"/>
        <c:varyColors val="0"/>
        <c:ser>
          <c:idx val="0"/>
          <c:order val="0"/>
          <c:spPr>
            <a:solidFill>
              <a:srgbClr val="AD84C6">
                <a:lumMod val="40000"/>
                <a:lumOff val="60000"/>
              </a:srgbClr>
            </a:solidFill>
            <a:ln w="12700">
              <a:solidFill>
                <a:srgbClr val="000000"/>
              </a:solidFill>
              <a:prstDash val="solid"/>
            </a:ln>
          </c:spPr>
          <c:invertIfNegative val="0"/>
          <c:dPt>
            <c:idx val="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7-36CB-4173-AF6F-681B1F338D13}"/>
              </c:ext>
            </c:extLst>
          </c:dPt>
          <c:dPt>
            <c:idx val="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8-36CB-4173-AF6F-681B1F338D13}"/>
              </c:ext>
            </c:extLst>
          </c:dPt>
          <c:dPt>
            <c:idx val="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9-36CB-4173-AF6F-681B1F338D13}"/>
              </c:ext>
            </c:extLst>
          </c:dPt>
          <c:dPt>
            <c:idx val="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A-36CB-4173-AF6F-681B1F338D13}"/>
              </c:ext>
            </c:extLst>
          </c:dPt>
          <c:dPt>
            <c:idx val="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B-36CB-4173-AF6F-681B1F338D13}"/>
              </c:ext>
            </c:extLst>
          </c:dPt>
          <c:dPt>
            <c:idx val="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C-36CB-4173-AF6F-681B1F338D13}"/>
              </c:ext>
            </c:extLst>
          </c:dPt>
          <c:dPt>
            <c:idx val="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0-36CB-4173-AF6F-681B1F338D13}"/>
              </c:ext>
            </c:extLst>
          </c:dPt>
          <c:dPt>
            <c:idx val="7"/>
            <c:invertIfNegative val="0"/>
            <c:bubble3D val="0"/>
            <c:spPr>
              <a:solidFill>
                <a:srgbClr val="5A3471"/>
              </a:solidFill>
              <a:ln w="12700">
                <a:solidFill>
                  <a:srgbClr val="000000"/>
                </a:solidFill>
                <a:prstDash val="solid"/>
              </a:ln>
            </c:spPr>
            <c:extLst>
              <c:ext xmlns:c16="http://schemas.microsoft.com/office/drawing/2014/chart" uri="{C3380CC4-5D6E-409C-BE32-E72D297353CC}">
                <c16:uniqueId val="{00000002-36CB-4173-AF6F-681B1F338D13}"/>
              </c:ext>
            </c:extLst>
          </c:dPt>
          <c:dPt>
            <c:idx val="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4-36CB-4173-AF6F-681B1F338D13}"/>
              </c:ext>
            </c:extLst>
          </c:dPt>
          <c:dPt>
            <c:idx val="9"/>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5-36CB-4173-AF6F-681B1F338D13}"/>
              </c:ext>
            </c:extLst>
          </c:dPt>
          <c:dPt>
            <c:idx val="10"/>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6-36CB-4173-AF6F-681B1F338D13}"/>
              </c:ext>
            </c:extLst>
          </c:dPt>
          <c:dPt>
            <c:idx val="11"/>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D-36CB-4173-AF6F-681B1F338D13}"/>
              </c:ext>
            </c:extLst>
          </c:dPt>
          <c:dPt>
            <c:idx val="12"/>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E-36CB-4173-AF6F-681B1F338D13}"/>
              </c:ext>
            </c:extLst>
          </c:dPt>
          <c:dPt>
            <c:idx val="13"/>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0F-36CB-4173-AF6F-681B1F338D13}"/>
              </c:ext>
            </c:extLst>
          </c:dPt>
          <c:dPt>
            <c:idx val="14"/>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0-36CB-4173-AF6F-681B1F338D13}"/>
              </c:ext>
            </c:extLst>
          </c:dPt>
          <c:dPt>
            <c:idx val="15"/>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1-36CB-4173-AF6F-681B1F338D13}"/>
              </c:ext>
            </c:extLst>
          </c:dPt>
          <c:dPt>
            <c:idx val="16"/>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2-36CB-4173-AF6F-681B1F338D13}"/>
              </c:ext>
            </c:extLst>
          </c:dPt>
          <c:dPt>
            <c:idx val="17"/>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3-36CB-4173-AF6F-681B1F338D13}"/>
              </c:ext>
            </c:extLst>
          </c:dPt>
          <c:dPt>
            <c:idx val="18"/>
            <c:invertIfNegative val="0"/>
            <c:bubble3D val="0"/>
            <c:spPr>
              <a:solidFill>
                <a:srgbClr val="DECEE8"/>
              </a:solidFill>
              <a:ln w="12700">
                <a:solidFill>
                  <a:srgbClr val="000000"/>
                </a:solidFill>
                <a:prstDash val="solid"/>
              </a:ln>
            </c:spPr>
            <c:extLst>
              <c:ext xmlns:c16="http://schemas.microsoft.com/office/drawing/2014/chart" uri="{C3380CC4-5D6E-409C-BE32-E72D297353CC}">
                <c16:uniqueId val="{00000014-36CB-4173-AF6F-681B1F338D13}"/>
              </c:ext>
            </c:extLst>
          </c:dPt>
          <c:dLbls>
            <c:dLbl>
              <c:idx val="0"/>
              <c:layout>
                <c:manualLayout>
                  <c:x val="1.1180970799702669E-2"/>
                  <c:y val="7.220216606498183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6CB-4173-AF6F-681B1F338D13}"/>
                </c:ext>
              </c:extLst>
            </c:dLbl>
            <c:dLbl>
              <c:idx val="1"/>
              <c:layout>
                <c:manualLayout>
                  <c:x val="5.0608932739970736E-3"/>
                  <c:y val="-9.044172169061840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CB-4173-AF6F-681B1F338D13}"/>
                </c:ext>
              </c:extLst>
            </c:dLbl>
            <c:dLbl>
              <c:idx val="2"/>
              <c:layout>
                <c:manualLayout>
                  <c:x val="-3.2942403202763893E-4"/>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CB-4173-AF6F-681B1F338D13}"/>
                </c:ext>
              </c:extLst>
            </c:dLbl>
            <c:dLbl>
              <c:idx val="3"/>
              <c:layout>
                <c:manualLayout>
                  <c:x val="3.3416875522138678E-3"/>
                  <c:y val="7.220216606498195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CB-4173-AF6F-681B1F338D13}"/>
                </c:ext>
              </c:extLst>
            </c:dLbl>
            <c:dLbl>
              <c:idx val="4"/>
              <c:layout>
                <c:manualLayout>
                  <c:x val="3.1434811816521309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CB-4173-AF6F-681B1F338D13}"/>
                </c:ext>
              </c:extLst>
            </c:dLbl>
            <c:dLbl>
              <c:idx val="5"/>
              <c:layout>
                <c:manualLayout>
                  <c:x val="3.4017503765091709E-3"/>
                  <c:y val="8.96860986547085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CB-4173-AF6F-681B1F338D13}"/>
                </c:ext>
              </c:extLst>
            </c:dLbl>
            <c:dLbl>
              <c:idx val="6"/>
              <c:layout>
                <c:manualLayout>
                  <c:x val="1.3978400945800899E-3"/>
                  <c:y val="7.22031943316497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6CB-4173-AF6F-681B1F338D13}"/>
                </c:ext>
              </c:extLst>
            </c:dLbl>
            <c:dLbl>
              <c:idx val="7"/>
              <c:layout>
                <c:manualLayout>
                  <c:x val="6.1644805187192507E-4"/>
                  <c:y val="5.396231300683827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6CB-4173-AF6F-681B1F338D13}"/>
                </c:ext>
              </c:extLst>
            </c:dLbl>
            <c:dLbl>
              <c:idx val="8"/>
              <c:layout>
                <c:manualLayout>
                  <c:x val="5.5973763075024162E-3"/>
                  <c:y val="4.813389357720391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6CB-4173-AF6F-681B1F338D13}"/>
                </c:ext>
              </c:extLst>
            </c:dLbl>
            <c:dLbl>
              <c:idx val="9"/>
              <c:layout>
                <c:manualLayout>
                  <c:x val="6.7167115864762185E-3"/>
                  <c:y val="3.57237856478702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CB-4173-AF6F-681B1F338D13}"/>
                </c:ext>
              </c:extLst>
            </c:dLbl>
            <c:dLbl>
              <c:idx val="10"/>
              <c:layout>
                <c:manualLayout>
                  <c:x val="9.7668440156788716E-3"/>
                  <c:y val="1.261655073384882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6CB-4173-AF6F-681B1F338D13}"/>
                </c:ext>
              </c:extLst>
            </c:dLbl>
            <c:dLbl>
              <c:idx val="11"/>
              <c:layout>
                <c:manualLayout>
                  <c:x val="9.7668440156789497E-3"/>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15:layout>
                    <c:manualLayout>
                      <c:w val="9.8830277794223084E-2"/>
                      <c:h val="2.9350275258913931E-2"/>
                    </c:manualLayout>
                  </c15:layout>
                </c:ext>
                <c:ext xmlns:c16="http://schemas.microsoft.com/office/drawing/2014/chart" uri="{C3380CC4-5D6E-409C-BE32-E72D297353CC}">
                  <c16:uniqueId val="{0000000D-36CB-4173-AF6F-681B1F338D13}"/>
                </c:ext>
              </c:extLst>
            </c:dLbl>
            <c:dLbl>
              <c:idx val="12"/>
              <c:layout>
                <c:manualLayout>
                  <c:x val="1.0225417242081061E-2"/>
                  <c:y val="1.26165507338488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6CB-4173-AF6F-681B1F338D13}"/>
                </c:ext>
              </c:extLst>
            </c:dLbl>
            <c:dLbl>
              <c:idx val="13"/>
              <c:layout>
                <c:manualLayout>
                  <c:x val="3.3583557932380277E-3"/>
                  <c:y val="7.22031943316502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6CB-4173-AF6F-681B1F338D13}"/>
                </c:ext>
              </c:extLst>
            </c:dLbl>
            <c:dLbl>
              <c:idx val="14"/>
              <c:layout>
                <c:manualLayout>
                  <c:x val="3.4363214497924424E-3"/>
                  <c:y val="6.5840424655432765E-4"/>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6CB-4173-AF6F-681B1F338D13}"/>
                </c:ext>
              </c:extLst>
            </c:dLbl>
            <c:dLbl>
              <c:idx val="15"/>
              <c:layout>
                <c:manualLayout>
                  <c:x val="1.1023623976137179E-4"/>
                  <c:y val="1.26165507338487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6CB-4173-AF6F-681B1F338D13}"/>
                </c:ext>
              </c:extLst>
            </c:dLbl>
            <c:dLbl>
              <c:idx val="16"/>
              <c:layout>
                <c:manualLayout>
                  <c:x val="3.3583557932379462E-3"/>
                  <c:y val="4.155220507750432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6CB-4173-AF6F-681B1F338D13}"/>
                </c:ext>
              </c:extLst>
            </c:dLbl>
            <c:dLbl>
              <c:idx val="17"/>
              <c:layout>
                <c:manualLayout>
                  <c:x val="1.0111637814809766E-2"/>
                  <c:y val="9.62701411202523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6CB-4173-AF6F-681B1F338D13}"/>
                </c:ext>
              </c:extLst>
            </c:dLbl>
            <c:dLbl>
              <c:idx val="18"/>
              <c:layout>
                <c:manualLayout>
                  <c:x val="8.385744234800839E-3"/>
                  <c:y val="4.81347773766537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36CB-4173-AF6F-681B1F338D13}"/>
                </c:ext>
              </c:extLst>
            </c:dLbl>
            <c:spPr>
              <a:noFill/>
              <a:ln w="25400">
                <a:noFill/>
              </a:ln>
            </c:spPr>
            <c:txPr>
              <a:bodyPr/>
              <a:lstStyle/>
              <a:p>
                <a:pPr>
                  <a:defRPr sz="800"/>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'24asolcasaad_pobl'!$AW$11:$AW$29</c:f>
              <c:strCache>
                <c:ptCount val="19"/>
                <c:pt idx="0">
                  <c:v>Andalucía</c:v>
                </c:pt>
                <c:pt idx="1">
                  <c:v>Cataluña</c:v>
                </c:pt>
                <c:pt idx="2">
                  <c:v>Extremadura</c:v>
                </c:pt>
                <c:pt idx="3">
                  <c:v>Castilla y León</c:v>
                </c:pt>
                <c:pt idx="4">
                  <c:v>Castilla - La Mancha</c:v>
                </c:pt>
                <c:pt idx="5">
                  <c:v>Murcia, Región de</c:v>
                </c:pt>
                <c:pt idx="6">
                  <c:v>Balears, Illes</c:v>
                </c:pt>
                <c:pt idx="7">
                  <c:v>TOTAL</c:v>
                </c:pt>
                <c:pt idx="8">
                  <c:v>Comunitat Valenciana</c:v>
                </c:pt>
                <c:pt idx="9">
                  <c:v>País Vasco</c:v>
                </c:pt>
                <c:pt idx="10">
                  <c:v>Madrid, Comunidad de</c:v>
                </c:pt>
                <c:pt idx="11">
                  <c:v>Rioja, La</c:v>
                </c:pt>
                <c:pt idx="12">
                  <c:v>Aragón</c:v>
                </c:pt>
                <c:pt idx="13">
                  <c:v>Ceuta y Melilla</c:v>
                </c:pt>
                <c:pt idx="14">
                  <c:v>Asturias, Principado de</c:v>
                </c:pt>
                <c:pt idx="15">
                  <c:v>Canarias</c:v>
                </c:pt>
                <c:pt idx="16">
                  <c:v>Navarra, Comunidad Foral de</c:v>
                </c:pt>
                <c:pt idx="17">
                  <c:v>Cantabria</c:v>
                </c:pt>
                <c:pt idx="18">
                  <c:v>Galicia</c:v>
                </c:pt>
              </c:strCache>
            </c:strRef>
          </c:cat>
          <c:val>
            <c:numRef>
              <c:f>'24asolcasaad_pobl'!$AX$11:$AX$29</c:f>
              <c:numCache>
                <c:formatCode>0.00</c:formatCode>
                <c:ptCount val="19"/>
                <c:pt idx="0">
                  <c:v>49.889429658491025</c:v>
                </c:pt>
                <c:pt idx="1">
                  <c:v>46.434595393669575</c:v>
                </c:pt>
                <c:pt idx="2">
                  <c:v>45.470007633690017</c:v>
                </c:pt>
                <c:pt idx="3">
                  <c:v>45.32183595871809</c:v>
                </c:pt>
                <c:pt idx="4">
                  <c:v>44.213817099656566</c:v>
                </c:pt>
                <c:pt idx="5">
                  <c:v>44.045350346618058</c:v>
                </c:pt>
                <c:pt idx="6">
                  <c:v>43.772601281274667</c:v>
                </c:pt>
                <c:pt idx="7">
                  <c:v>41.298025985329616</c:v>
                </c:pt>
                <c:pt idx="8">
                  <c:v>40.636394760196907</c:v>
                </c:pt>
                <c:pt idx="9">
                  <c:v>40.287844910194352</c:v>
                </c:pt>
                <c:pt idx="10">
                  <c:v>40.240062616162412</c:v>
                </c:pt>
                <c:pt idx="11">
                  <c:v>38.928856914468426</c:v>
                </c:pt>
                <c:pt idx="12">
                  <c:v>38.591297375643755</c:v>
                </c:pt>
                <c:pt idx="13">
                  <c:v>33.4555080431684</c:v>
                </c:pt>
                <c:pt idx="14">
                  <c:v>32.928692300460654</c:v>
                </c:pt>
                <c:pt idx="15">
                  <c:v>32.5235835122201</c:v>
                </c:pt>
                <c:pt idx="16">
                  <c:v>32.443210970660942</c:v>
                </c:pt>
                <c:pt idx="17">
                  <c:v>29.209430673896204</c:v>
                </c:pt>
                <c:pt idx="18">
                  <c:v>22.85204991087344</c:v>
                </c:pt>
              </c:numCache>
            </c:numRef>
          </c:val>
          <c:extLst>
            <c:ext xmlns:c16="http://schemas.microsoft.com/office/drawing/2014/chart" uri="{C3380CC4-5D6E-409C-BE32-E72D297353CC}">
              <c16:uniqueId val="{00000015-36CB-4173-AF6F-681B1F338D13}"/>
            </c:ext>
          </c:extLst>
        </c:ser>
        <c:dLbls>
          <c:showLegendKey val="0"/>
          <c:showVal val="0"/>
          <c:showCatName val="0"/>
          <c:showSerName val="0"/>
          <c:showPercent val="0"/>
          <c:showBubbleSize val="0"/>
        </c:dLbls>
        <c:gapWidth val="20"/>
        <c:axId val="882167072"/>
        <c:axId val="882167616"/>
      </c:barChart>
      <c:catAx>
        <c:axId val="882167072"/>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b="1"/>
            </a:pPr>
            <a:endParaRPr lang="es-ES"/>
          </a:p>
        </c:txPr>
        <c:crossAx val="882167616"/>
        <c:crosses val="autoZero"/>
        <c:auto val="1"/>
        <c:lblAlgn val="ctr"/>
        <c:lblOffset val="100"/>
        <c:tickLblSkip val="1"/>
        <c:tickMarkSkip val="1"/>
        <c:noMultiLvlLbl val="0"/>
      </c:catAx>
      <c:valAx>
        <c:axId val="882167616"/>
        <c:scaling>
          <c:orientation val="minMax"/>
        </c:scaling>
        <c:delete val="0"/>
        <c:axPos val="l"/>
        <c:numFmt formatCode="#,##0.0_ ;\-#,##0.0\ " sourceLinked="0"/>
        <c:majorTickMark val="out"/>
        <c:minorTickMark val="none"/>
        <c:tickLblPos val="nextTo"/>
        <c:spPr>
          <a:ln w="3175">
            <a:solidFill>
              <a:srgbClr val="000000"/>
            </a:solidFill>
            <a:prstDash val="solid"/>
          </a:ln>
        </c:spPr>
        <c:txPr>
          <a:bodyPr rot="0" vert="horz"/>
          <a:lstStyle/>
          <a:p>
            <a:pPr>
              <a:defRPr/>
            </a:pPr>
            <a:endParaRPr lang="es-ES"/>
          </a:p>
        </c:txPr>
        <c:crossAx val="882167072"/>
        <c:crosses val="autoZero"/>
        <c:crossBetween val="between"/>
      </c:valAx>
      <c:spPr>
        <a:solidFill>
          <a:srgbClr val="FFFFFF"/>
        </a:solidFill>
        <a:ln w="3175">
          <a:solidFill>
            <a:srgbClr val="FFFFFF"/>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mn-lt"/>
          <a:ea typeface="Arial"/>
          <a:cs typeface="Arial"/>
        </a:defRPr>
      </a:pPr>
      <a:endParaRPr lang="es-ES"/>
    </a:p>
  </c:txPr>
  <c:printSettings>
    <c:headerFooter alignWithMargins="0"/>
    <c:pageMargins b="1" l="0.75" r="0.75" t="1" header="0" footer="0"/>
    <c:pageSetup paperSize="9" orientation="landscape" horizontalDpi="-3" verticalDpi="12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r>
              <a:rPr lang="en-US" sz="1200" b="1">
                <a:solidFill>
                  <a:schemeClr val="accent1">
                    <a:lumMod val="50000"/>
                  </a:schemeClr>
                </a:solidFill>
              </a:rPr>
              <a:t>Evolución de las Altas y Bajas de Solicitudes. </a:t>
            </a:r>
          </a:p>
          <a:p>
            <a:pPr>
              <a:defRPr sz="1200" b="1">
                <a:solidFill>
                  <a:schemeClr val="accent1">
                    <a:lumMod val="50000"/>
                  </a:schemeClr>
                </a:solidFill>
              </a:defRPr>
            </a:pPr>
            <a:r>
              <a:rPr lang="en-US" sz="1200" b="1">
                <a:solidFill>
                  <a:schemeClr val="accent1">
                    <a:lumMod val="50000"/>
                  </a:schemeClr>
                </a:solidFill>
              </a:rPr>
              <a:t>Total nacional</a:t>
            </a: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accent1">
                  <a:lumMod val="50000"/>
                </a:schemeClr>
              </a:solidFill>
              <a:latin typeface="+mn-lt"/>
              <a:ea typeface="+mn-ea"/>
              <a:cs typeface="+mn-cs"/>
            </a:defRPr>
          </a:pPr>
          <a:endParaRPr lang="es-ES"/>
        </a:p>
      </c:txPr>
    </c:title>
    <c:autoTitleDeleted val="0"/>
    <c:plotArea>
      <c:layout/>
      <c:lineChart>
        <c:grouping val="standard"/>
        <c:varyColors val="0"/>
        <c:ser>
          <c:idx val="0"/>
          <c:order val="0"/>
          <c:tx>
            <c:strRef>
              <c:f>'25solaltabaja'!$AB$10</c:f>
              <c:strCache>
                <c:ptCount val="1"/>
                <c:pt idx="0">
                  <c:v>Altas Solicitudes</c:v>
                </c:pt>
              </c:strCache>
            </c:strRef>
          </c:tx>
          <c:spPr>
            <a:ln w="28575" cap="rnd">
              <a:solidFill>
                <a:schemeClr val="accent1"/>
              </a:solidFill>
              <a:round/>
            </a:ln>
            <a:effectLst/>
          </c:spPr>
          <c:marker>
            <c:symbol val="none"/>
          </c:marker>
          <c:cat>
            <c:numRef>
              <c:f>'25solaltabaja'!$AA$11:$AA$68</c:f>
              <c:numCache>
                <c:formatCode>m/d/yyyy</c:formatCode>
                <c:ptCount val="58"/>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pt idx="54">
                  <c:v>45930</c:v>
                </c:pt>
                <c:pt idx="55">
                  <c:v>45961</c:v>
                </c:pt>
                <c:pt idx="56">
                  <c:v>45991</c:v>
                </c:pt>
                <c:pt idx="57">
                  <c:v>46022</c:v>
                </c:pt>
              </c:numCache>
            </c:numRef>
          </c:cat>
          <c:val>
            <c:numRef>
              <c:f>'25solaltabaja'!$AB$11:$AB$68</c:f>
              <c:numCache>
                <c:formatCode>0</c:formatCode>
                <c:ptCount val="58"/>
                <c:pt idx="0">
                  <c:v>27728</c:v>
                </c:pt>
                <c:pt idx="1">
                  <c:v>26001</c:v>
                </c:pt>
                <c:pt idx="2">
                  <c:v>27218</c:v>
                </c:pt>
                <c:pt idx="3">
                  <c:v>28579</c:v>
                </c:pt>
                <c:pt idx="4">
                  <c:v>30723</c:v>
                </c:pt>
                <c:pt idx="5">
                  <c:v>23332</c:v>
                </c:pt>
                <c:pt idx="6">
                  <c:v>26490</c:v>
                </c:pt>
                <c:pt idx="7">
                  <c:v>29231</c:v>
                </c:pt>
                <c:pt idx="8">
                  <c:v>29856</c:v>
                </c:pt>
                <c:pt idx="9">
                  <c:v>24104</c:v>
                </c:pt>
                <c:pt idx="10">
                  <c:v>22642</c:v>
                </c:pt>
                <c:pt idx="11">
                  <c:v>24889</c:v>
                </c:pt>
                <c:pt idx="12">
                  <c:v>30256</c:v>
                </c:pt>
                <c:pt idx="13">
                  <c:v>32696</c:v>
                </c:pt>
                <c:pt idx="14">
                  <c:v>38586</c:v>
                </c:pt>
                <c:pt idx="15">
                  <c:v>41750</c:v>
                </c:pt>
                <c:pt idx="16">
                  <c:v>30827</c:v>
                </c:pt>
                <c:pt idx="17">
                  <c:v>26047</c:v>
                </c:pt>
                <c:pt idx="18">
                  <c:v>32379</c:v>
                </c:pt>
                <c:pt idx="19">
                  <c:v>29932</c:v>
                </c:pt>
                <c:pt idx="20">
                  <c:v>32038</c:v>
                </c:pt>
                <c:pt idx="21">
                  <c:v>25446</c:v>
                </c:pt>
                <c:pt idx="22">
                  <c:v>28819</c:v>
                </c:pt>
                <c:pt idx="23">
                  <c:v>34747</c:v>
                </c:pt>
                <c:pt idx="24">
                  <c:v>39866</c:v>
                </c:pt>
                <c:pt idx="25">
                  <c:v>35704</c:v>
                </c:pt>
                <c:pt idx="26">
                  <c:v>38659</c:v>
                </c:pt>
                <c:pt idx="27">
                  <c:v>38600</c:v>
                </c:pt>
                <c:pt idx="28">
                  <c:v>27853</c:v>
                </c:pt>
                <c:pt idx="29">
                  <c:v>23854</c:v>
                </c:pt>
                <c:pt idx="30">
                  <c:v>30663</c:v>
                </c:pt>
                <c:pt idx="31">
                  <c:v>29848</c:v>
                </c:pt>
                <c:pt idx="32">
                  <c:v>25851</c:v>
                </c:pt>
                <c:pt idx="33">
                  <c:v>20461</c:v>
                </c:pt>
                <c:pt idx="34">
                  <c:v>31387</c:v>
                </c:pt>
                <c:pt idx="35">
                  <c:v>32616</c:v>
                </c:pt>
                <c:pt idx="36">
                  <c:v>37480</c:v>
                </c:pt>
                <c:pt idx="37">
                  <c:v>30764</c:v>
                </c:pt>
                <c:pt idx="38">
                  <c:v>29722</c:v>
                </c:pt>
                <c:pt idx="39">
                  <c:v>31629</c:v>
                </c:pt>
                <c:pt idx="40">
                  <c:v>35840</c:v>
                </c:pt>
                <c:pt idx="41">
                  <c:v>29604</c:v>
                </c:pt>
                <c:pt idx="42">
                  <c:v>23701</c:v>
                </c:pt>
                <c:pt idx="43">
                  <c:v>33448</c:v>
                </c:pt>
                <c:pt idx="44">
                  <c:v>38672</c:v>
                </c:pt>
                <c:pt idx="45">
                  <c:v>24521</c:v>
                </c:pt>
                <c:pt idx="46">
                  <c:v>34073</c:v>
                </c:pt>
                <c:pt idx="47">
                  <c:v>32194</c:v>
                </c:pt>
                <c:pt idx="48">
                  <c:v>38750</c:v>
                </c:pt>
                <c:pt idx="49">
                  <c:v>40829</c:v>
                </c:pt>
                <c:pt idx="50">
                  <c:v>37634</c:v>
                </c:pt>
                <c:pt idx="51">
                  <c:v>35197</c:v>
                </c:pt>
                <c:pt idx="52">
                  <c:v>36966</c:v>
                </c:pt>
                <c:pt idx="53">
                  <c:v>29522</c:v>
                </c:pt>
                <c:pt idx="54">
                  <c:v>34640</c:v>
                </c:pt>
                <c:pt idx="55">
                  <c:v>40684</c:v>
                </c:pt>
                <c:pt idx="56">
                  <c:v>45245</c:v>
                </c:pt>
                <c:pt idx="57">
                  <c:v>35856</c:v>
                </c:pt>
              </c:numCache>
            </c:numRef>
          </c:val>
          <c:smooth val="0"/>
          <c:extLst>
            <c:ext xmlns:c16="http://schemas.microsoft.com/office/drawing/2014/chart" uri="{C3380CC4-5D6E-409C-BE32-E72D297353CC}">
              <c16:uniqueId val="{00000000-22DF-4F0C-8D28-D21338AA45F9}"/>
            </c:ext>
          </c:extLst>
        </c:ser>
        <c:ser>
          <c:idx val="1"/>
          <c:order val="1"/>
          <c:tx>
            <c:strRef>
              <c:f>'25solaltabaja'!$AC$10</c:f>
              <c:strCache>
                <c:ptCount val="1"/>
                <c:pt idx="0">
                  <c:v>Bajas Solicitudes</c:v>
                </c:pt>
              </c:strCache>
            </c:strRef>
          </c:tx>
          <c:spPr>
            <a:ln w="28575" cap="rnd">
              <a:solidFill>
                <a:schemeClr val="accent1">
                  <a:lumMod val="50000"/>
                </a:schemeClr>
              </a:solidFill>
              <a:round/>
            </a:ln>
            <a:effectLst/>
          </c:spPr>
          <c:marker>
            <c:symbol val="none"/>
          </c:marker>
          <c:cat>
            <c:numRef>
              <c:f>'25solaltabaja'!$AA$11:$AA$68</c:f>
              <c:numCache>
                <c:formatCode>m/d/yyyy</c:formatCode>
                <c:ptCount val="58"/>
                <c:pt idx="0">
                  <c:v>44286</c:v>
                </c:pt>
                <c:pt idx="1">
                  <c:v>44316</c:v>
                </c:pt>
                <c:pt idx="2">
                  <c:v>44347</c:v>
                </c:pt>
                <c:pt idx="3">
                  <c:v>44377</c:v>
                </c:pt>
                <c:pt idx="4">
                  <c:v>44408</c:v>
                </c:pt>
                <c:pt idx="5">
                  <c:v>44439</c:v>
                </c:pt>
                <c:pt idx="6">
                  <c:v>44469</c:v>
                </c:pt>
                <c:pt idx="7">
                  <c:v>44500</c:v>
                </c:pt>
                <c:pt idx="8">
                  <c:v>44530</c:v>
                </c:pt>
                <c:pt idx="9">
                  <c:v>44561</c:v>
                </c:pt>
                <c:pt idx="10">
                  <c:v>44592</c:v>
                </c:pt>
                <c:pt idx="11">
                  <c:v>44620</c:v>
                </c:pt>
                <c:pt idx="12">
                  <c:v>44651</c:v>
                </c:pt>
                <c:pt idx="13">
                  <c:v>44681</c:v>
                </c:pt>
                <c:pt idx="14">
                  <c:v>44712</c:v>
                </c:pt>
                <c:pt idx="15">
                  <c:v>44742</c:v>
                </c:pt>
                <c:pt idx="16">
                  <c:v>44773</c:v>
                </c:pt>
                <c:pt idx="17">
                  <c:v>44804</c:v>
                </c:pt>
                <c:pt idx="18">
                  <c:v>44834</c:v>
                </c:pt>
                <c:pt idx="19">
                  <c:v>44865</c:v>
                </c:pt>
                <c:pt idx="20">
                  <c:v>44895</c:v>
                </c:pt>
                <c:pt idx="21">
                  <c:v>44926</c:v>
                </c:pt>
                <c:pt idx="22">
                  <c:v>44957</c:v>
                </c:pt>
                <c:pt idx="23">
                  <c:v>44985</c:v>
                </c:pt>
                <c:pt idx="24">
                  <c:v>45016</c:v>
                </c:pt>
                <c:pt idx="25">
                  <c:v>45046</c:v>
                </c:pt>
                <c:pt idx="26">
                  <c:v>45077</c:v>
                </c:pt>
                <c:pt idx="27">
                  <c:v>45107</c:v>
                </c:pt>
                <c:pt idx="28">
                  <c:v>45138</c:v>
                </c:pt>
                <c:pt idx="29">
                  <c:v>45169</c:v>
                </c:pt>
                <c:pt idx="30">
                  <c:v>45199</c:v>
                </c:pt>
                <c:pt idx="31">
                  <c:v>45230</c:v>
                </c:pt>
                <c:pt idx="32">
                  <c:v>45260</c:v>
                </c:pt>
                <c:pt idx="33">
                  <c:v>45291</c:v>
                </c:pt>
                <c:pt idx="34">
                  <c:v>45322</c:v>
                </c:pt>
                <c:pt idx="35">
                  <c:v>45351</c:v>
                </c:pt>
                <c:pt idx="36">
                  <c:v>45382</c:v>
                </c:pt>
                <c:pt idx="37">
                  <c:v>45412</c:v>
                </c:pt>
                <c:pt idx="38">
                  <c:v>45443</c:v>
                </c:pt>
                <c:pt idx="39">
                  <c:v>45473</c:v>
                </c:pt>
                <c:pt idx="40">
                  <c:v>45504</c:v>
                </c:pt>
                <c:pt idx="41">
                  <c:v>45535</c:v>
                </c:pt>
                <c:pt idx="42">
                  <c:v>45565</c:v>
                </c:pt>
                <c:pt idx="43">
                  <c:v>45596</c:v>
                </c:pt>
                <c:pt idx="44">
                  <c:v>45626</c:v>
                </c:pt>
                <c:pt idx="45">
                  <c:v>45657</c:v>
                </c:pt>
                <c:pt idx="46">
                  <c:v>45688</c:v>
                </c:pt>
                <c:pt idx="47">
                  <c:v>45716</c:v>
                </c:pt>
                <c:pt idx="48">
                  <c:v>45747</c:v>
                </c:pt>
                <c:pt idx="49">
                  <c:v>45777</c:v>
                </c:pt>
                <c:pt idx="50">
                  <c:v>45808</c:v>
                </c:pt>
                <c:pt idx="51">
                  <c:v>45838</c:v>
                </c:pt>
                <c:pt idx="52">
                  <c:v>45869</c:v>
                </c:pt>
                <c:pt idx="53">
                  <c:v>45900</c:v>
                </c:pt>
                <c:pt idx="54">
                  <c:v>45930</c:v>
                </c:pt>
                <c:pt idx="55">
                  <c:v>45961</c:v>
                </c:pt>
                <c:pt idx="56">
                  <c:v>45991</c:v>
                </c:pt>
                <c:pt idx="57">
                  <c:v>46022</c:v>
                </c:pt>
              </c:numCache>
            </c:numRef>
          </c:cat>
          <c:val>
            <c:numRef>
              <c:f>'25solaltabaja'!$AC$11:$AC$68</c:f>
              <c:numCache>
                <c:formatCode>0</c:formatCode>
                <c:ptCount val="58"/>
                <c:pt idx="0">
                  <c:v>26286</c:v>
                </c:pt>
                <c:pt idx="1">
                  <c:v>20329</c:v>
                </c:pt>
                <c:pt idx="2">
                  <c:v>17469</c:v>
                </c:pt>
                <c:pt idx="3">
                  <c:v>20931</c:v>
                </c:pt>
                <c:pt idx="4">
                  <c:v>25882</c:v>
                </c:pt>
                <c:pt idx="5">
                  <c:v>22391</c:v>
                </c:pt>
                <c:pt idx="6">
                  <c:v>22335</c:v>
                </c:pt>
                <c:pt idx="7">
                  <c:v>19576</c:v>
                </c:pt>
                <c:pt idx="8">
                  <c:v>21916</c:v>
                </c:pt>
                <c:pt idx="9">
                  <c:v>29010</c:v>
                </c:pt>
                <c:pt idx="10">
                  <c:v>24609</c:v>
                </c:pt>
                <c:pt idx="11">
                  <c:v>26478</c:v>
                </c:pt>
                <c:pt idx="12">
                  <c:v>24903</c:v>
                </c:pt>
                <c:pt idx="13">
                  <c:v>22635</c:v>
                </c:pt>
                <c:pt idx="14">
                  <c:v>22335</c:v>
                </c:pt>
                <c:pt idx="15">
                  <c:v>23105</c:v>
                </c:pt>
                <c:pt idx="16">
                  <c:v>22962</c:v>
                </c:pt>
                <c:pt idx="17">
                  <c:v>23877</c:v>
                </c:pt>
                <c:pt idx="18">
                  <c:v>24010</c:v>
                </c:pt>
                <c:pt idx="19">
                  <c:v>19815</c:v>
                </c:pt>
                <c:pt idx="20">
                  <c:v>20330</c:v>
                </c:pt>
                <c:pt idx="21">
                  <c:v>23015</c:v>
                </c:pt>
                <c:pt idx="22">
                  <c:v>24165</c:v>
                </c:pt>
                <c:pt idx="23">
                  <c:v>23214</c:v>
                </c:pt>
                <c:pt idx="24">
                  <c:v>28170</c:v>
                </c:pt>
                <c:pt idx="25">
                  <c:v>24597</c:v>
                </c:pt>
                <c:pt idx="26">
                  <c:v>21489</c:v>
                </c:pt>
                <c:pt idx="27">
                  <c:v>21018</c:v>
                </c:pt>
                <c:pt idx="28">
                  <c:v>19454</c:v>
                </c:pt>
                <c:pt idx="29">
                  <c:v>17588</c:v>
                </c:pt>
                <c:pt idx="30">
                  <c:v>23194</c:v>
                </c:pt>
                <c:pt idx="31">
                  <c:v>22671</c:v>
                </c:pt>
                <c:pt idx="32">
                  <c:v>49513</c:v>
                </c:pt>
                <c:pt idx="33">
                  <c:v>20498</c:v>
                </c:pt>
                <c:pt idx="34">
                  <c:v>25158</c:v>
                </c:pt>
                <c:pt idx="35">
                  <c:v>29865</c:v>
                </c:pt>
                <c:pt idx="36">
                  <c:v>24763</c:v>
                </c:pt>
                <c:pt idx="37">
                  <c:v>22655</c:v>
                </c:pt>
                <c:pt idx="38">
                  <c:v>24266</c:v>
                </c:pt>
                <c:pt idx="39">
                  <c:v>22269</c:v>
                </c:pt>
                <c:pt idx="40">
                  <c:v>19983</c:v>
                </c:pt>
                <c:pt idx="41">
                  <c:v>21249</c:v>
                </c:pt>
                <c:pt idx="42">
                  <c:v>20835</c:v>
                </c:pt>
                <c:pt idx="43">
                  <c:v>20199</c:v>
                </c:pt>
                <c:pt idx="44">
                  <c:v>23837</c:v>
                </c:pt>
                <c:pt idx="45">
                  <c:v>20029</c:v>
                </c:pt>
                <c:pt idx="46">
                  <c:v>22714</c:v>
                </c:pt>
                <c:pt idx="47">
                  <c:v>29041</c:v>
                </c:pt>
                <c:pt idx="48">
                  <c:v>23815</c:v>
                </c:pt>
                <c:pt idx="49">
                  <c:v>25297</c:v>
                </c:pt>
                <c:pt idx="50">
                  <c:v>22544</c:v>
                </c:pt>
                <c:pt idx="51">
                  <c:v>21765</c:v>
                </c:pt>
                <c:pt idx="52">
                  <c:v>24142</c:v>
                </c:pt>
                <c:pt idx="53">
                  <c:v>21903</c:v>
                </c:pt>
                <c:pt idx="54">
                  <c:v>21667</c:v>
                </c:pt>
                <c:pt idx="55">
                  <c:v>20752</c:v>
                </c:pt>
                <c:pt idx="56">
                  <c:v>24541</c:v>
                </c:pt>
                <c:pt idx="57">
                  <c:v>22742</c:v>
                </c:pt>
              </c:numCache>
            </c:numRef>
          </c:val>
          <c:smooth val="0"/>
          <c:extLst>
            <c:ext xmlns:c16="http://schemas.microsoft.com/office/drawing/2014/chart" uri="{C3380CC4-5D6E-409C-BE32-E72D297353CC}">
              <c16:uniqueId val="{00000001-22DF-4F0C-8D28-D21338AA45F9}"/>
            </c:ext>
          </c:extLst>
        </c:ser>
        <c:dLbls>
          <c:showLegendKey val="0"/>
          <c:showVal val="0"/>
          <c:showCatName val="0"/>
          <c:showSerName val="0"/>
          <c:showPercent val="0"/>
          <c:showBubbleSize val="0"/>
        </c:dLbls>
        <c:smooth val="0"/>
        <c:axId val="882170336"/>
        <c:axId val="267592496"/>
      </c:lineChart>
      <c:catAx>
        <c:axId val="882170336"/>
        <c:scaling>
          <c:orientation val="minMax"/>
        </c:scaling>
        <c:delete val="0"/>
        <c:axPos val="b"/>
        <c:numFmt formatCode="m/d/yy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267592496"/>
        <c:crosses val="autoZero"/>
        <c:auto val="0"/>
        <c:lblAlgn val="ctr"/>
        <c:lblOffset val="100"/>
        <c:noMultiLvlLbl val="1"/>
      </c:catAx>
      <c:valAx>
        <c:axId val="267592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crossAx val="882170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accent1">
                  <a:lumMod val="50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chemeClr val="accent1">
                    <a:lumMod val="50000"/>
                  </a:schemeClr>
                </a:solidFill>
                <a:latin typeface="+mn-lt"/>
                <a:ea typeface="Verdana"/>
                <a:cs typeface="Verdana"/>
              </a:defRPr>
            </a:pPr>
            <a:r>
              <a:rPr lang="es-ES" sz="1100">
                <a:solidFill>
                  <a:schemeClr val="accent1">
                    <a:lumMod val="50000"/>
                  </a:schemeClr>
                </a:solidFill>
                <a:latin typeface="+mn-lt"/>
              </a:rPr>
              <a:t>Solicitantes por tramo de edad</a:t>
            </a:r>
          </a:p>
        </c:rich>
      </c:tx>
      <c:layout>
        <c:manualLayout>
          <c:xMode val="edge"/>
          <c:yMode val="edge"/>
          <c:x val="0.31840026685627504"/>
          <c:y val="3.2828083989501308E-2"/>
        </c:manualLayout>
      </c:layout>
      <c:overlay val="0"/>
      <c:spPr>
        <a:noFill/>
        <a:ln w="25400">
          <a:noFill/>
        </a:ln>
      </c:spPr>
    </c:title>
    <c:autoTitleDeleted val="0"/>
    <c:view3D>
      <c:rotX val="15"/>
      <c:hPercent val="56"/>
      <c:rotY val="20"/>
      <c:depthPercent val="100"/>
      <c:rAngAx val="1"/>
    </c:view3D>
    <c:floor>
      <c:thickness val="0"/>
      <c:spPr>
        <a:noFill/>
        <a:ln w="9525">
          <a:noFill/>
        </a:ln>
      </c:spPr>
    </c:floor>
    <c:sideWall>
      <c:thickness val="0"/>
      <c:spPr>
        <a:noFill/>
        <a:ln w="25400">
          <a:noFill/>
        </a:ln>
      </c:spPr>
    </c:sideWall>
    <c:backWall>
      <c:thickness val="0"/>
      <c:spPr>
        <a:noFill/>
        <a:ln w="25400">
          <a:noFill/>
        </a:ln>
      </c:spPr>
    </c:backWall>
    <c:plotArea>
      <c:layout>
        <c:manualLayout>
          <c:layoutTarget val="inner"/>
          <c:xMode val="edge"/>
          <c:yMode val="edge"/>
          <c:x val="0.11840009250007225"/>
          <c:y val="0.13131345514089945"/>
          <c:w val="0.84640066125051661"/>
          <c:h val="0.78283021333997671"/>
        </c:manualLayout>
      </c:layout>
      <c:bar3DChart>
        <c:barDir val="col"/>
        <c:grouping val="clustered"/>
        <c:varyColors val="1"/>
        <c:ser>
          <c:idx val="0"/>
          <c:order val="0"/>
          <c:spPr>
            <a:solidFill>
              <a:srgbClr val="9999FF"/>
            </a:solidFill>
            <a:ln w="25400">
              <a:noFill/>
            </a:ln>
          </c:spPr>
          <c:invertIfNegative val="0"/>
          <c:dPt>
            <c:idx val="0"/>
            <c:invertIfNegative val="0"/>
            <c:bubble3D val="0"/>
            <c:extLst>
              <c:ext xmlns:c16="http://schemas.microsoft.com/office/drawing/2014/chart" uri="{C3380CC4-5D6E-409C-BE32-E72D297353CC}">
                <c16:uniqueId val="{00000000-E97C-4186-8665-C176523AD953}"/>
              </c:ext>
            </c:extLst>
          </c:dPt>
          <c:dPt>
            <c:idx val="1"/>
            <c:invertIfNegative val="0"/>
            <c:bubble3D val="0"/>
            <c:spPr>
              <a:solidFill>
                <a:srgbClr val="993366"/>
              </a:solidFill>
              <a:ln w="25400">
                <a:noFill/>
              </a:ln>
            </c:spPr>
            <c:extLst>
              <c:ext xmlns:c16="http://schemas.microsoft.com/office/drawing/2014/chart" uri="{C3380CC4-5D6E-409C-BE32-E72D297353CC}">
                <c16:uniqueId val="{00000002-E97C-4186-8665-C176523AD953}"/>
              </c:ext>
            </c:extLst>
          </c:dPt>
          <c:dPt>
            <c:idx val="2"/>
            <c:invertIfNegative val="0"/>
            <c:bubble3D val="0"/>
            <c:spPr>
              <a:solidFill>
                <a:srgbClr val="CCFFFF"/>
              </a:solidFill>
              <a:ln w="25400">
                <a:noFill/>
              </a:ln>
            </c:spPr>
            <c:extLst>
              <c:ext xmlns:c16="http://schemas.microsoft.com/office/drawing/2014/chart" uri="{C3380CC4-5D6E-409C-BE32-E72D297353CC}">
                <c16:uniqueId val="{00000004-E97C-4186-8665-C176523AD953}"/>
              </c:ext>
            </c:extLst>
          </c:dPt>
          <c:dPt>
            <c:idx val="3"/>
            <c:invertIfNegative val="0"/>
            <c:bubble3D val="0"/>
            <c:spPr>
              <a:solidFill>
                <a:srgbClr val="660066"/>
              </a:solidFill>
              <a:ln w="25400">
                <a:noFill/>
              </a:ln>
            </c:spPr>
            <c:extLst>
              <c:ext xmlns:c16="http://schemas.microsoft.com/office/drawing/2014/chart" uri="{C3380CC4-5D6E-409C-BE32-E72D297353CC}">
                <c16:uniqueId val="{00000006-E97C-4186-8665-C176523AD953}"/>
              </c:ext>
            </c:extLst>
          </c:dPt>
          <c:dPt>
            <c:idx val="4"/>
            <c:invertIfNegative val="0"/>
            <c:bubble3D val="0"/>
            <c:spPr>
              <a:solidFill>
                <a:srgbClr val="0066CC"/>
              </a:solidFill>
              <a:ln w="25400">
                <a:noFill/>
              </a:ln>
            </c:spPr>
            <c:extLst>
              <c:ext xmlns:c16="http://schemas.microsoft.com/office/drawing/2014/chart" uri="{C3380CC4-5D6E-409C-BE32-E72D297353CC}">
                <c16:uniqueId val="{00000008-E97C-4186-8665-C176523AD953}"/>
              </c:ext>
            </c:extLst>
          </c:dPt>
          <c:dPt>
            <c:idx val="5"/>
            <c:invertIfNegative val="0"/>
            <c:bubble3D val="0"/>
            <c:spPr>
              <a:solidFill>
                <a:srgbClr val="CCCCFF"/>
              </a:solidFill>
              <a:ln w="25400">
                <a:noFill/>
              </a:ln>
            </c:spPr>
            <c:extLst>
              <c:ext xmlns:c16="http://schemas.microsoft.com/office/drawing/2014/chart" uri="{C3380CC4-5D6E-409C-BE32-E72D297353CC}">
                <c16:uniqueId val="{0000000A-E97C-4186-8665-C176523AD953}"/>
              </c:ext>
            </c:extLst>
          </c:dPt>
          <c:dPt>
            <c:idx val="6"/>
            <c:invertIfNegative val="0"/>
            <c:bubble3D val="0"/>
            <c:spPr>
              <a:solidFill>
                <a:srgbClr val="9966FF"/>
              </a:solidFill>
              <a:ln w="25400">
                <a:noFill/>
              </a:ln>
            </c:spPr>
            <c:extLst>
              <c:ext xmlns:c16="http://schemas.microsoft.com/office/drawing/2014/chart" uri="{C3380CC4-5D6E-409C-BE32-E72D297353CC}">
                <c16:uniqueId val="{0000000C-E97C-4186-8665-C176523AD953}"/>
              </c:ext>
            </c:extLst>
          </c:dPt>
          <c:dPt>
            <c:idx val="7"/>
            <c:invertIfNegative val="0"/>
            <c:bubble3D val="0"/>
            <c:spPr>
              <a:solidFill>
                <a:srgbClr val="99CCFF"/>
              </a:solidFill>
              <a:ln w="25400">
                <a:noFill/>
              </a:ln>
            </c:spPr>
            <c:extLst>
              <c:ext xmlns:c16="http://schemas.microsoft.com/office/drawing/2014/chart" uri="{C3380CC4-5D6E-409C-BE32-E72D297353CC}">
                <c16:uniqueId val="{0000000E-E97C-4186-8665-C176523AD953}"/>
              </c:ext>
            </c:extLst>
          </c:dPt>
          <c:dLbls>
            <c:dLbl>
              <c:idx val="0"/>
              <c:layout>
                <c:manualLayout>
                  <c:x val="2.0628974396438727E-2"/>
                  <c:y val="-8.648322970716942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97C-4186-8665-C176523AD953}"/>
                </c:ext>
              </c:extLst>
            </c:dLbl>
            <c:dLbl>
              <c:idx val="1"/>
              <c:layout>
                <c:manualLayout>
                  <c:x val="1.4545175879429165E-2"/>
                  <c:y val="-6.05893893321185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97C-4186-8665-C176523AD953}"/>
                </c:ext>
              </c:extLst>
            </c:dLbl>
            <c:dLbl>
              <c:idx val="2"/>
              <c:layout>
                <c:manualLayout>
                  <c:x val="2.158835575159853E-2"/>
                  <c:y val="-8.338306620237120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97C-4186-8665-C176523AD953}"/>
                </c:ext>
              </c:extLst>
            </c:dLbl>
            <c:dLbl>
              <c:idx val="3"/>
              <c:layout>
                <c:manualLayout>
                  <c:x val="2.271002780218297E-2"/>
                  <c:y val="-6.219471845963299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97C-4186-8665-C176523AD953}"/>
                </c:ext>
              </c:extLst>
            </c:dLbl>
            <c:dLbl>
              <c:idx val="4"/>
              <c:layout>
                <c:manualLayout>
                  <c:x val="2.1528945705840546E-2"/>
                  <c:y val="-7.332959234459215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97C-4186-8665-C176523AD953}"/>
                </c:ext>
              </c:extLst>
            </c:dLbl>
            <c:dLbl>
              <c:idx val="5"/>
              <c:layout>
                <c:manualLayout>
                  <c:x val="2.1050616506424119E-2"/>
                  <c:y val="-5.723841847325747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97C-4186-8665-C176523AD953}"/>
                </c:ext>
              </c:extLst>
            </c:dLbl>
            <c:dLbl>
              <c:idx val="6"/>
              <c:layout>
                <c:manualLayout>
                  <c:x val="-8.2027389474491224E-17"/>
                  <c:y val="-3.4722222222222349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97C-4186-8665-C176523AD953}"/>
                </c:ext>
              </c:extLst>
            </c:dLbl>
            <c:dLbl>
              <c:idx val="7"/>
              <c:layout>
                <c:manualLayout>
                  <c:x val="1.5659955257270531E-2"/>
                  <c:y val="-6.2500000000000014E-2"/>
                </c:manualLayout>
              </c:layout>
              <c:numFmt formatCode="#,##0" sourceLinked="0"/>
              <c:spPr>
                <a:solidFill>
                  <a:srgbClr val="FFFFFF"/>
                </a:solidFill>
                <a:ln w="3175">
                  <a:solidFill>
                    <a:srgbClr val="FFFFFF"/>
                  </a:solidFill>
                  <a:prstDash val="solid"/>
                </a:ln>
              </c:spPr>
              <c:txPr>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97C-4186-8665-C176523AD953}"/>
                </c:ext>
              </c:extLst>
            </c:dLbl>
            <c:numFmt formatCode="#,##0" sourceLinked="0"/>
            <c:spPr>
              <a:solidFill>
                <a:srgbClr val="FFFFFF"/>
              </a:solidFill>
              <a:ln w="3175">
                <a:solidFill>
                  <a:srgbClr val="FFFFFF"/>
                </a:solidFill>
                <a:prstDash val="solid"/>
              </a:ln>
            </c:spPr>
            <c:txPr>
              <a:bodyPr wrap="square" lIns="38100" tIns="19050" rIns="38100" bIns="19050" anchor="ctr">
                <a:spAutoFit/>
              </a:bodyPr>
              <a:lstStyle/>
              <a:p>
                <a:pPr>
                  <a:defRPr sz="1000" b="0" i="0" u="none" strike="noStrike" baseline="0">
                    <a:solidFill>
                      <a:schemeClr val="accent1">
                        <a:lumMod val="50000"/>
                      </a:schemeClr>
                    </a:solidFill>
                    <a:latin typeface="+mn-lt"/>
                    <a:ea typeface="Verdana"/>
                    <a:cs typeface="Verdana"/>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('26perfsaad'!$E$18:$F$18,'26perfsaad'!$H$18:$I$18,'26perfsaad'!$K$18:$L$18,'26perfsaad'!$N$18:$O$18)</c:f>
              <c:strCache>
                <c:ptCount val="8"/>
                <c:pt idx="0">
                  <c:v>menores de 3</c:v>
                </c:pt>
                <c:pt idx="1">
                  <c:v>3 a 18</c:v>
                </c:pt>
                <c:pt idx="2">
                  <c:v>19 a 30</c:v>
                </c:pt>
                <c:pt idx="3">
                  <c:v>31 a 45</c:v>
                </c:pt>
                <c:pt idx="4">
                  <c:v>46 a 54</c:v>
                </c:pt>
                <c:pt idx="5">
                  <c:v>55 a 64</c:v>
                </c:pt>
                <c:pt idx="6">
                  <c:v>65 a 79</c:v>
                </c:pt>
                <c:pt idx="7">
                  <c:v>80 y +</c:v>
                </c:pt>
              </c:strCache>
            </c:strRef>
          </c:cat>
          <c:val>
            <c:numRef>
              <c:f>('26perfsaad'!$E$19:$F$19,'26perfsaad'!$H$19:$I$19,'26perfsaad'!$K$19:$L$19,'26perfsaad'!$N$19:$O$19)</c:f>
              <c:numCache>
                <c:formatCode>#,##0</c:formatCode>
                <c:ptCount val="8"/>
                <c:pt idx="0" formatCode="General">
                  <c:v>6373</c:v>
                </c:pt>
                <c:pt idx="1">
                  <c:v>157254</c:v>
                </c:pt>
                <c:pt idx="2">
                  <c:v>77046</c:v>
                </c:pt>
                <c:pt idx="3">
                  <c:v>88227</c:v>
                </c:pt>
                <c:pt idx="4">
                  <c:v>101929</c:v>
                </c:pt>
                <c:pt idx="5">
                  <c:v>169729</c:v>
                </c:pt>
                <c:pt idx="6">
                  <c:v>507286</c:v>
                </c:pt>
                <c:pt idx="7">
                  <c:v>1218471</c:v>
                </c:pt>
              </c:numCache>
            </c:numRef>
          </c:val>
          <c:shape val="cylinder"/>
          <c:extLst>
            <c:ext xmlns:c16="http://schemas.microsoft.com/office/drawing/2014/chart" uri="{C3380CC4-5D6E-409C-BE32-E72D297353CC}">
              <c16:uniqueId val="{0000000F-E97C-4186-8665-C176523AD953}"/>
            </c:ext>
          </c:extLst>
        </c:ser>
        <c:dLbls>
          <c:showLegendKey val="0"/>
          <c:showVal val="0"/>
          <c:showCatName val="0"/>
          <c:showSerName val="0"/>
          <c:showPercent val="0"/>
          <c:showBubbleSize val="0"/>
        </c:dLbls>
        <c:gapWidth val="30"/>
        <c:shape val="box"/>
        <c:axId val="267593584"/>
        <c:axId val="267593040"/>
        <c:axId val="0"/>
      </c:bar3DChart>
      <c:catAx>
        <c:axId val="267593584"/>
        <c:scaling>
          <c:orientation val="minMax"/>
        </c:scaling>
        <c:delete val="0"/>
        <c:axPos val="b"/>
        <c:numFmt formatCode="General" sourceLinked="1"/>
        <c:majorTickMark val="out"/>
        <c:minorTickMark val="none"/>
        <c:tickLblPos val="low"/>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040"/>
        <c:crosses val="autoZero"/>
        <c:auto val="1"/>
        <c:lblAlgn val="ctr"/>
        <c:lblOffset val="100"/>
        <c:tickLblSkip val="1"/>
        <c:tickMarkSkip val="1"/>
        <c:noMultiLvlLbl val="0"/>
      </c:catAx>
      <c:valAx>
        <c:axId val="267593040"/>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C0C0C0"/>
            </a:solidFill>
            <a:prstDash val="solid"/>
          </a:ln>
        </c:spPr>
        <c:txPr>
          <a:bodyPr rot="0" vert="horz"/>
          <a:lstStyle/>
          <a:p>
            <a:pPr>
              <a:defRPr sz="1050" b="0" i="0" u="none" strike="noStrike" baseline="0">
                <a:solidFill>
                  <a:schemeClr val="accent1">
                    <a:lumMod val="50000"/>
                  </a:schemeClr>
                </a:solidFill>
                <a:latin typeface="+mn-lt"/>
                <a:ea typeface="Verdana"/>
                <a:cs typeface="Verdana"/>
              </a:defRPr>
            </a:pPr>
            <a:endParaRPr lang="es-ES"/>
          </a:p>
        </c:txPr>
        <c:crossAx val="26759358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Verdana"/>
          <a:ea typeface="Verdana"/>
          <a:cs typeface="Verdana"/>
        </a:defRPr>
      </a:pPr>
      <a:endParaRPr lang="es-ES"/>
    </a:p>
  </c:txPr>
  <c:printSettings>
    <c:headerFooter alignWithMargins="0"/>
    <c:pageMargins b="1" l="0.75000000000000111" r="0.75000000000000111" t="1" header="0" footer="0"/>
    <c:pageSetup paperSize="9" orientation="landscape" horizontalDpi="-3" verticalDpi="12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00.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101.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2.xml"/><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chart" Target="../charts/chart3.xml"/></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7.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5" Type="http://schemas.openxmlformats.org/officeDocument/2006/relationships/image" Target="../media/image10.jpeg"/><Relationship Id="rId4"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chart" Target="../charts/chart8.xml"/></Relationships>
</file>

<file path=xl/drawings/_rels/drawing19.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chart" Target="../charts/chart10.xml"/><Relationship Id="rId1" Type="http://schemas.openxmlformats.org/officeDocument/2006/relationships/chart" Target="../charts/chart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chart" Target="../charts/chart1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14.jpeg"/><Relationship Id="rId1" Type="http://schemas.openxmlformats.org/officeDocument/2006/relationships/chart" Target="../charts/chart1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3.xml"/></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31.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5" Type="http://schemas.openxmlformats.org/officeDocument/2006/relationships/image" Target="../media/image2.jpeg"/><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chart" Target="../charts/chart18.xml"/></Relationships>
</file>

<file path=xl/drawings/_rels/drawing33.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chart" Target="../charts/chart20.xml"/><Relationship Id="rId1" Type="http://schemas.openxmlformats.org/officeDocument/2006/relationships/chart" Target="../charts/chart19.xml"/></Relationships>
</file>

<file path=xl/drawings/_rels/drawing34.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chart" Target="../charts/chart22.xml"/><Relationship Id="rId1" Type="http://schemas.openxmlformats.org/officeDocument/2006/relationships/chart" Target="../charts/chart21.xml"/></Relationships>
</file>

<file path=xl/drawings/_rels/drawing35.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chart" Target="../charts/chart24.xml"/><Relationship Id="rId1" Type="http://schemas.openxmlformats.org/officeDocument/2006/relationships/chart" Target="../charts/chart23.xml"/></Relationships>
</file>

<file path=xl/drawings/_rels/drawing36.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37.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chart" Target="../charts/chart25.xml"/></Relationships>
</file>

<file path=xl/drawings/_rels/drawing38.xml.rels><?xml version="1.0" encoding="UTF-8" standalone="yes"?>
<Relationships xmlns="http://schemas.openxmlformats.org/package/2006/relationships"><Relationship Id="rId1" Type="http://schemas.openxmlformats.org/officeDocument/2006/relationships/image" Target="../media/image19.jpeg"/></Relationships>
</file>

<file path=xl/drawings/_rels/drawing39.xml.rels><?xml version="1.0" encoding="UTF-8" standalone="yes"?>
<Relationships xmlns="http://schemas.openxmlformats.org/package/2006/relationships"><Relationship Id="rId2" Type="http://schemas.openxmlformats.org/officeDocument/2006/relationships/image" Target="../media/image20.jpeg"/><Relationship Id="rId1" Type="http://schemas.openxmlformats.org/officeDocument/2006/relationships/chart" Target="../charts/chart26.xml"/></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1.jpeg"/></Relationships>
</file>

<file path=xl/drawings/_rels/drawing41.xml.rels><?xml version="1.0" encoding="UTF-8" standalone="yes"?>
<Relationships xmlns="http://schemas.openxmlformats.org/package/2006/relationships"><Relationship Id="rId2" Type="http://schemas.openxmlformats.org/officeDocument/2006/relationships/image" Target="../media/image22.jpeg"/><Relationship Id="rId1" Type="http://schemas.openxmlformats.org/officeDocument/2006/relationships/chart" Target="../charts/chart27.xml"/></Relationships>
</file>

<file path=xl/drawings/_rels/drawing42.xml.rels><?xml version="1.0" encoding="UTF-8" standalone="yes"?>
<Relationships xmlns="http://schemas.openxmlformats.org/package/2006/relationships"><Relationship Id="rId1" Type="http://schemas.openxmlformats.org/officeDocument/2006/relationships/image" Target="../media/image23.jpeg"/></Relationships>
</file>

<file path=xl/drawings/_rels/drawing43.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chart" Target="../charts/chart28.xml"/></Relationships>
</file>

<file path=xl/drawings/_rels/drawing44.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chart" Target="../charts/chart29.xml"/></Relationships>
</file>

<file path=xl/drawings/_rels/drawing45.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5.xml.rels><?xml version="1.0" encoding="UTF-8" standalone="yes"?>
<Relationships xmlns="http://schemas.openxmlformats.org/package/2006/relationships"><Relationship Id="rId1" Type="http://schemas.openxmlformats.org/officeDocument/2006/relationships/image" Target="../media/image6.jpeg"/></Relationships>
</file>

<file path=xl/drawings/_rels/drawing50.xml.rels><?xml version="1.0" encoding="UTF-8" standalone="yes"?>
<Relationships xmlns="http://schemas.openxmlformats.org/package/2006/relationships"><Relationship Id="rId3" Type="http://schemas.openxmlformats.org/officeDocument/2006/relationships/chart" Target="../charts/chart32.xml"/><Relationship Id="rId2" Type="http://schemas.openxmlformats.org/officeDocument/2006/relationships/chart" Target="../charts/chart31.xml"/><Relationship Id="rId1" Type="http://schemas.openxmlformats.org/officeDocument/2006/relationships/chart" Target="../charts/chart30.xml"/><Relationship Id="rId5" Type="http://schemas.openxmlformats.org/officeDocument/2006/relationships/image" Target="../media/image16.jpeg"/><Relationship Id="rId4" Type="http://schemas.openxmlformats.org/officeDocument/2006/relationships/chart" Target="../charts/chart33.xml"/></Relationships>
</file>

<file path=xl/drawings/_rels/drawing51.xml.rels><?xml version="1.0" encoding="UTF-8" standalone="yes"?>
<Relationships xmlns="http://schemas.openxmlformats.org/package/2006/relationships"><Relationship Id="rId2" Type="http://schemas.openxmlformats.org/officeDocument/2006/relationships/image" Target="../media/image25.jpeg"/><Relationship Id="rId1" Type="http://schemas.openxmlformats.org/officeDocument/2006/relationships/chart" Target="../charts/chart34.xml"/></Relationships>
</file>

<file path=xl/drawings/_rels/drawing52.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chart" Target="../charts/chart36.xml"/><Relationship Id="rId1" Type="http://schemas.openxmlformats.org/officeDocument/2006/relationships/chart" Target="../charts/chart35.xml"/></Relationships>
</file>

<file path=xl/drawings/_rels/drawing53.xml.rels><?xml version="1.0" encoding="UTF-8" standalone="yes"?>
<Relationships xmlns="http://schemas.openxmlformats.org/package/2006/relationships"><Relationship Id="rId1" Type="http://schemas.openxmlformats.org/officeDocument/2006/relationships/image" Target="../media/image11.png"/></Relationships>
</file>

<file path=xl/drawings/_rels/drawing54.xml.rels><?xml version="1.0" encoding="UTF-8" standalone="yes"?>
<Relationships xmlns="http://schemas.openxmlformats.org/package/2006/relationships"><Relationship Id="rId3" Type="http://schemas.openxmlformats.org/officeDocument/2006/relationships/image" Target="../media/image26.jpeg"/><Relationship Id="rId2" Type="http://schemas.openxmlformats.org/officeDocument/2006/relationships/chart" Target="../charts/chart38.xml"/><Relationship Id="rId1" Type="http://schemas.openxmlformats.org/officeDocument/2006/relationships/chart" Target="../charts/chart37.xml"/></Relationships>
</file>

<file path=xl/drawings/_rels/drawing55.xml.rels><?xml version="1.0" encoding="UTF-8" standalone="yes"?>
<Relationships xmlns="http://schemas.openxmlformats.org/package/2006/relationships"><Relationship Id="rId1" Type="http://schemas.openxmlformats.org/officeDocument/2006/relationships/image" Target="../media/image27.jpeg"/></Relationships>
</file>

<file path=xl/drawings/_rels/drawing56.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57.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58.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59.xml.rels><?xml version="1.0" encoding="UTF-8" standalone="yes"?>
<Relationships xmlns="http://schemas.openxmlformats.org/package/2006/relationships"><Relationship Id="rId1" Type="http://schemas.openxmlformats.org/officeDocument/2006/relationships/image" Target="../media/image30.jpeg"/></Relationships>
</file>

<file path=xl/drawings/_rels/drawing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60.xml.rels><?xml version="1.0" encoding="UTF-8" standalone="yes"?>
<Relationships xmlns="http://schemas.openxmlformats.org/package/2006/relationships"><Relationship Id="rId1" Type="http://schemas.openxmlformats.org/officeDocument/2006/relationships/image" Target="../media/image31.jpeg"/></Relationships>
</file>

<file path=xl/drawings/_rels/drawing61.xml.rels><?xml version="1.0" encoding="UTF-8" standalone="yes"?>
<Relationships xmlns="http://schemas.openxmlformats.org/package/2006/relationships"><Relationship Id="rId1" Type="http://schemas.openxmlformats.org/officeDocument/2006/relationships/image" Target="../media/image32.jpeg"/></Relationships>
</file>

<file path=xl/drawings/_rels/drawing62.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63.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64.xml.rels><?xml version="1.0" encoding="UTF-8" standalone="yes"?>
<Relationships xmlns="http://schemas.openxmlformats.org/package/2006/relationships"><Relationship Id="rId1" Type="http://schemas.openxmlformats.org/officeDocument/2006/relationships/image" Target="../media/image34.jpeg"/></Relationships>
</file>

<file path=xl/drawings/_rels/drawing65.xml.rels><?xml version="1.0" encoding="UTF-8" standalone="yes"?>
<Relationships xmlns="http://schemas.openxmlformats.org/package/2006/relationships"><Relationship Id="rId1" Type="http://schemas.openxmlformats.org/officeDocument/2006/relationships/image" Target="../media/image35.jpeg"/></Relationships>
</file>

<file path=xl/drawings/_rels/drawing66.xml.rels><?xml version="1.0" encoding="UTF-8" standalone="yes"?>
<Relationships xmlns="http://schemas.openxmlformats.org/package/2006/relationships"><Relationship Id="rId1" Type="http://schemas.openxmlformats.org/officeDocument/2006/relationships/image" Target="../media/image36.jpeg"/></Relationships>
</file>

<file path=xl/drawings/_rels/drawing67.xml.rels><?xml version="1.0" encoding="UTF-8" standalone="yes"?>
<Relationships xmlns="http://schemas.openxmlformats.org/package/2006/relationships"><Relationship Id="rId1" Type="http://schemas.openxmlformats.org/officeDocument/2006/relationships/image" Target="../media/image33.jpeg"/></Relationships>
</file>

<file path=xl/drawings/_rels/drawing68.xml.rels><?xml version="1.0" encoding="UTF-8" standalone="yes"?>
<Relationships xmlns="http://schemas.openxmlformats.org/package/2006/relationships"><Relationship Id="rId3" Type="http://schemas.openxmlformats.org/officeDocument/2006/relationships/chart" Target="../charts/chart41.xml"/><Relationship Id="rId2" Type="http://schemas.openxmlformats.org/officeDocument/2006/relationships/chart" Target="../charts/chart40.xml"/><Relationship Id="rId1" Type="http://schemas.openxmlformats.org/officeDocument/2006/relationships/chart" Target="../charts/chart39.xml"/><Relationship Id="rId4" Type="http://schemas.openxmlformats.org/officeDocument/2006/relationships/image" Target="../media/image16.jpeg"/></Relationships>
</file>

<file path=xl/drawings/_rels/drawing69.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chart" Target="../charts/chart42.xml"/></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1.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72.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73.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image" Target="../media/image16.jpeg"/></Relationships>
</file>

<file path=xl/drawings/_rels/drawing74.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75.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76.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77.xml.rels><?xml version="1.0" encoding="UTF-8" standalone="yes"?>
<Relationships xmlns="http://schemas.openxmlformats.org/package/2006/relationships"><Relationship Id="rId3" Type="http://schemas.openxmlformats.org/officeDocument/2006/relationships/chart" Target="../charts/chart48.xml"/><Relationship Id="rId2" Type="http://schemas.openxmlformats.org/officeDocument/2006/relationships/chart" Target="../charts/chart47.xml"/><Relationship Id="rId1" Type="http://schemas.openxmlformats.org/officeDocument/2006/relationships/chart" Target="../charts/chart46.xml"/><Relationship Id="rId4" Type="http://schemas.openxmlformats.org/officeDocument/2006/relationships/image" Target="../media/image38.jpeg"/></Relationships>
</file>

<file path=xl/drawings/_rels/drawing78.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7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8.jpeg"/></Relationships>
</file>

<file path=xl/drawings/_rels/drawing80.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81.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82.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83.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84.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85.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chart" Target="../charts/chart49.xml"/></Relationships>
</file>

<file path=xl/drawings/_rels/drawing86.xml.rels><?xml version="1.0" encoding="UTF-8" standalone="yes"?>
<Relationships xmlns="http://schemas.openxmlformats.org/package/2006/relationships"><Relationship Id="rId1" Type="http://schemas.openxmlformats.org/officeDocument/2006/relationships/image" Target="../media/image39.jpeg"/></Relationships>
</file>

<file path=xl/drawings/_rels/drawing87.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88.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89.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chart" Target="../charts/chart50.xml"/></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1.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chart" Target="../charts/chart51.xml"/></Relationships>
</file>

<file path=xl/drawings/_rels/drawing93.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chart" Target="../charts/chart52.xml"/></Relationships>
</file>

<file path=xl/drawings/_rels/drawing95.xml.rels><?xml version="1.0" encoding="UTF-8" standalone="yes"?>
<Relationships xmlns="http://schemas.openxmlformats.org/package/2006/relationships"><Relationship Id="rId2" Type="http://schemas.openxmlformats.org/officeDocument/2006/relationships/image" Target="../media/image16.jpeg"/><Relationship Id="rId1" Type="http://schemas.openxmlformats.org/officeDocument/2006/relationships/chart" Target="../charts/chart53.xml"/></Relationships>
</file>

<file path=xl/drawings/_rels/drawing97.xml.rels><?xml version="1.0" encoding="UTF-8" standalone="yes"?>
<Relationships xmlns="http://schemas.openxmlformats.org/package/2006/relationships"><Relationship Id="rId1" Type="http://schemas.openxmlformats.org/officeDocument/2006/relationships/image" Target="../media/image40.jpeg"/></Relationships>
</file>

<file path=xl/drawings/_rels/drawing98.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99.xml.rels><?xml version="1.0" encoding="UTF-8" standalone="yes"?>
<Relationships xmlns="http://schemas.openxmlformats.org/package/2006/relationships"><Relationship Id="rId1"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oneCellAnchor>
    <xdr:from>
      <xdr:col>15</xdr:col>
      <xdr:colOff>438150</xdr:colOff>
      <xdr:row>1</xdr:row>
      <xdr:rowOff>9525</xdr:rowOff>
    </xdr:from>
    <xdr:ext cx="1943100" cy="533400"/>
    <xdr:pic>
      <xdr:nvPicPr>
        <xdr:cNvPr id="2" name="Picture 3" descr="Sistema para la Autonomía y Atención a la Dependencia (SAAD)">
          <a:extLst>
            <a:ext uri="{FF2B5EF4-FFF2-40B4-BE49-F238E27FC236}">
              <a16:creationId xmlns:a16="http://schemas.microsoft.com/office/drawing/2014/main" id="{04F01D4B-4CFB-4DC0-A2A2-847410F1CD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868150" y="17145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0</xdr:rowOff>
    </xdr:from>
    <xdr:ext cx="3619500" cy="842621"/>
    <xdr:pic>
      <xdr:nvPicPr>
        <xdr:cNvPr id="3" name="Imagen 2">
          <a:extLst>
            <a:ext uri="{FF2B5EF4-FFF2-40B4-BE49-F238E27FC236}">
              <a16:creationId xmlns:a16="http://schemas.microsoft.com/office/drawing/2014/main" id="{235921C8-7B31-4971-BB31-7F78FA70460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oneCellAnchor>
  <xdr:twoCellAnchor editAs="oneCell">
    <xdr:from>
      <xdr:col>0</xdr:col>
      <xdr:colOff>0</xdr:colOff>
      <xdr:row>0</xdr:row>
      <xdr:rowOff>0</xdr:rowOff>
    </xdr:from>
    <xdr:to>
      <xdr:col>22</xdr:col>
      <xdr:colOff>164</xdr:colOff>
      <xdr:row>19</xdr:row>
      <xdr:rowOff>25420</xdr:rowOff>
    </xdr:to>
    <xdr:pic>
      <xdr:nvPicPr>
        <xdr:cNvPr id="4" name="Imagen 3">
          <a:extLst>
            <a:ext uri="{FF2B5EF4-FFF2-40B4-BE49-F238E27FC236}">
              <a16:creationId xmlns:a16="http://schemas.microsoft.com/office/drawing/2014/main" id="{26654536-00F6-4B96-9BEF-E0E629E1C86C}"/>
            </a:ext>
          </a:extLst>
        </xdr:cNvPr>
        <xdr:cNvPicPr>
          <a:picLocks noChangeAspect="1"/>
        </xdr:cNvPicPr>
      </xdr:nvPicPr>
      <xdr:blipFill>
        <a:blip xmlns:r="http://schemas.openxmlformats.org/officeDocument/2006/relationships" r:embed="rId3"/>
        <a:stretch>
          <a:fillRect/>
        </a:stretch>
      </xdr:blipFill>
      <xdr:spPr>
        <a:xfrm>
          <a:off x="0" y="0"/>
          <a:ext cx="10687214" cy="7778770"/>
        </a:xfrm>
        <a:prstGeom prst="rect">
          <a:avLst/>
        </a:prstGeom>
      </xdr:spPr>
    </xdr:pic>
    <xdr:clientData/>
  </xdr:twoCellAnchor>
  <xdr:twoCellAnchor>
    <xdr:from>
      <xdr:col>13</xdr:col>
      <xdr:colOff>349250</xdr:colOff>
      <xdr:row>6</xdr:row>
      <xdr:rowOff>733425</xdr:rowOff>
    </xdr:from>
    <xdr:to>
      <xdr:col>22</xdr:col>
      <xdr:colOff>116205</xdr:colOff>
      <xdr:row>11</xdr:row>
      <xdr:rowOff>79374</xdr:rowOff>
    </xdr:to>
    <xdr:sp macro="" textlink="">
      <xdr:nvSpPr>
        <xdr:cNvPr id="5" name="Cuadro de texto 2">
          <a:extLst>
            <a:ext uri="{FF2B5EF4-FFF2-40B4-BE49-F238E27FC236}">
              <a16:creationId xmlns:a16="http://schemas.microsoft.com/office/drawing/2014/main" id="{03FFB702-1439-4D75-B99C-1F69FE2DEAF4}"/>
            </a:ext>
          </a:extLst>
        </xdr:cNvPr>
        <xdr:cNvSpPr txBox="1"/>
      </xdr:nvSpPr>
      <xdr:spPr>
        <a:xfrm>
          <a:off x="6473825" y="3686175"/>
          <a:ext cx="4329430" cy="1822449"/>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l">
            <a:lnSpc>
              <a:spcPct val="107000"/>
            </a:lnSpc>
            <a:spcAft>
              <a:spcPts val="800"/>
            </a:spcAft>
          </a:pPr>
          <a:r>
            <a:rPr lang="es-ES" sz="26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INFORMACIÓN ESTADÍSTICA DEL SISTEMA PARA LA AUTONOMÍA Y ATENCIÓN A LA DEPENDENCIA</a:t>
          </a:r>
        </a:p>
      </xdr:txBody>
    </xdr:sp>
    <xdr:clientData/>
  </xdr:twoCellAnchor>
  <xdr:twoCellAnchor editAs="oneCell">
    <xdr:from>
      <xdr:col>24</xdr:col>
      <xdr:colOff>685800</xdr:colOff>
      <xdr:row>29</xdr:row>
      <xdr:rowOff>104775</xdr:rowOff>
    </xdr:from>
    <xdr:to>
      <xdr:col>29</xdr:col>
      <xdr:colOff>446405</xdr:colOff>
      <xdr:row>29</xdr:row>
      <xdr:rowOff>159385</xdr:rowOff>
    </xdr:to>
    <xdr:pic>
      <xdr:nvPicPr>
        <xdr:cNvPr id="6" name="Imagen 5">
          <a:extLst>
            <a:ext uri="{FF2B5EF4-FFF2-40B4-BE49-F238E27FC236}">
              <a16:creationId xmlns:a16="http://schemas.microsoft.com/office/drawing/2014/main" id="{3F010A17-526B-423C-8528-E26A7DA4869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973050" y="9763125"/>
          <a:ext cx="3761105" cy="54610"/>
        </a:xfrm>
        <a:prstGeom prst="rect">
          <a:avLst/>
        </a:prstGeom>
      </xdr:spPr>
    </xdr:pic>
    <xdr:clientData/>
  </xdr:twoCellAnchor>
  <xdr:twoCellAnchor editAs="oneCell">
    <xdr:from>
      <xdr:col>13</xdr:col>
      <xdr:colOff>447675</xdr:colOff>
      <xdr:row>11</xdr:row>
      <xdr:rowOff>180975</xdr:rowOff>
    </xdr:from>
    <xdr:to>
      <xdr:col>21</xdr:col>
      <xdr:colOff>463641</xdr:colOff>
      <xdr:row>11</xdr:row>
      <xdr:rowOff>238760</xdr:rowOff>
    </xdr:to>
    <xdr:pic>
      <xdr:nvPicPr>
        <xdr:cNvPr id="7" name="Imagen 6">
          <a:extLst>
            <a:ext uri="{FF2B5EF4-FFF2-40B4-BE49-F238E27FC236}">
              <a16:creationId xmlns:a16="http://schemas.microsoft.com/office/drawing/2014/main" id="{1AFC6C76-91E9-42B2-9B60-93E298CD84F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572250" y="5610225"/>
          <a:ext cx="3778341" cy="57785"/>
        </a:xfrm>
        <a:prstGeom prst="rect">
          <a:avLst/>
        </a:prstGeom>
      </xdr:spPr>
    </xdr:pic>
    <xdr:clientData/>
  </xdr:twoCellAnchor>
  <xdr:twoCellAnchor>
    <xdr:from>
      <xdr:col>13</xdr:col>
      <xdr:colOff>352425</xdr:colOff>
      <xdr:row>11</xdr:row>
      <xdr:rowOff>390525</xdr:rowOff>
    </xdr:from>
    <xdr:to>
      <xdr:col>21</xdr:col>
      <xdr:colOff>591276</xdr:colOff>
      <xdr:row>11</xdr:row>
      <xdr:rowOff>703399</xdr:rowOff>
    </xdr:to>
    <xdr:sp macro="" textlink="">
      <xdr:nvSpPr>
        <xdr:cNvPr id="8" name="Cuadro de texto 2">
          <a:extLst>
            <a:ext uri="{FF2B5EF4-FFF2-40B4-BE49-F238E27FC236}">
              <a16:creationId xmlns:a16="http://schemas.microsoft.com/office/drawing/2014/main" id="{39B67F1C-733E-4711-ADCF-90E71117E396}"/>
            </a:ext>
          </a:extLst>
        </xdr:cNvPr>
        <xdr:cNvSpPr txBox="1"/>
      </xdr:nvSpPr>
      <xdr:spPr>
        <a:xfrm>
          <a:off x="6477000" y="5819775"/>
          <a:ext cx="4001226" cy="312874"/>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lnSpc>
              <a:spcPct val="107000"/>
            </a:lnSpc>
            <a:spcAft>
              <a:spcPts val="800"/>
            </a:spcAft>
          </a:pPr>
          <a:r>
            <a:rPr lang="es-ES" sz="1500" b="1" kern="100">
              <a:solidFill>
                <a:srgbClr val="FFFFFF"/>
              </a:solidFill>
              <a:effectLst/>
              <a:latin typeface="Calibri" panose="020F0502020204030204" pitchFamily="34" charset="0"/>
              <a:ea typeface="Calibri" panose="020F0502020204030204" pitchFamily="34" charset="0"/>
              <a:cs typeface="Times New Roman" panose="02020603050405020304" pitchFamily="18" charset="0"/>
            </a:rPr>
            <a:t>31 de diciembre de 2025</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26646</xdr:rowOff>
    </xdr:to>
    <xdr:pic>
      <xdr:nvPicPr>
        <xdr:cNvPr id="2" name="Imagen 1">
          <a:extLst>
            <a:ext uri="{FF2B5EF4-FFF2-40B4-BE49-F238E27FC236}">
              <a16:creationId xmlns:a16="http://schemas.microsoft.com/office/drawing/2014/main" id="{F9480355-CCCD-4587-95ED-A89872D3C99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0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104775</xdr:colOff>
      <xdr:row>1</xdr:row>
      <xdr:rowOff>618407</xdr:rowOff>
    </xdr:to>
    <xdr:pic>
      <xdr:nvPicPr>
        <xdr:cNvPr id="2" name="Imagen 1">
          <a:extLst>
            <a:ext uri="{FF2B5EF4-FFF2-40B4-BE49-F238E27FC236}">
              <a16:creationId xmlns:a16="http://schemas.microsoft.com/office/drawing/2014/main" id="{00775DCD-537A-49A4-8777-8394EE6850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67075" cy="732707"/>
        </a:xfrm>
        <a:prstGeom prst="rect">
          <a:avLst/>
        </a:prstGeom>
      </xdr:spPr>
    </xdr:pic>
    <xdr:clientData/>
  </xdr:twoCellAnchor>
</xdr:wsDr>
</file>

<file path=xl/drawings/drawing10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101600</xdr:colOff>
      <xdr:row>1</xdr:row>
      <xdr:rowOff>618407</xdr:rowOff>
    </xdr:to>
    <xdr:pic>
      <xdr:nvPicPr>
        <xdr:cNvPr id="2" name="Imagen 1">
          <a:extLst>
            <a:ext uri="{FF2B5EF4-FFF2-40B4-BE49-F238E27FC236}">
              <a16:creationId xmlns:a16="http://schemas.microsoft.com/office/drawing/2014/main" id="{C3E560CE-3393-40CD-A86B-04E36C6B423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63900" cy="73270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64029</xdr:colOff>
      <xdr:row>1</xdr:row>
      <xdr:rowOff>655296</xdr:rowOff>
    </xdr:to>
    <xdr:pic>
      <xdr:nvPicPr>
        <xdr:cNvPr id="3" name="Imagen 2">
          <a:extLst>
            <a:ext uri="{FF2B5EF4-FFF2-40B4-BE49-F238E27FC236}">
              <a16:creationId xmlns:a16="http://schemas.microsoft.com/office/drawing/2014/main" id="{E832303D-9427-44A1-AF46-25A1497FC8A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0</xdr:colOff>
      <xdr:row>5</xdr:row>
      <xdr:rowOff>133350</xdr:rowOff>
    </xdr:from>
    <xdr:to>
      <xdr:col>13</xdr:col>
      <xdr:colOff>0</xdr:colOff>
      <xdr:row>30</xdr:row>
      <xdr:rowOff>0</xdr:rowOff>
    </xdr:to>
    <xdr:graphicFrame macro="">
      <xdr:nvGraphicFramePr>
        <xdr:cNvPr id="4166" name="Chart 3">
          <a:extLst>
            <a:ext uri="{FF2B5EF4-FFF2-40B4-BE49-F238E27FC236}">
              <a16:creationId xmlns:a16="http://schemas.microsoft.com/office/drawing/2014/main" id="{00000000-0008-0000-1900-00004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19050</xdr:colOff>
      <xdr:row>6</xdr:row>
      <xdr:rowOff>114300</xdr:rowOff>
    </xdr:from>
    <xdr:to>
      <xdr:col>15</xdr:col>
      <xdr:colOff>466725</xdr:colOff>
      <xdr:row>29</xdr:row>
      <xdr:rowOff>28575</xdr:rowOff>
    </xdr:to>
    <xdr:graphicFrame macro="">
      <xdr:nvGraphicFramePr>
        <xdr:cNvPr id="4168" name="Gráfico 1">
          <a:extLst>
            <a:ext uri="{FF2B5EF4-FFF2-40B4-BE49-F238E27FC236}">
              <a16:creationId xmlns:a16="http://schemas.microsoft.com/office/drawing/2014/main" id="{00000000-0008-0000-1900-000048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4</xdr:col>
      <xdr:colOff>607219</xdr:colOff>
      <xdr:row>2</xdr:row>
      <xdr:rowOff>464796</xdr:rowOff>
    </xdr:to>
    <xdr:pic>
      <xdr:nvPicPr>
        <xdr:cNvPr id="3" name="Imagen 2">
          <a:extLst>
            <a:ext uri="{FF2B5EF4-FFF2-40B4-BE49-F238E27FC236}">
              <a16:creationId xmlns:a16="http://schemas.microsoft.com/office/drawing/2014/main" id="{667B55C2-8BF3-4C48-83FF-64DA8DBA840F}"/>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12</xdr:col>
      <xdr:colOff>57150</xdr:colOff>
      <xdr:row>6</xdr:row>
      <xdr:rowOff>114300</xdr:rowOff>
    </xdr:from>
    <xdr:to>
      <xdr:col>20</xdr:col>
      <xdr:colOff>1085850</xdr:colOff>
      <xdr:row>30</xdr:row>
      <xdr:rowOff>38100</xdr:rowOff>
    </xdr:to>
    <xdr:graphicFrame macro="">
      <xdr:nvGraphicFramePr>
        <xdr:cNvPr id="2" name="Chart 161">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264583</xdr:colOff>
      <xdr:row>1</xdr:row>
      <xdr:rowOff>655296</xdr:rowOff>
    </xdr:to>
    <xdr:pic>
      <xdr:nvPicPr>
        <xdr:cNvPr id="4" name="Imagen 3">
          <a:extLst>
            <a:ext uri="{FF2B5EF4-FFF2-40B4-BE49-F238E27FC236}">
              <a16:creationId xmlns:a16="http://schemas.microsoft.com/office/drawing/2014/main" id="{48ACFE8F-D5A1-4BA0-ABEB-8A8C35F9E62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74083" y="0"/>
          <a:ext cx="3619500" cy="8426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142875</xdr:colOff>
      <xdr:row>1</xdr:row>
      <xdr:rowOff>658471</xdr:rowOff>
    </xdr:to>
    <xdr:pic>
      <xdr:nvPicPr>
        <xdr:cNvPr id="3" name="Imagen 2">
          <a:extLst>
            <a:ext uri="{FF2B5EF4-FFF2-40B4-BE49-F238E27FC236}">
              <a16:creationId xmlns:a16="http://schemas.microsoft.com/office/drawing/2014/main" id="{B87A04B7-E281-4B64-8A92-57529A2E0A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9375" y="0"/>
          <a:ext cx="3619500" cy="84262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514350</xdr:colOff>
      <xdr:row>1</xdr:row>
      <xdr:rowOff>655296</xdr:rowOff>
    </xdr:to>
    <xdr:pic>
      <xdr:nvPicPr>
        <xdr:cNvPr id="3" name="Imagen 2">
          <a:extLst>
            <a:ext uri="{FF2B5EF4-FFF2-40B4-BE49-F238E27FC236}">
              <a16:creationId xmlns:a16="http://schemas.microsoft.com/office/drawing/2014/main" id="{929D86E9-CAAE-4614-A46D-1546E8DFB32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5168" name="Imagen 1">
          <a:extLst>
            <a:ext uri="{FF2B5EF4-FFF2-40B4-BE49-F238E27FC236}">
              <a16:creationId xmlns:a16="http://schemas.microsoft.com/office/drawing/2014/main" id="{00000000-0008-0000-1D00-0000301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5</xdr:row>
      <xdr:rowOff>66675</xdr:rowOff>
    </xdr:from>
    <xdr:to>
      <xdr:col>12</xdr:col>
      <xdr:colOff>152400</xdr:colOff>
      <xdr:row>23</xdr:row>
      <xdr:rowOff>0</xdr:rowOff>
    </xdr:to>
    <xdr:graphicFrame macro="">
      <xdr:nvGraphicFramePr>
        <xdr:cNvPr id="2" name="Chart 161">
          <a:extLst>
            <a:ext uri="{FF2B5EF4-FFF2-40B4-BE49-F238E27FC236}">
              <a16:creationId xmlns:a16="http://schemas.microsoft.com/office/drawing/2014/main" id="{00000000-0008-0000-1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19050</xdr:colOff>
      <xdr:row>5</xdr:row>
      <xdr:rowOff>28575</xdr:rowOff>
    </xdr:from>
    <xdr:to>
      <xdr:col>25</xdr:col>
      <xdr:colOff>400051</xdr:colOff>
      <xdr:row>23</xdr:row>
      <xdr:rowOff>9525</xdr:rowOff>
    </xdr:to>
    <xdr:graphicFrame macro="">
      <xdr:nvGraphicFramePr>
        <xdr:cNvPr id="4" name="Chart 161">
          <a:extLst>
            <a:ext uri="{FF2B5EF4-FFF2-40B4-BE49-F238E27FC236}">
              <a16:creationId xmlns:a16="http://schemas.microsoft.com/office/drawing/2014/main" id="{00000000-0008-0000-1E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57150</xdr:colOff>
      <xdr:row>22</xdr:row>
      <xdr:rowOff>180975</xdr:rowOff>
    </xdr:from>
    <xdr:to>
      <xdr:col>12</xdr:col>
      <xdr:colOff>200024</xdr:colOff>
      <xdr:row>45</xdr:row>
      <xdr:rowOff>57150</xdr:rowOff>
    </xdr:to>
    <xdr:graphicFrame macro="">
      <xdr:nvGraphicFramePr>
        <xdr:cNvPr id="5" name="Chart 161">
          <a:extLst>
            <a:ext uri="{FF2B5EF4-FFF2-40B4-BE49-F238E27FC236}">
              <a16:creationId xmlns:a16="http://schemas.microsoft.com/office/drawing/2014/main" id="{00000000-0008-0000-1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34925</xdr:colOff>
      <xdr:row>22</xdr:row>
      <xdr:rowOff>142875</xdr:rowOff>
    </xdr:from>
    <xdr:to>
      <xdr:col>25</xdr:col>
      <xdr:colOff>434974</xdr:colOff>
      <xdr:row>45</xdr:row>
      <xdr:rowOff>104775</xdr:rowOff>
    </xdr:to>
    <xdr:graphicFrame macro="">
      <xdr:nvGraphicFramePr>
        <xdr:cNvPr id="6" name="Chart 161">
          <a:extLst>
            <a:ext uri="{FF2B5EF4-FFF2-40B4-BE49-F238E27FC236}">
              <a16:creationId xmlns:a16="http://schemas.microsoft.com/office/drawing/2014/main" id="{00000000-0008-0000-1E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0</xdr:row>
      <xdr:rowOff>0</xdr:rowOff>
    </xdr:from>
    <xdr:to>
      <xdr:col>6</xdr:col>
      <xdr:colOff>257175</xdr:colOff>
      <xdr:row>1</xdr:row>
      <xdr:rowOff>652121</xdr:rowOff>
    </xdr:to>
    <xdr:pic>
      <xdr:nvPicPr>
        <xdr:cNvPr id="7" name="Imagen 6">
          <a:extLst>
            <a:ext uri="{FF2B5EF4-FFF2-40B4-BE49-F238E27FC236}">
              <a16:creationId xmlns:a16="http://schemas.microsoft.com/office/drawing/2014/main" id="{96E49622-B09C-4403-B624-5BFC5062E8AA}"/>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1066800</xdr:colOff>
      <xdr:row>33</xdr:row>
      <xdr:rowOff>139700</xdr:rowOff>
    </xdr:from>
    <xdr:to>
      <xdr:col>9</xdr:col>
      <xdr:colOff>317500</xdr:colOff>
      <xdr:row>48</xdr:row>
      <xdr:rowOff>59904</xdr:rowOff>
    </xdr:to>
    <xdr:graphicFrame macro="">
      <xdr:nvGraphicFramePr>
        <xdr:cNvPr id="3" name="Gráfico 2">
          <a:extLst>
            <a:ext uri="{FF2B5EF4-FFF2-40B4-BE49-F238E27FC236}">
              <a16:creationId xmlns:a16="http://schemas.microsoft.com/office/drawing/2014/main" id="{00000000-0008-0000-1F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400050</xdr:colOff>
      <xdr:row>3</xdr:row>
      <xdr:rowOff>47813</xdr:rowOff>
    </xdr:to>
    <xdr:pic>
      <xdr:nvPicPr>
        <xdr:cNvPr id="2" name="Imagen 1">
          <a:extLst>
            <a:ext uri="{FF2B5EF4-FFF2-40B4-BE49-F238E27FC236}">
              <a16:creationId xmlns:a16="http://schemas.microsoft.com/office/drawing/2014/main" id="{EB94EA35-34C5-45CF-A225-CDE2D63547D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11</xdr:col>
      <xdr:colOff>171450</xdr:colOff>
      <xdr:row>15</xdr:row>
      <xdr:rowOff>38100</xdr:rowOff>
    </xdr:from>
    <xdr:to>
      <xdr:col>29</xdr:col>
      <xdr:colOff>285750</xdr:colOff>
      <xdr:row>36</xdr:row>
      <xdr:rowOff>9525</xdr:rowOff>
    </xdr:to>
    <xdr:graphicFrame macro="">
      <xdr:nvGraphicFramePr>
        <xdr:cNvPr id="2" name="Chart 5">
          <a:extLst>
            <a:ext uri="{FF2B5EF4-FFF2-40B4-BE49-F238E27FC236}">
              <a16:creationId xmlns:a16="http://schemas.microsoft.com/office/drawing/2014/main" id="{00000000-0008-0000-2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15</xdr:row>
      <xdr:rowOff>47625</xdr:rowOff>
    </xdr:from>
    <xdr:to>
      <xdr:col>11</xdr:col>
      <xdr:colOff>247650</xdr:colOff>
      <xdr:row>34</xdr:row>
      <xdr:rowOff>133350</xdr:rowOff>
    </xdr:to>
    <xdr:graphicFrame macro="">
      <xdr:nvGraphicFramePr>
        <xdr:cNvPr id="3" name="Chart 23">
          <a:extLst>
            <a:ext uri="{FF2B5EF4-FFF2-40B4-BE49-F238E27FC236}">
              <a16:creationId xmlns:a16="http://schemas.microsoft.com/office/drawing/2014/main" id="{00000000-0008-0000-2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11</xdr:col>
      <xdr:colOff>278342</xdr:colOff>
      <xdr:row>3</xdr:row>
      <xdr:rowOff>45696</xdr:rowOff>
    </xdr:to>
    <xdr:pic>
      <xdr:nvPicPr>
        <xdr:cNvPr id="5" name="Imagen 4">
          <a:extLst>
            <a:ext uri="{FF2B5EF4-FFF2-40B4-BE49-F238E27FC236}">
              <a16:creationId xmlns:a16="http://schemas.microsoft.com/office/drawing/2014/main" id="{6CB6B402-DF3E-44CA-96F1-1B0B1FCE426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0F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8" name="Picture 1" descr="Sistema para la Autonomía y Atención a la Dependencia (SAAD)">
          <a:extLst>
            <a:ext uri="{FF2B5EF4-FFF2-40B4-BE49-F238E27FC236}">
              <a16:creationId xmlns:a16="http://schemas.microsoft.com/office/drawing/2014/main" id="{00000000-0008-0000-0F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9" name="Picture 1" descr="Sistema para la Autonomía y Atención a la Dependencia (SAAD)">
          <a:extLst>
            <a:ext uri="{FF2B5EF4-FFF2-40B4-BE49-F238E27FC236}">
              <a16:creationId xmlns:a16="http://schemas.microsoft.com/office/drawing/2014/main" id="{00000000-0008-0000-0F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10" name="Picture 1" descr="Sistema para la Autonomía y Atención a la Dependencia (SAAD)">
          <a:extLst>
            <a:ext uri="{FF2B5EF4-FFF2-40B4-BE49-F238E27FC236}">
              <a16:creationId xmlns:a16="http://schemas.microsoft.com/office/drawing/2014/main" id="{00000000-0008-0000-0F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6350</xdr:colOff>
      <xdr:row>1</xdr:row>
      <xdr:rowOff>674346</xdr:rowOff>
    </xdr:to>
    <xdr:pic>
      <xdr:nvPicPr>
        <xdr:cNvPr id="5" name="Imagen 4">
          <a:extLst>
            <a:ext uri="{FF2B5EF4-FFF2-40B4-BE49-F238E27FC236}">
              <a16:creationId xmlns:a16="http://schemas.microsoft.com/office/drawing/2014/main" id="{3A3B333E-71C2-4342-A2E5-B5AD88EA9DF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7</xdr:col>
      <xdr:colOff>352425</xdr:colOff>
      <xdr:row>3</xdr:row>
      <xdr:rowOff>45696</xdr:rowOff>
    </xdr:to>
    <xdr:pic>
      <xdr:nvPicPr>
        <xdr:cNvPr id="3" name="Imagen 2">
          <a:extLst>
            <a:ext uri="{FF2B5EF4-FFF2-40B4-BE49-F238E27FC236}">
              <a16:creationId xmlns:a16="http://schemas.microsoft.com/office/drawing/2014/main" id="{B8AE84F3-ABE6-4B9D-8E8E-644C01333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63500" y="0"/>
          <a:ext cx="3619500" cy="84262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47625</xdr:colOff>
      <xdr:row>4</xdr:row>
      <xdr:rowOff>57150</xdr:rowOff>
    </xdr:from>
    <xdr:to>
      <xdr:col>21</xdr:col>
      <xdr:colOff>527050</xdr:colOff>
      <xdr:row>31</xdr:row>
      <xdr:rowOff>47625</xdr:rowOff>
    </xdr:to>
    <xdr:graphicFrame macro="">
      <xdr:nvGraphicFramePr>
        <xdr:cNvPr id="3" name="Gráfico 2">
          <a:extLst>
            <a:ext uri="{FF2B5EF4-FFF2-40B4-BE49-F238E27FC236}">
              <a16:creationId xmlns:a16="http://schemas.microsoft.com/office/drawing/2014/main" id="{00000000-0008-0000-2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720544D7-7A70-4906-A6B2-2F095C9E8DA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0</xdr:colOff>
      <xdr:row>5</xdr:row>
      <xdr:rowOff>28575</xdr:rowOff>
    </xdr:from>
    <xdr:to>
      <xdr:col>21</xdr:col>
      <xdr:colOff>479425</xdr:colOff>
      <xdr:row>31</xdr:row>
      <xdr:rowOff>85725</xdr:rowOff>
    </xdr:to>
    <xdr:graphicFrame macro="">
      <xdr:nvGraphicFramePr>
        <xdr:cNvPr id="3" name="Gráfico 2">
          <a:extLst>
            <a:ext uri="{FF2B5EF4-FFF2-40B4-BE49-F238E27FC236}">
              <a16:creationId xmlns:a16="http://schemas.microsoft.com/office/drawing/2014/main" id="{00000000-0008-0000-2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47625</xdr:colOff>
      <xdr:row>1</xdr:row>
      <xdr:rowOff>615233</xdr:rowOff>
    </xdr:to>
    <xdr:pic>
      <xdr:nvPicPr>
        <xdr:cNvPr id="4" name="Imagen 3">
          <a:extLst>
            <a:ext uri="{FF2B5EF4-FFF2-40B4-BE49-F238E27FC236}">
              <a16:creationId xmlns:a16="http://schemas.microsoft.com/office/drawing/2014/main" id="{EFBED90E-2D3C-4434-B4F5-9EADFB602D1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57150</xdr:colOff>
      <xdr:row>7</xdr:row>
      <xdr:rowOff>47625</xdr:rowOff>
    </xdr:from>
    <xdr:to>
      <xdr:col>18</xdr:col>
      <xdr:colOff>257175</xdr:colOff>
      <xdr:row>31</xdr:row>
      <xdr:rowOff>9525</xdr:rowOff>
    </xdr:to>
    <xdr:graphicFrame macro="">
      <xdr:nvGraphicFramePr>
        <xdr:cNvPr id="8239" name="Chart 113">
          <a:extLst>
            <a:ext uri="{FF2B5EF4-FFF2-40B4-BE49-F238E27FC236}">
              <a16:creationId xmlns:a16="http://schemas.microsoft.com/office/drawing/2014/main" id="{00000000-0008-0000-2400-00002F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9525</xdr:colOff>
      <xdr:row>0</xdr:row>
      <xdr:rowOff>0</xdr:rowOff>
    </xdr:from>
    <xdr:to>
      <xdr:col>6</xdr:col>
      <xdr:colOff>273050</xdr:colOff>
      <xdr:row>3</xdr:row>
      <xdr:rowOff>10771</xdr:rowOff>
    </xdr:to>
    <xdr:pic>
      <xdr:nvPicPr>
        <xdr:cNvPr id="3" name="Imagen 2">
          <a:extLst>
            <a:ext uri="{FF2B5EF4-FFF2-40B4-BE49-F238E27FC236}">
              <a16:creationId xmlns:a16="http://schemas.microsoft.com/office/drawing/2014/main" id="{F204D2B8-9494-4161-A76F-2E6C2EB329A2}"/>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9525" y="0"/>
          <a:ext cx="3619500" cy="84262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4" name="Imagen 3">
          <a:extLst>
            <a:ext uri="{FF2B5EF4-FFF2-40B4-BE49-F238E27FC236}">
              <a16:creationId xmlns:a16="http://schemas.microsoft.com/office/drawing/2014/main" id="{A4104DDB-761D-4532-9B69-076985004BB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2DA9FC8E-DC24-441C-B3B9-96671CF24DA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02100D47-7A35-4781-8886-B9579FCFAD2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4B814F53-D0C1-4B5F-86CD-6A09448685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139700</xdr:colOff>
      <xdr:row>1</xdr:row>
      <xdr:rowOff>655296</xdr:rowOff>
    </xdr:to>
    <xdr:pic>
      <xdr:nvPicPr>
        <xdr:cNvPr id="3" name="Imagen 2">
          <a:extLst>
            <a:ext uri="{FF2B5EF4-FFF2-40B4-BE49-F238E27FC236}">
              <a16:creationId xmlns:a16="http://schemas.microsoft.com/office/drawing/2014/main" id="{B15C72A1-23EE-4E6D-AA11-A489AF278C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6350</xdr:colOff>
      <xdr:row>1</xdr:row>
      <xdr:rowOff>655296</xdr:rowOff>
    </xdr:to>
    <xdr:pic>
      <xdr:nvPicPr>
        <xdr:cNvPr id="3" name="Imagen 2">
          <a:extLst>
            <a:ext uri="{FF2B5EF4-FFF2-40B4-BE49-F238E27FC236}">
              <a16:creationId xmlns:a16="http://schemas.microsoft.com/office/drawing/2014/main" id="{3BF7D98A-E90A-48C1-B14B-C0937DF338F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371475</xdr:colOff>
      <xdr:row>0</xdr:row>
      <xdr:rowOff>0</xdr:rowOff>
    </xdr:from>
    <xdr:to>
      <xdr:col>19</xdr:col>
      <xdr:colOff>361950</xdr:colOff>
      <xdr:row>1</xdr:row>
      <xdr:rowOff>361950</xdr:rowOff>
    </xdr:to>
    <xdr:pic>
      <xdr:nvPicPr>
        <xdr:cNvPr id="2" name="Picture 1" descr="Sistema para la Autonomía y Atención a la Dependencia (SAAD)">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3" name="Picture 1" descr="Sistema para la Autonomía y Atención a la Dependencia (SAAD)">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371475</xdr:colOff>
      <xdr:row>0</xdr:row>
      <xdr:rowOff>0</xdr:rowOff>
    </xdr:from>
    <xdr:to>
      <xdr:col>19</xdr:col>
      <xdr:colOff>361950</xdr:colOff>
      <xdr:row>1</xdr:row>
      <xdr:rowOff>361950</xdr:rowOff>
    </xdr:to>
    <xdr:pic>
      <xdr:nvPicPr>
        <xdr:cNvPr id="4" name="Picture 1" descr="Sistema para la Autonomía y Atención a la Dependencia (SAAD)">
          <a:extLst>
            <a:ext uri="{FF2B5EF4-FFF2-40B4-BE49-F238E27FC236}">
              <a16:creationId xmlns:a16="http://schemas.microsoft.com/office/drawing/2014/main" id="{00000000-0008-0000-1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0" y="0"/>
          <a:ext cx="19431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0</xdr:row>
      <xdr:rowOff>0</xdr:rowOff>
    </xdr:from>
    <xdr:to>
      <xdr:col>9</xdr:col>
      <xdr:colOff>9525</xdr:colOff>
      <xdr:row>1</xdr:row>
      <xdr:rowOff>677521</xdr:rowOff>
    </xdr:to>
    <xdr:pic>
      <xdr:nvPicPr>
        <xdr:cNvPr id="5" name="Imagen 4">
          <a:extLst>
            <a:ext uri="{FF2B5EF4-FFF2-40B4-BE49-F238E27FC236}">
              <a16:creationId xmlns:a16="http://schemas.microsoft.com/office/drawing/2014/main" id="{D99821C8-8ED3-4406-8E5B-B66CBBD09C0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33350" y="0"/>
          <a:ext cx="3619500" cy="84262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2B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0</xdr:colOff>
      <xdr:row>5</xdr:row>
      <xdr:rowOff>9525</xdr:rowOff>
    </xdr:from>
    <xdr:to>
      <xdr:col>12</xdr:col>
      <xdr:colOff>152400</xdr:colOff>
      <xdr:row>24</xdr:row>
      <xdr:rowOff>9525</xdr:rowOff>
    </xdr:to>
    <xdr:graphicFrame macro="">
      <xdr:nvGraphicFramePr>
        <xdr:cNvPr id="2" name="Chart 161">
          <a:extLst>
            <a:ext uri="{FF2B5EF4-FFF2-40B4-BE49-F238E27FC236}">
              <a16:creationId xmlns:a16="http://schemas.microsoft.com/office/drawing/2014/main" id="{00000000-0008-0000-2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28574</xdr:colOff>
      <xdr:row>5</xdr:row>
      <xdr:rowOff>0</xdr:rowOff>
    </xdr:from>
    <xdr:to>
      <xdr:col>25</xdr:col>
      <xdr:colOff>441325</xdr:colOff>
      <xdr:row>24</xdr:row>
      <xdr:rowOff>38100</xdr:rowOff>
    </xdr:to>
    <xdr:graphicFrame macro="">
      <xdr:nvGraphicFramePr>
        <xdr:cNvPr id="4" name="Chart 161">
          <a:extLst>
            <a:ext uri="{FF2B5EF4-FFF2-40B4-BE49-F238E27FC236}">
              <a16:creationId xmlns:a16="http://schemas.microsoft.com/office/drawing/2014/main" id="{00000000-0008-0000-2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171450</xdr:rowOff>
    </xdr:from>
    <xdr:to>
      <xdr:col>12</xdr:col>
      <xdr:colOff>123825</xdr:colOff>
      <xdr:row>45</xdr:row>
      <xdr:rowOff>79375</xdr:rowOff>
    </xdr:to>
    <xdr:graphicFrame macro="">
      <xdr:nvGraphicFramePr>
        <xdr:cNvPr id="5" name="Chart 161">
          <a:extLst>
            <a:ext uri="{FF2B5EF4-FFF2-40B4-BE49-F238E27FC236}">
              <a16:creationId xmlns:a16="http://schemas.microsoft.com/office/drawing/2014/main" id="{00000000-0008-0000-2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38100</xdr:colOff>
      <xdr:row>23</xdr:row>
      <xdr:rowOff>177800</xdr:rowOff>
    </xdr:from>
    <xdr:to>
      <xdr:col>25</xdr:col>
      <xdr:colOff>457200</xdr:colOff>
      <xdr:row>45</xdr:row>
      <xdr:rowOff>53975</xdr:rowOff>
    </xdr:to>
    <xdr:graphicFrame macro="">
      <xdr:nvGraphicFramePr>
        <xdr:cNvPr id="6" name="Chart 161">
          <a:extLst>
            <a:ext uri="{FF2B5EF4-FFF2-40B4-BE49-F238E27FC236}">
              <a16:creationId xmlns:a16="http://schemas.microsoft.com/office/drawing/2014/main" id="{00000000-0008-0000-2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333375</xdr:colOff>
      <xdr:row>1</xdr:row>
      <xdr:rowOff>652121</xdr:rowOff>
    </xdr:to>
    <xdr:pic>
      <xdr:nvPicPr>
        <xdr:cNvPr id="7" name="Imagen 6">
          <a:extLst>
            <a:ext uri="{FF2B5EF4-FFF2-40B4-BE49-F238E27FC236}">
              <a16:creationId xmlns:a16="http://schemas.microsoft.com/office/drawing/2014/main" id="{ED5FC412-2EFC-4279-A45B-F85C7298BFE7}"/>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6200" y="0"/>
          <a:ext cx="3619500" cy="842621"/>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1438276</xdr:colOff>
      <xdr:row>34</xdr:row>
      <xdr:rowOff>15874</xdr:rowOff>
    </xdr:from>
    <xdr:to>
      <xdr:col>9</xdr:col>
      <xdr:colOff>323851</xdr:colOff>
      <xdr:row>48</xdr:row>
      <xdr:rowOff>158749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5</xdr:col>
      <xdr:colOff>541666</xdr:colOff>
      <xdr:row>3</xdr:row>
      <xdr:rowOff>2183</xdr:rowOff>
    </xdr:to>
    <xdr:pic>
      <xdr:nvPicPr>
        <xdr:cNvPr id="2" name="Imagen 1">
          <a:extLst>
            <a:ext uri="{FF2B5EF4-FFF2-40B4-BE49-F238E27FC236}">
              <a16:creationId xmlns:a16="http://schemas.microsoft.com/office/drawing/2014/main" id="{9CB5E360-2A33-4C88-96EF-47341C4884F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31321" y="1"/>
          <a:ext cx="3565072" cy="8299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11</xdr:col>
      <xdr:colOff>171450</xdr:colOff>
      <xdr:row>23</xdr:row>
      <xdr:rowOff>38100</xdr:rowOff>
    </xdr:from>
    <xdr:to>
      <xdr:col>29</xdr:col>
      <xdr:colOff>304800</xdr:colOff>
      <xdr:row>38</xdr:row>
      <xdr:rowOff>66675</xdr:rowOff>
    </xdr:to>
    <xdr:graphicFrame macro="">
      <xdr:nvGraphicFramePr>
        <xdr:cNvPr id="2" name="Chart 5">
          <a:extLst>
            <a:ext uri="{FF2B5EF4-FFF2-40B4-BE49-F238E27FC236}">
              <a16:creationId xmlns:a16="http://schemas.microsoft.com/office/drawing/2014/main" id="{00000000-0008-0000-2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24</xdr:row>
      <xdr:rowOff>28575</xdr:rowOff>
    </xdr:from>
    <xdr:to>
      <xdr:col>8</xdr:col>
      <xdr:colOff>371476</xdr:colOff>
      <xdr:row>35</xdr:row>
      <xdr:rowOff>180975</xdr:rowOff>
    </xdr:to>
    <xdr:graphicFrame macro="">
      <xdr:nvGraphicFramePr>
        <xdr:cNvPr id="5" name="Chart 23">
          <a:extLst>
            <a:ext uri="{FF2B5EF4-FFF2-40B4-BE49-F238E27FC236}">
              <a16:creationId xmlns:a16="http://schemas.microsoft.com/office/drawing/2014/main" id="{00000000-0008-0000-2E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10</xdr:col>
      <xdr:colOff>350921</xdr:colOff>
      <xdr:row>3</xdr:row>
      <xdr:rowOff>107766</xdr:rowOff>
    </xdr:to>
    <xdr:pic>
      <xdr:nvPicPr>
        <xdr:cNvPr id="4" name="Imagen 3">
          <a:extLst>
            <a:ext uri="{FF2B5EF4-FFF2-40B4-BE49-F238E27FC236}">
              <a16:creationId xmlns:a16="http://schemas.microsoft.com/office/drawing/2014/main" id="{355180C2-993B-4A5C-98AD-0E458BA0D0C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80211" y="0"/>
          <a:ext cx="3479131" cy="80994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3</xdr:col>
      <xdr:colOff>276225</xdr:colOff>
      <xdr:row>7</xdr:row>
      <xdr:rowOff>60325</xdr:rowOff>
    </xdr:from>
    <xdr:to>
      <xdr:col>27</xdr:col>
      <xdr:colOff>57150</xdr:colOff>
      <xdr:row>17</xdr:row>
      <xdr:rowOff>171450</xdr:rowOff>
    </xdr:to>
    <xdr:graphicFrame macro="">
      <xdr:nvGraphicFramePr>
        <xdr:cNvPr id="2" name="Chart 5">
          <a:extLst>
            <a:ext uri="{FF2B5EF4-FFF2-40B4-BE49-F238E27FC236}">
              <a16:creationId xmlns:a16="http://schemas.microsoft.com/office/drawing/2014/main" id="{00000000-0008-0000-2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266700</xdr:colOff>
      <xdr:row>17</xdr:row>
      <xdr:rowOff>257175</xdr:rowOff>
    </xdr:from>
    <xdr:to>
      <xdr:col>27</xdr:col>
      <xdr:colOff>57150</xdr:colOff>
      <xdr:row>32</xdr:row>
      <xdr:rowOff>28575</xdr:rowOff>
    </xdr:to>
    <xdr:graphicFrame macro="">
      <xdr:nvGraphicFramePr>
        <xdr:cNvPr id="5" name="Chart 5">
          <a:extLst>
            <a:ext uri="{FF2B5EF4-FFF2-40B4-BE49-F238E27FC236}">
              <a16:creationId xmlns:a16="http://schemas.microsoft.com/office/drawing/2014/main" id="{00000000-0008-0000-2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0</xdr:colOff>
      <xdr:row>0</xdr:row>
      <xdr:rowOff>0</xdr:rowOff>
    </xdr:from>
    <xdr:to>
      <xdr:col>12</xdr:col>
      <xdr:colOff>183481</xdr:colOff>
      <xdr:row>4</xdr:row>
      <xdr:rowOff>318</xdr:rowOff>
    </xdr:to>
    <xdr:pic>
      <xdr:nvPicPr>
        <xdr:cNvPr id="4" name="Imagen 3">
          <a:extLst>
            <a:ext uri="{FF2B5EF4-FFF2-40B4-BE49-F238E27FC236}">
              <a16:creationId xmlns:a16="http://schemas.microsoft.com/office/drawing/2014/main" id="{6B141886-CF76-494A-8E6F-7032F36ACC0B}"/>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76200" y="0"/>
          <a:ext cx="3479131" cy="809943"/>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3</xdr:col>
      <xdr:colOff>295275</xdr:colOff>
      <xdr:row>7</xdr:row>
      <xdr:rowOff>60325</xdr:rowOff>
    </xdr:from>
    <xdr:to>
      <xdr:col>27</xdr:col>
      <xdr:colOff>76200</xdr:colOff>
      <xdr:row>17</xdr:row>
      <xdr:rowOff>76200</xdr:rowOff>
    </xdr:to>
    <xdr:graphicFrame macro="">
      <xdr:nvGraphicFramePr>
        <xdr:cNvPr id="2" name="Chart 5">
          <a:extLst>
            <a:ext uri="{FF2B5EF4-FFF2-40B4-BE49-F238E27FC236}">
              <a16:creationId xmlns:a16="http://schemas.microsoft.com/office/drawing/2014/main" id="{00000000-0008-0000-3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295275</xdr:colOff>
      <xdr:row>17</xdr:row>
      <xdr:rowOff>95250</xdr:rowOff>
    </xdr:from>
    <xdr:to>
      <xdr:col>27</xdr:col>
      <xdr:colOff>85725</xdr:colOff>
      <xdr:row>30</xdr:row>
      <xdr:rowOff>152400</xdr:rowOff>
    </xdr:to>
    <xdr:graphicFrame macro="">
      <xdr:nvGraphicFramePr>
        <xdr:cNvPr id="4" name="Chart 5">
          <a:extLst>
            <a:ext uri="{FF2B5EF4-FFF2-40B4-BE49-F238E27FC236}">
              <a16:creationId xmlns:a16="http://schemas.microsoft.com/office/drawing/2014/main" id="{00000000-0008-0000-3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xdr:colOff>
      <xdr:row>0</xdr:row>
      <xdr:rowOff>0</xdr:rowOff>
    </xdr:from>
    <xdr:to>
      <xdr:col>11</xdr:col>
      <xdr:colOff>19051</xdr:colOff>
      <xdr:row>3</xdr:row>
      <xdr:rowOff>2658</xdr:rowOff>
    </xdr:to>
    <xdr:pic>
      <xdr:nvPicPr>
        <xdr:cNvPr id="5" name="Imagen 4">
          <a:extLst>
            <a:ext uri="{FF2B5EF4-FFF2-40B4-BE49-F238E27FC236}">
              <a16:creationId xmlns:a16="http://schemas.microsoft.com/office/drawing/2014/main" id="{641D931B-87E5-4140-B471-11EA868578E5}"/>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1" y="0"/>
          <a:ext cx="3352800" cy="780533"/>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152400</xdr:colOff>
      <xdr:row>1</xdr:row>
      <xdr:rowOff>618408</xdr:rowOff>
    </xdr:to>
    <xdr:pic>
      <xdr:nvPicPr>
        <xdr:cNvPr id="3" name="Imagen 2">
          <a:extLst>
            <a:ext uri="{FF2B5EF4-FFF2-40B4-BE49-F238E27FC236}">
              <a16:creationId xmlns:a16="http://schemas.microsoft.com/office/drawing/2014/main" id="{51DB7DC5-CADE-4637-9D8D-B300FE8C89C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5" y="1"/>
          <a:ext cx="3133725" cy="729532"/>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xdr:from>
      <xdr:col>1</xdr:col>
      <xdr:colOff>180975</xdr:colOff>
      <xdr:row>4</xdr:row>
      <xdr:rowOff>57150</xdr:rowOff>
    </xdr:from>
    <xdr:to>
      <xdr:col>22</xdr:col>
      <xdr:colOff>88900</xdr:colOff>
      <xdr:row>31</xdr:row>
      <xdr:rowOff>200025</xdr:rowOff>
    </xdr:to>
    <xdr:graphicFrame macro="">
      <xdr:nvGraphicFramePr>
        <xdr:cNvPr id="3" name="Gráfico 2">
          <a:extLst>
            <a:ext uri="{FF2B5EF4-FFF2-40B4-BE49-F238E27FC236}">
              <a16:creationId xmlns:a16="http://schemas.microsoft.com/office/drawing/2014/main" id="{00000000-0008-0000-3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1</xdr:rowOff>
    </xdr:from>
    <xdr:to>
      <xdr:col>7</xdr:col>
      <xdr:colOff>105261</xdr:colOff>
      <xdr:row>2</xdr:row>
      <xdr:rowOff>1</xdr:rowOff>
    </xdr:to>
    <xdr:pic>
      <xdr:nvPicPr>
        <xdr:cNvPr id="4" name="Imagen 3">
          <a:extLst>
            <a:ext uri="{FF2B5EF4-FFF2-40B4-BE49-F238E27FC236}">
              <a16:creationId xmlns:a16="http://schemas.microsoft.com/office/drawing/2014/main" id="{4B5FFB35-E946-404F-BC22-7C8F7FE7ACC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1"/>
          <a:ext cx="3191361" cy="7429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7</xdr:col>
      <xdr:colOff>86931</xdr:colOff>
      <xdr:row>1</xdr:row>
      <xdr:rowOff>609601</xdr:rowOff>
    </xdr:to>
    <xdr:pic>
      <xdr:nvPicPr>
        <xdr:cNvPr id="3" name="Imagen 2">
          <a:extLst>
            <a:ext uri="{FF2B5EF4-FFF2-40B4-BE49-F238E27FC236}">
              <a16:creationId xmlns:a16="http://schemas.microsoft.com/office/drawing/2014/main" id="{EEB9E603-2E73-4D7F-A268-62D0D438916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109531" cy="72390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1</xdr:col>
      <xdr:colOff>85725</xdr:colOff>
      <xdr:row>4</xdr:row>
      <xdr:rowOff>57150</xdr:rowOff>
    </xdr:from>
    <xdr:to>
      <xdr:col>21</xdr:col>
      <xdr:colOff>565150</xdr:colOff>
      <xdr:row>31</xdr:row>
      <xdr:rowOff>200025</xdr:rowOff>
    </xdr:to>
    <xdr:graphicFrame macro="">
      <xdr:nvGraphicFramePr>
        <xdr:cNvPr id="3" name="Gráfico 2">
          <a:extLst>
            <a:ext uri="{FF2B5EF4-FFF2-40B4-BE49-F238E27FC236}">
              <a16:creationId xmlns:a16="http://schemas.microsoft.com/office/drawing/2014/main" id="{00000000-0008-0000-3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1</xdr:rowOff>
    </xdr:from>
    <xdr:to>
      <xdr:col>7</xdr:col>
      <xdr:colOff>76200</xdr:colOff>
      <xdr:row>2</xdr:row>
      <xdr:rowOff>4323</xdr:rowOff>
    </xdr:to>
    <xdr:pic>
      <xdr:nvPicPr>
        <xdr:cNvPr id="4" name="Imagen 3">
          <a:extLst>
            <a:ext uri="{FF2B5EF4-FFF2-40B4-BE49-F238E27FC236}">
              <a16:creationId xmlns:a16="http://schemas.microsoft.com/office/drawing/2014/main" id="{11A16023-F7D7-42CB-87C2-DCADA47D339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1"/>
          <a:ext cx="3209925" cy="7472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596900</xdr:colOff>
      <xdr:row>2</xdr:row>
      <xdr:rowOff>29821</xdr:rowOff>
    </xdr:to>
    <xdr:pic>
      <xdr:nvPicPr>
        <xdr:cNvPr id="2" name="Imagen 1">
          <a:extLst>
            <a:ext uri="{FF2B5EF4-FFF2-40B4-BE49-F238E27FC236}">
              <a16:creationId xmlns:a16="http://schemas.microsoft.com/office/drawing/2014/main" id="{FF74D374-AB9B-4475-BE33-C9644C5EA2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95250</xdr:colOff>
      <xdr:row>1</xdr:row>
      <xdr:rowOff>616190</xdr:rowOff>
    </xdr:to>
    <xdr:pic>
      <xdr:nvPicPr>
        <xdr:cNvPr id="3" name="Imagen 2">
          <a:extLst>
            <a:ext uri="{FF2B5EF4-FFF2-40B4-BE49-F238E27FC236}">
              <a16:creationId xmlns:a16="http://schemas.microsoft.com/office/drawing/2014/main" id="{0B82EEC6-B654-4B28-AD67-6700808D5A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111500" cy="72414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1</xdr:col>
      <xdr:colOff>171450</xdr:colOff>
      <xdr:row>4</xdr:row>
      <xdr:rowOff>19050</xdr:rowOff>
    </xdr:from>
    <xdr:to>
      <xdr:col>22</xdr:col>
      <xdr:colOff>79375</xdr:colOff>
      <xdr:row>31</xdr:row>
      <xdr:rowOff>161925</xdr:rowOff>
    </xdr:to>
    <xdr:graphicFrame macro="">
      <xdr:nvGraphicFramePr>
        <xdr:cNvPr id="3" name="Gráfico 2">
          <a:extLst>
            <a:ext uri="{FF2B5EF4-FFF2-40B4-BE49-F238E27FC236}">
              <a16:creationId xmlns:a16="http://schemas.microsoft.com/office/drawing/2014/main" id="{00000000-0008-0000-3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7</xdr:col>
      <xdr:colOff>28576</xdr:colOff>
      <xdr:row>1</xdr:row>
      <xdr:rowOff>621885</xdr:rowOff>
    </xdr:to>
    <xdr:pic>
      <xdr:nvPicPr>
        <xdr:cNvPr id="4" name="Imagen 3">
          <a:extLst>
            <a:ext uri="{FF2B5EF4-FFF2-40B4-BE49-F238E27FC236}">
              <a16:creationId xmlns:a16="http://schemas.microsoft.com/office/drawing/2014/main" id="{094F1DAC-CFE6-4740-8DB5-01832810844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62300" cy="73618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xdr:col>
      <xdr:colOff>1</xdr:colOff>
      <xdr:row>0</xdr:row>
      <xdr:rowOff>0</xdr:rowOff>
    </xdr:from>
    <xdr:to>
      <xdr:col>7</xdr:col>
      <xdr:colOff>177801</xdr:colOff>
      <xdr:row>1</xdr:row>
      <xdr:rowOff>618710</xdr:rowOff>
    </xdr:to>
    <xdr:pic>
      <xdr:nvPicPr>
        <xdr:cNvPr id="3" name="Imagen 2">
          <a:extLst>
            <a:ext uri="{FF2B5EF4-FFF2-40B4-BE49-F238E27FC236}">
              <a16:creationId xmlns:a16="http://schemas.microsoft.com/office/drawing/2014/main" id="{08565FC8-D551-46BB-848C-8B6E8AEEAB9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6" y="0"/>
          <a:ext cx="3162300" cy="736185"/>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1</xdr:col>
      <xdr:colOff>114300</xdr:colOff>
      <xdr:row>4</xdr:row>
      <xdr:rowOff>38100</xdr:rowOff>
    </xdr:from>
    <xdr:to>
      <xdr:col>22</xdr:col>
      <xdr:colOff>22225</xdr:colOff>
      <xdr:row>31</xdr:row>
      <xdr:rowOff>180975</xdr:rowOff>
    </xdr:to>
    <xdr:graphicFrame macro="">
      <xdr:nvGraphicFramePr>
        <xdr:cNvPr id="3" name="Gráfico 2">
          <a:extLst>
            <a:ext uri="{FF2B5EF4-FFF2-40B4-BE49-F238E27FC236}">
              <a16:creationId xmlns:a16="http://schemas.microsoft.com/office/drawing/2014/main" id="{00000000-0008-0000-3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1</xdr:colOff>
      <xdr:row>0</xdr:row>
      <xdr:rowOff>0</xdr:rowOff>
    </xdr:from>
    <xdr:to>
      <xdr:col>6</xdr:col>
      <xdr:colOff>361951</xdr:colOff>
      <xdr:row>1</xdr:row>
      <xdr:rowOff>613015</xdr:rowOff>
    </xdr:to>
    <xdr:pic>
      <xdr:nvPicPr>
        <xdr:cNvPr id="4" name="Imagen 3">
          <a:extLst>
            <a:ext uri="{FF2B5EF4-FFF2-40B4-BE49-F238E27FC236}">
              <a16:creationId xmlns:a16="http://schemas.microsoft.com/office/drawing/2014/main" id="{E74A332B-953A-441C-9E7B-1919F5BD4B7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1" y="0"/>
          <a:ext cx="3124200" cy="727315"/>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11</xdr:col>
      <xdr:colOff>19050</xdr:colOff>
      <xdr:row>7</xdr:row>
      <xdr:rowOff>47625</xdr:rowOff>
    </xdr:from>
    <xdr:to>
      <xdr:col>17</xdr:col>
      <xdr:colOff>219075</xdr:colOff>
      <xdr:row>31</xdr:row>
      <xdr:rowOff>9525</xdr:rowOff>
    </xdr:to>
    <xdr:graphicFrame macro="">
      <xdr:nvGraphicFramePr>
        <xdr:cNvPr id="12335" name="Chart 113">
          <a:extLst>
            <a:ext uri="{FF2B5EF4-FFF2-40B4-BE49-F238E27FC236}">
              <a16:creationId xmlns:a16="http://schemas.microsoft.com/office/drawing/2014/main" id="{00000000-0008-0000-3900-00002F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2506</xdr:colOff>
      <xdr:row>2</xdr:row>
      <xdr:rowOff>63818</xdr:rowOff>
    </xdr:to>
    <xdr:pic>
      <xdr:nvPicPr>
        <xdr:cNvPr id="3" name="Imagen 2">
          <a:extLst>
            <a:ext uri="{FF2B5EF4-FFF2-40B4-BE49-F238E27FC236}">
              <a16:creationId xmlns:a16="http://schemas.microsoft.com/office/drawing/2014/main" id="{85436745-544D-4FEB-9FF0-7DFBFE24723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616268</xdr:rowOff>
    </xdr:to>
    <xdr:pic>
      <xdr:nvPicPr>
        <xdr:cNvPr id="3" name="Imagen 2">
          <a:extLst>
            <a:ext uri="{FF2B5EF4-FFF2-40B4-BE49-F238E27FC236}">
              <a16:creationId xmlns:a16="http://schemas.microsoft.com/office/drawing/2014/main" id="{068B11A0-DEA1-4A92-8824-FDC214D9976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692842</xdr:colOff>
      <xdr:row>1</xdr:row>
      <xdr:rowOff>620350</xdr:rowOff>
    </xdr:to>
    <xdr:pic>
      <xdr:nvPicPr>
        <xdr:cNvPr id="3" name="Imagen 2">
          <a:extLst>
            <a:ext uri="{FF2B5EF4-FFF2-40B4-BE49-F238E27FC236}">
              <a16:creationId xmlns:a16="http://schemas.microsoft.com/office/drawing/2014/main" id="{99AF442C-3222-4BE1-9A5C-750A630C20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616268</xdr:rowOff>
    </xdr:to>
    <xdr:pic>
      <xdr:nvPicPr>
        <xdr:cNvPr id="3" name="Imagen 2">
          <a:extLst>
            <a:ext uri="{FF2B5EF4-FFF2-40B4-BE49-F238E27FC236}">
              <a16:creationId xmlns:a16="http://schemas.microsoft.com/office/drawing/2014/main" id="{D1B38D82-24B9-421A-8C39-F9A2C9575C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688306</xdr:colOff>
      <xdr:row>1</xdr:row>
      <xdr:rowOff>616268</xdr:rowOff>
    </xdr:to>
    <xdr:pic>
      <xdr:nvPicPr>
        <xdr:cNvPr id="3" name="Imagen 2">
          <a:extLst>
            <a:ext uri="{FF2B5EF4-FFF2-40B4-BE49-F238E27FC236}">
              <a16:creationId xmlns:a16="http://schemas.microsoft.com/office/drawing/2014/main" id="{7354A1D8-CCD8-4EC8-B88F-F32BDAB5018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372102</xdr:colOff>
      <xdr:row>1</xdr:row>
      <xdr:rowOff>618730</xdr:rowOff>
    </xdr:to>
    <xdr:pic>
      <xdr:nvPicPr>
        <xdr:cNvPr id="3" name="Imagen 2">
          <a:extLst>
            <a:ext uri="{FF2B5EF4-FFF2-40B4-BE49-F238E27FC236}">
              <a16:creationId xmlns:a16="http://schemas.microsoft.com/office/drawing/2014/main" id="{BEBD67F1-496C-4FA3-8CB8-82E252337EE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463550</xdr:colOff>
      <xdr:row>2</xdr:row>
      <xdr:rowOff>29821</xdr:rowOff>
    </xdr:to>
    <xdr:pic>
      <xdr:nvPicPr>
        <xdr:cNvPr id="2" name="Imagen 1">
          <a:extLst>
            <a:ext uri="{FF2B5EF4-FFF2-40B4-BE49-F238E27FC236}">
              <a16:creationId xmlns:a16="http://schemas.microsoft.com/office/drawing/2014/main" id="{63BDDDD2-3B05-4251-824F-645BDC06FE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0</xdr:col>
      <xdr:colOff>0</xdr:colOff>
      <xdr:row>5</xdr:row>
      <xdr:rowOff>28575</xdr:rowOff>
    </xdr:from>
    <xdr:to>
      <xdr:col>12</xdr:col>
      <xdr:colOff>47625</xdr:colOff>
      <xdr:row>24</xdr:row>
      <xdr:rowOff>19050</xdr:rowOff>
    </xdr:to>
    <xdr:graphicFrame macro="">
      <xdr:nvGraphicFramePr>
        <xdr:cNvPr id="2" name="Chart 161">
          <a:extLst>
            <a:ext uri="{FF2B5EF4-FFF2-40B4-BE49-F238E27FC236}">
              <a16:creationId xmlns:a16="http://schemas.microsoft.com/office/drawing/2014/main" id="{00000000-0008-0000-3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323850</xdr:colOff>
      <xdr:row>4</xdr:row>
      <xdr:rowOff>200026</xdr:rowOff>
    </xdr:from>
    <xdr:to>
      <xdr:col>25</xdr:col>
      <xdr:colOff>314325</xdr:colOff>
      <xdr:row>24</xdr:row>
      <xdr:rowOff>38100</xdr:rowOff>
    </xdr:to>
    <xdr:graphicFrame macro="">
      <xdr:nvGraphicFramePr>
        <xdr:cNvPr id="4" name="Chart 161">
          <a:extLst>
            <a:ext uri="{FF2B5EF4-FFF2-40B4-BE49-F238E27FC236}">
              <a16:creationId xmlns:a16="http://schemas.microsoft.com/office/drawing/2014/main" id="{00000000-0008-0000-3F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23</xdr:row>
      <xdr:rowOff>190500</xdr:rowOff>
    </xdr:from>
    <xdr:to>
      <xdr:col>12</xdr:col>
      <xdr:colOff>114300</xdr:colOff>
      <xdr:row>47</xdr:row>
      <xdr:rowOff>85725</xdr:rowOff>
    </xdr:to>
    <xdr:graphicFrame macro="">
      <xdr:nvGraphicFramePr>
        <xdr:cNvPr id="5" name="Chart 161">
          <a:extLst>
            <a:ext uri="{FF2B5EF4-FFF2-40B4-BE49-F238E27FC236}">
              <a16:creationId xmlns:a16="http://schemas.microsoft.com/office/drawing/2014/main" id="{00000000-0008-0000-3F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406400</xdr:colOff>
      <xdr:row>23</xdr:row>
      <xdr:rowOff>206375</xdr:rowOff>
    </xdr:from>
    <xdr:to>
      <xdr:col>25</xdr:col>
      <xdr:colOff>460375</xdr:colOff>
      <xdr:row>47</xdr:row>
      <xdr:rowOff>63500</xdr:rowOff>
    </xdr:to>
    <xdr:graphicFrame macro="">
      <xdr:nvGraphicFramePr>
        <xdr:cNvPr id="6" name="Chart 161">
          <a:extLst>
            <a:ext uri="{FF2B5EF4-FFF2-40B4-BE49-F238E27FC236}">
              <a16:creationId xmlns:a16="http://schemas.microsoft.com/office/drawing/2014/main" id="{00000000-0008-0000-3F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6</xdr:col>
      <xdr:colOff>190738</xdr:colOff>
      <xdr:row>3</xdr:row>
      <xdr:rowOff>4854</xdr:rowOff>
    </xdr:to>
    <xdr:pic>
      <xdr:nvPicPr>
        <xdr:cNvPr id="7" name="Imagen 6">
          <a:extLst>
            <a:ext uri="{FF2B5EF4-FFF2-40B4-BE49-F238E27FC236}">
              <a16:creationId xmlns:a16="http://schemas.microsoft.com/office/drawing/2014/main" id="{E67EAE85-050A-4A3F-B512-9E89CDB897B6}"/>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t="10156"/>
        <a:stretch/>
      </xdr:blipFill>
      <xdr:spPr>
        <a:xfrm>
          <a:off x="79375" y="0"/>
          <a:ext cx="3479131" cy="809943"/>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xdr:from>
      <xdr:col>1</xdr:col>
      <xdr:colOff>1619250</xdr:colOff>
      <xdr:row>34</xdr:row>
      <xdr:rowOff>6350</xdr:rowOff>
    </xdr:from>
    <xdr:to>
      <xdr:col>9</xdr:col>
      <xdr:colOff>571500</xdr:colOff>
      <xdr:row>48</xdr:row>
      <xdr:rowOff>184150</xdr:rowOff>
    </xdr:to>
    <xdr:graphicFrame macro="">
      <xdr:nvGraphicFramePr>
        <xdr:cNvPr id="3" name="Gráfico 2">
          <a:extLst>
            <a:ext uri="{FF2B5EF4-FFF2-40B4-BE49-F238E27FC236}">
              <a16:creationId xmlns:a16="http://schemas.microsoft.com/office/drawing/2014/main" id="{00000000-0008-0000-4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xdr:colOff>
      <xdr:row>0</xdr:row>
      <xdr:rowOff>1</xdr:rowOff>
    </xdr:from>
    <xdr:to>
      <xdr:col>3</xdr:col>
      <xdr:colOff>1047751</xdr:colOff>
      <xdr:row>2</xdr:row>
      <xdr:rowOff>425539</xdr:rowOff>
    </xdr:to>
    <xdr:pic>
      <xdr:nvPicPr>
        <xdr:cNvPr id="2" name="Imagen 1">
          <a:extLst>
            <a:ext uri="{FF2B5EF4-FFF2-40B4-BE49-F238E27FC236}">
              <a16:creationId xmlns:a16="http://schemas.microsoft.com/office/drawing/2014/main" id="{AF63E54F-A713-488D-8755-5568F3BF136C}"/>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272144" y="1"/>
          <a:ext cx="3238500" cy="753924"/>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xdr:from>
      <xdr:col>11</xdr:col>
      <xdr:colOff>171450</xdr:colOff>
      <xdr:row>21</xdr:row>
      <xdr:rowOff>38100</xdr:rowOff>
    </xdr:from>
    <xdr:to>
      <xdr:col>29</xdr:col>
      <xdr:colOff>304800</xdr:colOff>
      <xdr:row>36</xdr:row>
      <xdr:rowOff>66675</xdr:rowOff>
    </xdr:to>
    <xdr:graphicFrame macro="">
      <xdr:nvGraphicFramePr>
        <xdr:cNvPr id="2" name="Chart 5">
          <a:extLst>
            <a:ext uri="{FF2B5EF4-FFF2-40B4-BE49-F238E27FC236}">
              <a16:creationId xmlns:a16="http://schemas.microsoft.com/office/drawing/2014/main" id="{00000000-0008-0000-4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219076</xdr:colOff>
      <xdr:row>22</xdr:row>
      <xdr:rowOff>28575</xdr:rowOff>
    </xdr:from>
    <xdr:to>
      <xdr:col>8</xdr:col>
      <xdr:colOff>371476</xdr:colOff>
      <xdr:row>33</xdr:row>
      <xdr:rowOff>180975</xdr:rowOff>
    </xdr:to>
    <xdr:graphicFrame macro="">
      <xdr:nvGraphicFramePr>
        <xdr:cNvPr id="4" name="Chart 23">
          <a:extLst>
            <a:ext uri="{FF2B5EF4-FFF2-40B4-BE49-F238E27FC236}">
              <a16:creationId xmlns:a16="http://schemas.microsoft.com/office/drawing/2014/main" id="{00000000-0008-0000-4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10</xdr:col>
      <xdr:colOff>278731</xdr:colOff>
      <xdr:row>3</xdr:row>
      <xdr:rowOff>19368</xdr:rowOff>
    </xdr:to>
    <xdr:pic>
      <xdr:nvPicPr>
        <xdr:cNvPr id="5" name="Imagen 4">
          <a:extLst>
            <a:ext uri="{FF2B5EF4-FFF2-40B4-BE49-F238E27FC236}">
              <a16:creationId xmlns:a16="http://schemas.microsoft.com/office/drawing/2014/main" id="{B8D6CE56-17B6-4113-80F4-4D5DD54FE5F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4</xdr:col>
      <xdr:colOff>142875</xdr:colOff>
      <xdr:row>1</xdr:row>
      <xdr:rowOff>533400</xdr:rowOff>
    </xdr:to>
    <xdr:pic>
      <xdr:nvPicPr>
        <xdr:cNvPr id="3" name="Imagen 1">
          <a:extLst>
            <a:ext uri="{FF2B5EF4-FFF2-40B4-BE49-F238E27FC236}">
              <a16:creationId xmlns:a16="http://schemas.microsoft.com/office/drawing/2014/main" id="{00000000-0008-0000-4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28860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4.xml><?xml version="1.0" encoding="utf-8"?>
<xdr:wsDr xmlns:xdr="http://schemas.openxmlformats.org/drawingml/2006/spreadsheetDrawing" xmlns:a="http://schemas.openxmlformats.org/drawingml/2006/main">
  <xdr:twoCellAnchor>
    <xdr:from>
      <xdr:col>3</xdr:col>
      <xdr:colOff>285749</xdr:colOff>
      <xdr:row>7</xdr:row>
      <xdr:rowOff>9525</xdr:rowOff>
    </xdr:from>
    <xdr:to>
      <xdr:col>26</xdr:col>
      <xdr:colOff>333374</xdr:colOff>
      <xdr:row>17</xdr:row>
      <xdr:rowOff>9525</xdr:rowOff>
    </xdr:to>
    <xdr:graphicFrame macro="">
      <xdr:nvGraphicFramePr>
        <xdr:cNvPr id="2" name="Chart 5">
          <a:extLst>
            <a:ext uri="{FF2B5EF4-FFF2-40B4-BE49-F238E27FC236}">
              <a16:creationId xmlns:a16="http://schemas.microsoft.com/office/drawing/2014/main" id="{00000000-0008-0000-4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285749</xdr:colOff>
      <xdr:row>17</xdr:row>
      <xdr:rowOff>104776</xdr:rowOff>
    </xdr:from>
    <xdr:to>
      <xdr:col>26</xdr:col>
      <xdr:colOff>342900</xdr:colOff>
      <xdr:row>31</xdr:row>
      <xdr:rowOff>180976</xdr:rowOff>
    </xdr:to>
    <xdr:graphicFrame macro="">
      <xdr:nvGraphicFramePr>
        <xdr:cNvPr id="4" name="Chart 5">
          <a:extLst>
            <a:ext uri="{FF2B5EF4-FFF2-40B4-BE49-F238E27FC236}">
              <a16:creationId xmlns:a16="http://schemas.microsoft.com/office/drawing/2014/main" id="{00000000-0008-0000-4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12</xdr:col>
      <xdr:colOff>9525</xdr:colOff>
      <xdr:row>2</xdr:row>
      <xdr:rowOff>596685</xdr:rowOff>
    </xdr:to>
    <xdr:pic>
      <xdr:nvPicPr>
        <xdr:cNvPr id="5" name="Imagen 4">
          <a:extLst>
            <a:ext uri="{FF2B5EF4-FFF2-40B4-BE49-F238E27FC236}">
              <a16:creationId xmlns:a16="http://schemas.microsoft.com/office/drawing/2014/main" id="{2E3FFD83-3319-42DA-B6DF-59BF7003E78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156"/>
        <a:stretch/>
      </xdr:blipFill>
      <xdr:spPr>
        <a:xfrm>
          <a:off x="0" y="0"/>
          <a:ext cx="3381375" cy="787185"/>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463550</xdr:colOff>
      <xdr:row>1</xdr:row>
      <xdr:rowOff>627882</xdr:rowOff>
    </xdr:to>
    <xdr:pic>
      <xdr:nvPicPr>
        <xdr:cNvPr id="3" name="Imagen 2">
          <a:extLst>
            <a:ext uri="{FF2B5EF4-FFF2-40B4-BE49-F238E27FC236}">
              <a16:creationId xmlns:a16="http://schemas.microsoft.com/office/drawing/2014/main" id="{C15D364A-58BE-447C-918F-66C0B4B4A2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28975" cy="751707"/>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520700</xdr:colOff>
      <xdr:row>2</xdr:row>
      <xdr:rowOff>29017</xdr:rowOff>
    </xdr:to>
    <xdr:pic>
      <xdr:nvPicPr>
        <xdr:cNvPr id="3" name="Imagen 2">
          <a:extLst>
            <a:ext uri="{FF2B5EF4-FFF2-40B4-BE49-F238E27FC236}">
              <a16:creationId xmlns:a16="http://schemas.microsoft.com/office/drawing/2014/main" id="{BBF16610-A31C-4D3D-8FE1-428A15950E2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1"/>
          <a:ext cx="3343275" cy="778316"/>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618055</xdr:rowOff>
    </xdr:to>
    <xdr:pic>
      <xdr:nvPicPr>
        <xdr:cNvPr id="3" name="Imagen 2">
          <a:extLst>
            <a:ext uri="{FF2B5EF4-FFF2-40B4-BE49-F238E27FC236}">
              <a16:creationId xmlns:a16="http://schemas.microsoft.com/office/drawing/2014/main" id="{50B92C11-5C32-4F99-8324-4BAD2567013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618055</xdr:rowOff>
    </xdr:to>
    <xdr:pic>
      <xdr:nvPicPr>
        <xdr:cNvPr id="3" name="Imagen 2">
          <a:extLst>
            <a:ext uri="{FF2B5EF4-FFF2-40B4-BE49-F238E27FC236}">
              <a16:creationId xmlns:a16="http://schemas.microsoft.com/office/drawing/2014/main" id="{9770068C-D26D-4C52-898E-5B10ADF7BF1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438151</xdr:colOff>
      <xdr:row>2</xdr:row>
      <xdr:rowOff>9059</xdr:rowOff>
    </xdr:to>
    <xdr:pic>
      <xdr:nvPicPr>
        <xdr:cNvPr id="3" name="Imagen 2">
          <a:extLst>
            <a:ext uri="{FF2B5EF4-FFF2-40B4-BE49-F238E27FC236}">
              <a16:creationId xmlns:a16="http://schemas.microsoft.com/office/drawing/2014/main" id="{355E5B71-AB1A-4F51-BCBA-D00EABE6A9A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57550" cy="75835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466725</xdr:colOff>
      <xdr:row>2</xdr:row>
      <xdr:rowOff>26646</xdr:rowOff>
    </xdr:to>
    <xdr:pic>
      <xdr:nvPicPr>
        <xdr:cNvPr id="2" name="Imagen 1">
          <a:extLst>
            <a:ext uri="{FF2B5EF4-FFF2-40B4-BE49-F238E27FC236}">
              <a16:creationId xmlns:a16="http://schemas.microsoft.com/office/drawing/2014/main" id="{8E69049A-3F3D-4E20-8574-D45E7D9100D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825" y="0"/>
          <a:ext cx="3619500" cy="842621"/>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501650</xdr:colOff>
      <xdr:row>2</xdr:row>
      <xdr:rowOff>21406</xdr:rowOff>
    </xdr:to>
    <xdr:pic>
      <xdr:nvPicPr>
        <xdr:cNvPr id="3" name="Imagen 2">
          <a:extLst>
            <a:ext uri="{FF2B5EF4-FFF2-40B4-BE49-F238E27FC236}">
              <a16:creationId xmlns:a16="http://schemas.microsoft.com/office/drawing/2014/main" id="{3746503C-B49D-4FFF-9C37-9153F26F98F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24225" cy="773881"/>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476251</xdr:colOff>
      <xdr:row>2</xdr:row>
      <xdr:rowOff>11579</xdr:rowOff>
    </xdr:to>
    <xdr:pic>
      <xdr:nvPicPr>
        <xdr:cNvPr id="3" name="Imagen 2">
          <a:extLst>
            <a:ext uri="{FF2B5EF4-FFF2-40B4-BE49-F238E27FC236}">
              <a16:creationId xmlns:a16="http://schemas.microsoft.com/office/drawing/2014/main" id="{9C101895-DC12-4574-81DC-96D5EBA9ED9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381001</xdr:colOff>
      <xdr:row>1</xdr:row>
      <xdr:rowOff>618055</xdr:rowOff>
    </xdr:to>
    <xdr:pic>
      <xdr:nvPicPr>
        <xdr:cNvPr id="3" name="Imagen 2">
          <a:extLst>
            <a:ext uri="{FF2B5EF4-FFF2-40B4-BE49-F238E27FC236}">
              <a16:creationId xmlns:a16="http://schemas.microsoft.com/office/drawing/2014/main" id="{2A7887EE-AE0B-4060-A9D3-A6C819B9E16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00400" cy="745054"/>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457201</xdr:colOff>
      <xdr:row>2</xdr:row>
      <xdr:rowOff>7145</xdr:rowOff>
    </xdr:to>
    <xdr:pic>
      <xdr:nvPicPr>
        <xdr:cNvPr id="3" name="Imagen 2">
          <a:extLst>
            <a:ext uri="{FF2B5EF4-FFF2-40B4-BE49-F238E27FC236}">
              <a16:creationId xmlns:a16="http://schemas.microsoft.com/office/drawing/2014/main" id="{7974B24A-51E0-4190-BB35-C10A387D5BE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27260</xdr:colOff>
      <xdr:row>2</xdr:row>
      <xdr:rowOff>19050</xdr:rowOff>
    </xdr:to>
    <xdr:pic>
      <xdr:nvPicPr>
        <xdr:cNvPr id="3" name="Imagen 2">
          <a:extLst>
            <a:ext uri="{FF2B5EF4-FFF2-40B4-BE49-F238E27FC236}">
              <a16:creationId xmlns:a16="http://schemas.microsoft.com/office/drawing/2014/main" id="{D1EE4D5F-DFE7-4C3C-802B-498DCE5A7A7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395935" cy="790575"/>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533401</xdr:colOff>
      <xdr:row>2</xdr:row>
      <xdr:rowOff>7749</xdr:rowOff>
    </xdr:to>
    <xdr:pic>
      <xdr:nvPicPr>
        <xdr:cNvPr id="3" name="Imagen 2">
          <a:extLst>
            <a:ext uri="{FF2B5EF4-FFF2-40B4-BE49-F238E27FC236}">
              <a16:creationId xmlns:a16="http://schemas.microsoft.com/office/drawing/2014/main" id="{2A0BC9DC-E463-49B8-A297-D7C408EDD25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333750" cy="776098"/>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4</xdr:col>
      <xdr:colOff>495301</xdr:colOff>
      <xdr:row>1</xdr:row>
      <xdr:rowOff>602129</xdr:rowOff>
    </xdr:to>
    <xdr:pic>
      <xdr:nvPicPr>
        <xdr:cNvPr id="3" name="Imagen 2">
          <a:extLst>
            <a:ext uri="{FF2B5EF4-FFF2-40B4-BE49-F238E27FC236}">
              <a16:creationId xmlns:a16="http://schemas.microsoft.com/office/drawing/2014/main" id="{7A7AA380-4236-4A40-AE09-8B359A7A3FF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0"/>
          <a:ext cx="3295650" cy="767229"/>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4</xdr:col>
      <xdr:colOff>447098</xdr:colOff>
      <xdr:row>1</xdr:row>
      <xdr:rowOff>597695</xdr:rowOff>
    </xdr:to>
    <xdr:pic>
      <xdr:nvPicPr>
        <xdr:cNvPr id="3" name="Imagen 2">
          <a:extLst>
            <a:ext uri="{FF2B5EF4-FFF2-40B4-BE49-F238E27FC236}">
              <a16:creationId xmlns:a16="http://schemas.microsoft.com/office/drawing/2014/main" id="{C127589B-D427-4693-A50C-54FACB15964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 y="1"/>
          <a:ext cx="3276600" cy="762794"/>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xdr:from>
      <xdr:col>0</xdr:col>
      <xdr:colOff>0</xdr:colOff>
      <xdr:row>6</xdr:row>
      <xdr:rowOff>3174</xdr:rowOff>
    </xdr:from>
    <xdr:to>
      <xdr:col>5</xdr:col>
      <xdr:colOff>682625</xdr:colOff>
      <xdr:row>20</xdr:row>
      <xdr:rowOff>165099</xdr:rowOff>
    </xdr:to>
    <xdr:graphicFrame macro="">
      <xdr:nvGraphicFramePr>
        <xdr:cNvPr id="2" name="Gráfico 1">
          <a:extLst>
            <a:ext uri="{FF2B5EF4-FFF2-40B4-BE49-F238E27FC236}">
              <a16:creationId xmlns:a16="http://schemas.microsoft.com/office/drawing/2014/main" id="{00000000-0008-0000-5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638175</xdr:colOff>
      <xdr:row>6</xdr:row>
      <xdr:rowOff>47625</xdr:rowOff>
    </xdr:from>
    <xdr:to>
      <xdr:col>11</xdr:col>
      <xdr:colOff>638175</xdr:colOff>
      <xdr:row>19</xdr:row>
      <xdr:rowOff>38099</xdr:rowOff>
    </xdr:to>
    <xdr:graphicFrame macro="">
      <xdr:nvGraphicFramePr>
        <xdr:cNvPr id="4" name="Gráfico 3">
          <a:extLst>
            <a:ext uri="{FF2B5EF4-FFF2-40B4-BE49-F238E27FC236}">
              <a16:creationId xmlns:a16="http://schemas.microsoft.com/office/drawing/2014/main" id="{00000000-0008-0000-5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333375</xdr:colOff>
      <xdr:row>20</xdr:row>
      <xdr:rowOff>73026</xdr:rowOff>
    </xdr:from>
    <xdr:to>
      <xdr:col>4</xdr:col>
      <xdr:colOff>247650</xdr:colOff>
      <xdr:row>34</xdr:row>
      <xdr:rowOff>15876</xdr:rowOff>
    </xdr:to>
    <xdr:graphicFrame macro="">
      <xdr:nvGraphicFramePr>
        <xdr:cNvPr id="5" name="Chart 23">
          <a:extLst>
            <a:ext uri="{FF2B5EF4-FFF2-40B4-BE49-F238E27FC236}">
              <a16:creationId xmlns:a16="http://schemas.microsoft.com/office/drawing/2014/main" id="{00000000-0008-0000-5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4</xdr:col>
      <xdr:colOff>199356</xdr:colOff>
      <xdr:row>3</xdr:row>
      <xdr:rowOff>318</xdr:rowOff>
    </xdr:to>
    <xdr:pic>
      <xdr:nvPicPr>
        <xdr:cNvPr id="6" name="Imagen 5">
          <a:extLst>
            <a:ext uri="{FF2B5EF4-FFF2-40B4-BE49-F238E27FC236}">
              <a16:creationId xmlns:a16="http://schemas.microsoft.com/office/drawing/2014/main" id="{E54C830A-6D97-44E3-95DF-E643B4E2BF6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xdr:from>
      <xdr:col>0</xdr:col>
      <xdr:colOff>114300</xdr:colOff>
      <xdr:row>8</xdr:row>
      <xdr:rowOff>28575</xdr:rowOff>
    </xdr:from>
    <xdr:to>
      <xdr:col>13</xdr:col>
      <xdr:colOff>555625</xdr:colOff>
      <xdr:row>42</xdr:row>
      <xdr:rowOff>95250</xdr:rowOff>
    </xdr:to>
    <xdr:graphicFrame macro="">
      <xdr:nvGraphicFramePr>
        <xdr:cNvPr id="3" name="Gráfico 2">
          <a:extLst>
            <a:ext uri="{FF2B5EF4-FFF2-40B4-BE49-F238E27FC236}">
              <a16:creationId xmlns:a16="http://schemas.microsoft.com/office/drawing/2014/main" id="{00000000-0008-0000-5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288256</xdr:colOff>
      <xdr:row>4</xdr:row>
      <xdr:rowOff>44768</xdr:rowOff>
    </xdr:to>
    <xdr:pic>
      <xdr:nvPicPr>
        <xdr:cNvPr id="4" name="Imagen 3">
          <a:extLst>
            <a:ext uri="{FF2B5EF4-FFF2-40B4-BE49-F238E27FC236}">
              <a16:creationId xmlns:a16="http://schemas.microsoft.com/office/drawing/2014/main" id="{58CEBD58-138E-45F2-8782-4441A42F4B93}"/>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5</xdr:col>
      <xdr:colOff>459441</xdr:colOff>
      <xdr:row>2</xdr:row>
      <xdr:rowOff>35797</xdr:rowOff>
    </xdr:to>
    <xdr:pic>
      <xdr:nvPicPr>
        <xdr:cNvPr id="2" name="Imagen 1">
          <a:extLst>
            <a:ext uri="{FF2B5EF4-FFF2-40B4-BE49-F238E27FC236}">
              <a16:creationId xmlns:a16="http://schemas.microsoft.com/office/drawing/2014/main" id="{3B4997DA-EBE2-4566-9FE8-0998C519FE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123265" y="0"/>
          <a:ext cx="3619500" cy="842621"/>
        </a:xfrm>
        <a:prstGeom prst="rect">
          <a:avLst/>
        </a:prstGeom>
      </xdr:spPr>
    </xdr:pic>
    <xdr:clientData/>
  </xdr:twoCellAnchor>
</xdr:wsDr>
</file>

<file path=xl/drawings/drawing70.xml><?xml version="1.0" encoding="utf-8"?>
<c:userShapes xmlns:c="http://schemas.openxmlformats.org/drawingml/2006/chart">
  <cdr:relSizeAnchor xmlns:cdr="http://schemas.openxmlformats.org/drawingml/2006/chartDrawing">
    <cdr:from>
      <cdr:x>0.90568</cdr:x>
      <cdr:y>0.51558</cdr:y>
    </cdr:from>
    <cdr:to>
      <cdr:x>0.99602</cdr:x>
      <cdr:y>0.6215</cdr:y>
    </cdr:to>
    <cdr:sp macro="" textlink="">
      <cdr:nvSpPr>
        <cdr:cNvPr id="2" name="CuadroTexto 1"/>
        <cdr:cNvSpPr txBox="1"/>
      </cdr:nvSpPr>
      <cdr:spPr>
        <a:xfrm xmlns:a="http://schemas.openxmlformats.org/drawingml/2006/main">
          <a:off x="8963025" y="3152775"/>
          <a:ext cx="894061" cy="6477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900" b="1">
              <a:solidFill>
                <a:schemeClr val="accent1"/>
              </a:solidFill>
            </a:rPr>
            <a:t>TOTAL</a:t>
          </a:r>
        </a:p>
        <a:p xmlns:a="http://schemas.openxmlformats.org/drawingml/2006/main">
          <a:r>
            <a:rPr lang="es-ES" sz="900">
              <a:solidFill>
                <a:schemeClr val="accent1"/>
              </a:solidFill>
            </a:rPr>
            <a:t>Hombre:</a:t>
          </a:r>
        </a:p>
        <a:p xmlns:a="http://schemas.openxmlformats.org/drawingml/2006/main">
          <a:r>
            <a:rPr lang="es-ES" sz="900">
              <a:solidFill>
                <a:schemeClr val="accent1"/>
              </a:solidFill>
            </a:rPr>
            <a:t>Mujer:</a:t>
          </a:r>
        </a:p>
      </cdr:txBody>
    </cdr:sp>
  </cdr:relSizeAnchor>
  <cdr:relSizeAnchor xmlns:cdr="http://schemas.openxmlformats.org/drawingml/2006/chartDrawing">
    <cdr:from>
      <cdr:x>0.94946</cdr:x>
      <cdr:y>0.53894</cdr:y>
    </cdr:from>
    <cdr:to>
      <cdr:x>0.99779</cdr:x>
      <cdr:y>0.57788</cdr:y>
    </cdr:to>
    <cdr:sp macro="" textlink="'61aperfcuidadorCCAA'!$G$32">
      <cdr:nvSpPr>
        <cdr:cNvPr id="3" name="CuadroTexto 2"/>
        <cdr:cNvSpPr txBox="1"/>
      </cdr:nvSpPr>
      <cdr:spPr>
        <a:xfrm xmlns:a="http://schemas.openxmlformats.org/drawingml/2006/main">
          <a:off x="9544051" y="3295650"/>
          <a:ext cx="48577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fld id="{A9F41B8F-CC7A-4639-9ADE-B4476DD7AB6C}" type="TxLink">
            <a:rPr lang="en-US" sz="900" b="1" i="0" u="none" strike="noStrike">
              <a:solidFill>
                <a:srgbClr val="006600"/>
              </a:solidFill>
              <a:latin typeface="+mn-lt"/>
              <a:cs typeface="Arial"/>
            </a:rPr>
            <a:pPr/>
            <a:t>27,7%</a:t>
          </a:fld>
          <a:endParaRPr lang="es-ES" sz="900">
            <a:solidFill>
              <a:srgbClr val="006600"/>
            </a:solidFill>
            <a:latin typeface="+mn-lt"/>
          </a:endParaRPr>
        </a:p>
      </cdr:txBody>
    </cdr:sp>
  </cdr:relSizeAnchor>
  <cdr:relSizeAnchor xmlns:cdr="http://schemas.openxmlformats.org/drawingml/2006/chartDrawing">
    <cdr:from>
      <cdr:x>0.94094</cdr:x>
      <cdr:y>0.56282</cdr:y>
    </cdr:from>
    <cdr:to>
      <cdr:x>0.98863</cdr:x>
      <cdr:y>0.60177</cdr:y>
    </cdr:to>
    <cdr:sp macro="" textlink="'61aperfcuidadorCCAA'!$H$32">
      <cdr:nvSpPr>
        <cdr:cNvPr id="4" name="CuadroTexto 1"/>
        <cdr:cNvSpPr txBox="1"/>
      </cdr:nvSpPr>
      <cdr:spPr>
        <a:xfrm xmlns:a="http://schemas.openxmlformats.org/drawingml/2006/main">
          <a:off x="9458326" y="3441700"/>
          <a:ext cx="479424" cy="2381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fld id="{FEB691C6-3594-4BDE-AE50-6FC41503F95E}" type="TxLink">
            <a:rPr lang="en-US" sz="900" b="1" i="0" u="none" strike="noStrike">
              <a:solidFill>
                <a:srgbClr val="006600"/>
              </a:solidFill>
              <a:latin typeface="+mn-lt"/>
              <a:cs typeface="Arial"/>
            </a:rPr>
            <a:pPr/>
            <a:t>72,3%</a:t>
          </a:fld>
          <a:endParaRPr lang="es-ES" sz="900">
            <a:solidFill>
              <a:srgbClr val="006600"/>
            </a:solidFill>
            <a:latin typeface="+mn-lt"/>
          </a:endParaRPr>
        </a:p>
      </cdr:txBody>
    </cdr:sp>
  </cdr:relSizeAnchor>
</c:userShapes>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580356</xdr:colOff>
      <xdr:row>2</xdr:row>
      <xdr:rowOff>57468</xdr:rowOff>
    </xdr:to>
    <xdr:pic>
      <xdr:nvPicPr>
        <xdr:cNvPr id="3" name="Imagen 2">
          <a:extLst>
            <a:ext uri="{FF2B5EF4-FFF2-40B4-BE49-F238E27FC236}">
              <a16:creationId xmlns:a16="http://schemas.microsoft.com/office/drawing/2014/main" id="{2FC1A749-4D99-495B-94F9-D07233FD178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580356</xdr:colOff>
      <xdr:row>2</xdr:row>
      <xdr:rowOff>57468</xdr:rowOff>
    </xdr:to>
    <xdr:pic>
      <xdr:nvPicPr>
        <xdr:cNvPr id="3" name="Imagen 2">
          <a:extLst>
            <a:ext uri="{FF2B5EF4-FFF2-40B4-BE49-F238E27FC236}">
              <a16:creationId xmlns:a16="http://schemas.microsoft.com/office/drawing/2014/main" id="{3EA5EDC4-E6EF-4008-AC18-52CBDC2F1CF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xdr:from>
      <xdr:col>1</xdr:col>
      <xdr:colOff>0</xdr:colOff>
      <xdr:row>20</xdr:row>
      <xdr:rowOff>0</xdr:rowOff>
    </xdr:from>
    <xdr:to>
      <xdr:col>7</xdr:col>
      <xdr:colOff>57150</xdr:colOff>
      <xdr:row>35</xdr:row>
      <xdr:rowOff>57150</xdr:rowOff>
    </xdr:to>
    <xdr:graphicFrame macro="">
      <xdr:nvGraphicFramePr>
        <xdr:cNvPr id="266253" name="Gráfico 1">
          <a:extLst>
            <a:ext uri="{FF2B5EF4-FFF2-40B4-BE49-F238E27FC236}">
              <a16:creationId xmlns:a16="http://schemas.microsoft.com/office/drawing/2014/main" id="{00000000-0008-0000-5500-00000D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19050</xdr:colOff>
      <xdr:row>20</xdr:row>
      <xdr:rowOff>57150</xdr:rowOff>
    </xdr:from>
    <xdr:to>
      <xdr:col>12</xdr:col>
      <xdr:colOff>95250</xdr:colOff>
      <xdr:row>38</xdr:row>
      <xdr:rowOff>9525</xdr:rowOff>
    </xdr:to>
    <xdr:graphicFrame macro="">
      <xdr:nvGraphicFramePr>
        <xdr:cNvPr id="266254" name="Gráfico 2">
          <a:extLst>
            <a:ext uri="{FF2B5EF4-FFF2-40B4-BE49-F238E27FC236}">
              <a16:creationId xmlns:a16="http://schemas.microsoft.com/office/drawing/2014/main" id="{00000000-0008-0000-5500-00000E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104775</xdr:colOff>
      <xdr:row>20</xdr:row>
      <xdr:rowOff>19050</xdr:rowOff>
    </xdr:from>
    <xdr:to>
      <xdr:col>18</xdr:col>
      <xdr:colOff>171450</xdr:colOff>
      <xdr:row>35</xdr:row>
      <xdr:rowOff>76200</xdr:rowOff>
    </xdr:to>
    <xdr:graphicFrame macro="">
      <xdr:nvGraphicFramePr>
        <xdr:cNvPr id="266255" name="Gráfico 3">
          <a:extLst>
            <a:ext uri="{FF2B5EF4-FFF2-40B4-BE49-F238E27FC236}">
              <a16:creationId xmlns:a16="http://schemas.microsoft.com/office/drawing/2014/main" id="{00000000-0008-0000-5500-00000F10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6</xdr:col>
      <xdr:colOff>154906</xdr:colOff>
      <xdr:row>2</xdr:row>
      <xdr:rowOff>425768</xdr:rowOff>
    </xdr:to>
    <xdr:pic>
      <xdr:nvPicPr>
        <xdr:cNvPr id="3" name="Imagen 2">
          <a:extLst>
            <a:ext uri="{FF2B5EF4-FFF2-40B4-BE49-F238E27FC236}">
              <a16:creationId xmlns:a16="http://schemas.microsoft.com/office/drawing/2014/main" id="{43015B1D-0EA3-4472-8922-E546F2C6D18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44768</xdr:rowOff>
    </xdr:to>
    <xdr:pic>
      <xdr:nvPicPr>
        <xdr:cNvPr id="3" name="Imagen 2">
          <a:extLst>
            <a:ext uri="{FF2B5EF4-FFF2-40B4-BE49-F238E27FC236}">
              <a16:creationId xmlns:a16="http://schemas.microsoft.com/office/drawing/2014/main" id="{43E12CC9-789C-4C08-8AF7-0CD6F2B6CA8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5</xdr:row>
      <xdr:rowOff>63818</xdr:rowOff>
    </xdr:to>
    <xdr:pic>
      <xdr:nvPicPr>
        <xdr:cNvPr id="3" name="Imagen 2">
          <a:extLst>
            <a:ext uri="{FF2B5EF4-FFF2-40B4-BE49-F238E27FC236}">
              <a16:creationId xmlns:a16="http://schemas.microsoft.com/office/drawing/2014/main" id="{51228529-E6AE-4C21-A919-D9C21E2135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412A63B5-4009-47DA-A726-3138954D2D4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xdr:from>
      <xdr:col>13</xdr:col>
      <xdr:colOff>158480</xdr:colOff>
      <xdr:row>4</xdr:row>
      <xdr:rowOff>190500</xdr:rowOff>
    </xdr:from>
    <xdr:to>
      <xdr:col>21</xdr:col>
      <xdr:colOff>190500</xdr:colOff>
      <xdr:row>15</xdr:row>
      <xdr:rowOff>179294</xdr:rowOff>
    </xdr:to>
    <xdr:graphicFrame macro="">
      <xdr:nvGraphicFramePr>
        <xdr:cNvPr id="2" name="Gráfico 1">
          <a:extLst>
            <a:ext uri="{FF2B5EF4-FFF2-40B4-BE49-F238E27FC236}">
              <a16:creationId xmlns:a16="http://schemas.microsoft.com/office/drawing/2014/main" id="{00000000-0008-0000-5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175931</xdr:colOff>
      <xdr:row>15</xdr:row>
      <xdr:rowOff>118780</xdr:rowOff>
    </xdr:from>
    <xdr:to>
      <xdr:col>22</xdr:col>
      <xdr:colOff>313764</xdr:colOff>
      <xdr:row>28</xdr:row>
      <xdr:rowOff>44823</xdr:rowOff>
    </xdr:to>
    <xdr:graphicFrame macro="">
      <xdr:nvGraphicFramePr>
        <xdr:cNvPr id="3" name="Gráfico 2">
          <a:extLst>
            <a:ext uri="{FF2B5EF4-FFF2-40B4-BE49-F238E27FC236}">
              <a16:creationId xmlns:a16="http://schemas.microsoft.com/office/drawing/2014/main" id="{00000000-0008-0000-5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151278</xdr:colOff>
      <xdr:row>26</xdr:row>
      <xdr:rowOff>168088</xdr:rowOff>
    </xdr:from>
    <xdr:to>
      <xdr:col>21</xdr:col>
      <xdr:colOff>201706</xdr:colOff>
      <xdr:row>38</xdr:row>
      <xdr:rowOff>78438</xdr:rowOff>
    </xdr:to>
    <xdr:graphicFrame macro="">
      <xdr:nvGraphicFramePr>
        <xdr:cNvPr id="4" name="Gráfico 3">
          <a:extLst>
            <a:ext uri="{FF2B5EF4-FFF2-40B4-BE49-F238E27FC236}">
              <a16:creationId xmlns:a16="http://schemas.microsoft.com/office/drawing/2014/main" id="{00000000-0008-0000-5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7</xdr:col>
      <xdr:colOff>198531</xdr:colOff>
      <xdr:row>2</xdr:row>
      <xdr:rowOff>477273</xdr:rowOff>
    </xdr:to>
    <xdr:pic>
      <xdr:nvPicPr>
        <xdr:cNvPr id="6" name="Imagen 5">
          <a:extLst>
            <a:ext uri="{FF2B5EF4-FFF2-40B4-BE49-F238E27FC236}">
              <a16:creationId xmlns:a16="http://schemas.microsoft.com/office/drawing/2014/main" id="{808BCFBC-87B8-4CB3-B749-734E339B8F2D}"/>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10156"/>
        <a:stretch/>
      </xdr:blipFill>
      <xdr:spPr>
        <a:xfrm>
          <a:off x="0" y="0"/>
          <a:ext cx="3686735" cy="858273"/>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7BEE0910-F980-48EF-ABBB-81B30839B1D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1837285F-76C5-4DDC-8B0E-04F535B184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342900</xdr:colOff>
      <xdr:row>2</xdr:row>
      <xdr:rowOff>29821</xdr:rowOff>
    </xdr:to>
    <xdr:pic>
      <xdr:nvPicPr>
        <xdr:cNvPr id="2" name="Imagen 1">
          <a:extLst>
            <a:ext uri="{FF2B5EF4-FFF2-40B4-BE49-F238E27FC236}">
              <a16:creationId xmlns:a16="http://schemas.microsoft.com/office/drawing/2014/main" id="{24DB6A22-576E-493C-9CE0-D99EF22D771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7AE59979-9519-4CA9-908D-A841577B36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BE75291C-8DAE-4BC2-89A3-A878131D11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5</xdr:row>
      <xdr:rowOff>63818</xdr:rowOff>
    </xdr:to>
    <xdr:pic>
      <xdr:nvPicPr>
        <xdr:cNvPr id="3" name="Imagen 2">
          <a:extLst>
            <a:ext uri="{FF2B5EF4-FFF2-40B4-BE49-F238E27FC236}">
              <a16:creationId xmlns:a16="http://schemas.microsoft.com/office/drawing/2014/main" id="{22D3FF23-8F77-454B-A74F-9B3160C146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07EDC6CD-72B6-4FC8-BA9B-12FB297CE67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450181</xdr:colOff>
      <xdr:row>4</xdr:row>
      <xdr:rowOff>159068</xdr:rowOff>
    </xdr:to>
    <xdr:pic>
      <xdr:nvPicPr>
        <xdr:cNvPr id="3" name="Imagen 2">
          <a:extLst>
            <a:ext uri="{FF2B5EF4-FFF2-40B4-BE49-F238E27FC236}">
              <a16:creationId xmlns:a16="http://schemas.microsoft.com/office/drawing/2014/main" id="{5E6A59FB-EA69-4801-A0A8-BE2E9CAF205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5.xml><?xml version="1.0" encoding="utf-8"?>
<xdr:wsDr xmlns:xdr="http://schemas.openxmlformats.org/drawingml/2006/spreadsheetDrawing" xmlns:a="http://schemas.openxmlformats.org/drawingml/2006/main">
  <xdr:twoCellAnchor>
    <xdr:from>
      <xdr:col>11</xdr:col>
      <xdr:colOff>21431</xdr:colOff>
      <xdr:row>7</xdr:row>
      <xdr:rowOff>335756</xdr:rowOff>
    </xdr:from>
    <xdr:to>
      <xdr:col>17</xdr:col>
      <xdr:colOff>221456</xdr:colOff>
      <xdr:row>33</xdr:row>
      <xdr:rowOff>95250</xdr:rowOff>
    </xdr:to>
    <xdr:graphicFrame macro="">
      <xdr:nvGraphicFramePr>
        <xdr:cNvPr id="2" name="Chart 113">
          <a:extLst>
            <a:ext uri="{FF2B5EF4-FFF2-40B4-BE49-F238E27FC236}">
              <a16:creationId xmlns:a16="http://schemas.microsoft.com/office/drawing/2014/main" id="{00000000-0008-0000-6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6</xdr:col>
      <xdr:colOff>2506</xdr:colOff>
      <xdr:row>2</xdr:row>
      <xdr:rowOff>59849</xdr:rowOff>
    </xdr:to>
    <xdr:pic>
      <xdr:nvPicPr>
        <xdr:cNvPr id="4" name="Imagen 3">
          <a:extLst>
            <a:ext uri="{FF2B5EF4-FFF2-40B4-BE49-F238E27FC236}">
              <a16:creationId xmlns:a16="http://schemas.microsoft.com/office/drawing/2014/main" id="{AFD9EE0D-6654-4CFD-9271-FD57C2528AF1}"/>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47625" y="0"/>
          <a:ext cx="3479131" cy="809943"/>
        </a:xfrm>
        <a:prstGeom prst="rect">
          <a:avLst/>
        </a:prstGeom>
      </xdr:spPr>
    </xdr:pic>
    <xdr:clientData/>
  </xdr:twoCellAnchor>
</xdr:wsDr>
</file>

<file path=xl/drawings/drawing8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44768</xdr:rowOff>
    </xdr:to>
    <xdr:pic>
      <xdr:nvPicPr>
        <xdr:cNvPr id="3" name="Imagen 2">
          <a:extLst>
            <a:ext uri="{FF2B5EF4-FFF2-40B4-BE49-F238E27FC236}">
              <a16:creationId xmlns:a16="http://schemas.microsoft.com/office/drawing/2014/main" id="{9076BBC6-D4D4-48E7-AFE4-68A0ECB555C1}"/>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250156</xdr:colOff>
      <xdr:row>4</xdr:row>
      <xdr:rowOff>159068</xdr:rowOff>
    </xdr:to>
    <xdr:pic>
      <xdr:nvPicPr>
        <xdr:cNvPr id="3" name="Imagen 2">
          <a:extLst>
            <a:ext uri="{FF2B5EF4-FFF2-40B4-BE49-F238E27FC236}">
              <a16:creationId xmlns:a16="http://schemas.microsoft.com/office/drawing/2014/main" id="{7B5C9CA9-45F4-4E0B-BB54-FC9177ABD478}"/>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469231</xdr:colOff>
      <xdr:row>4</xdr:row>
      <xdr:rowOff>47943</xdr:rowOff>
    </xdr:to>
    <xdr:pic>
      <xdr:nvPicPr>
        <xdr:cNvPr id="3" name="Imagen 2">
          <a:extLst>
            <a:ext uri="{FF2B5EF4-FFF2-40B4-BE49-F238E27FC236}">
              <a16:creationId xmlns:a16="http://schemas.microsoft.com/office/drawing/2014/main" id="{EAC7DB41-7EFD-4739-951B-3B8348D60E9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89.xml><?xml version="1.0" encoding="utf-8"?>
<xdr:wsDr xmlns:xdr="http://schemas.openxmlformats.org/drawingml/2006/spreadsheetDrawing" xmlns:a="http://schemas.openxmlformats.org/drawingml/2006/main">
  <xdr:twoCellAnchor>
    <xdr:from>
      <xdr:col>1</xdr:col>
      <xdr:colOff>400050</xdr:colOff>
      <xdr:row>8</xdr:row>
      <xdr:rowOff>38100</xdr:rowOff>
    </xdr:from>
    <xdr:to>
      <xdr:col>13</xdr:col>
      <xdr:colOff>393700</xdr:colOff>
      <xdr:row>42</xdr:row>
      <xdr:rowOff>104775</xdr:rowOff>
    </xdr:to>
    <xdr:graphicFrame macro="">
      <xdr:nvGraphicFramePr>
        <xdr:cNvPr id="3" name="Gráfico 2">
          <a:extLst>
            <a:ext uri="{FF2B5EF4-FFF2-40B4-BE49-F238E27FC236}">
              <a16:creationId xmlns:a16="http://schemas.microsoft.com/office/drawing/2014/main" id="{00000000-0008-0000-6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159068</xdr:rowOff>
    </xdr:to>
    <xdr:pic>
      <xdr:nvPicPr>
        <xdr:cNvPr id="2" name="Imagen 1">
          <a:extLst>
            <a:ext uri="{FF2B5EF4-FFF2-40B4-BE49-F238E27FC236}">
              <a16:creationId xmlns:a16="http://schemas.microsoft.com/office/drawing/2014/main" id="{4EEF560E-5BE0-4265-B629-307FB174850F}"/>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342339</xdr:colOff>
      <xdr:row>2</xdr:row>
      <xdr:rowOff>29821</xdr:rowOff>
    </xdr:to>
    <xdr:pic>
      <xdr:nvPicPr>
        <xdr:cNvPr id="2" name="Imagen 1">
          <a:extLst>
            <a:ext uri="{FF2B5EF4-FFF2-40B4-BE49-F238E27FC236}">
              <a16:creationId xmlns:a16="http://schemas.microsoft.com/office/drawing/2014/main" id="{1A2A3E85-DC34-4B74-9CFA-793CC576510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619500" cy="842621"/>
        </a:xfrm>
        <a:prstGeom prst="rect">
          <a:avLst/>
        </a:prstGeom>
      </xdr:spPr>
    </xdr:pic>
    <xdr:clientData/>
  </xdr:twoCellAnchor>
</xdr:wsDr>
</file>

<file path=xl/drawings/drawing90.xml><?xml version="1.0" encoding="utf-8"?>
<c:userShapes xmlns:c="http://schemas.openxmlformats.org/drawingml/2006/chart">
  <cdr:relSizeAnchor xmlns:cdr="http://schemas.openxmlformats.org/drawingml/2006/chartDrawing">
    <cdr:from>
      <cdr:x>0</cdr:x>
      <cdr:y>0.94237</cdr:y>
    </cdr:from>
    <cdr:to>
      <cdr:x>0.98087</cdr:x>
      <cdr:y>0.99221</cdr:y>
    </cdr:to>
    <cdr:sp macro="" textlink="">
      <cdr:nvSpPr>
        <cdr:cNvPr id="2" name="CuadroTexto 1"/>
        <cdr:cNvSpPr txBox="1"/>
      </cdr:nvSpPr>
      <cdr:spPr>
        <a:xfrm xmlns:a="http://schemas.openxmlformats.org/drawingml/2006/main">
          <a:off x="0" y="5762651"/>
          <a:ext cx="8953504" cy="304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1.xml><?xml version="1.0" encoding="utf-8"?>
<xdr:wsDr xmlns:xdr="http://schemas.openxmlformats.org/drawingml/2006/spreadsheetDrawing" xmlns:a="http://schemas.openxmlformats.org/drawingml/2006/main">
  <xdr:twoCellAnchor>
    <xdr:from>
      <xdr:col>1</xdr:col>
      <xdr:colOff>304800</xdr:colOff>
      <xdr:row>8</xdr:row>
      <xdr:rowOff>0</xdr:rowOff>
    </xdr:from>
    <xdr:to>
      <xdr:col>13</xdr:col>
      <xdr:colOff>295275</xdr:colOff>
      <xdr:row>42</xdr:row>
      <xdr:rowOff>63500</xdr:rowOff>
    </xdr:to>
    <xdr:graphicFrame macro="">
      <xdr:nvGraphicFramePr>
        <xdr:cNvPr id="3" name="Gráfico 2">
          <a:extLst>
            <a:ext uri="{FF2B5EF4-FFF2-40B4-BE49-F238E27FC236}">
              <a16:creationId xmlns:a16="http://schemas.microsoft.com/office/drawing/2014/main" id="{00000000-0008-0000-6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44768</xdr:rowOff>
    </xdr:to>
    <xdr:pic>
      <xdr:nvPicPr>
        <xdr:cNvPr id="4" name="Imagen 3">
          <a:extLst>
            <a:ext uri="{FF2B5EF4-FFF2-40B4-BE49-F238E27FC236}">
              <a16:creationId xmlns:a16="http://schemas.microsoft.com/office/drawing/2014/main" id="{0DFB2852-0690-403E-B237-0F6710FDFB16}"/>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2.xml><?xml version="1.0" encoding="utf-8"?>
<c:userShapes xmlns:c="http://schemas.openxmlformats.org/drawingml/2006/chart">
  <cdr:relSizeAnchor xmlns:cdr="http://schemas.openxmlformats.org/drawingml/2006/chartDrawing">
    <cdr:from>
      <cdr:x>0</cdr:x>
      <cdr:y>0.94704</cdr:y>
    </cdr:from>
    <cdr:to>
      <cdr:x>0.98087</cdr:x>
      <cdr:y>1</cdr:y>
    </cdr:to>
    <cdr:sp macro="" textlink="">
      <cdr:nvSpPr>
        <cdr:cNvPr id="2" name="CuadroTexto 1"/>
        <cdr:cNvSpPr txBox="1"/>
      </cdr:nvSpPr>
      <cdr:spPr>
        <a:xfrm xmlns:a="http://schemas.openxmlformats.org/drawingml/2006/main">
          <a:off x="0" y="5791200"/>
          <a:ext cx="8953504" cy="32385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3.xml><?xml version="1.0" encoding="utf-8"?>
<xdr:wsDr xmlns:xdr="http://schemas.openxmlformats.org/drawingml/2006/spreadsheetDrawing" xmlns:a="http://schemas.openxmlformats.org/drawingml/2006/main">
  <xdr:twoCellAnchor>
    <xdr:from>
      <xdr:col>1</xdr:col>
      <xdr:colOff>412750</xdr:colOff>
      <xdr:row>8</xdr:row>
      <xdr:rowOff>19050</xdr:rowOff>
    </xdr:from>
    <xdr:to>
      <xdr:col>13</xdr:col>
      <xdr:colOff>406400</xdr:colOff>
      <xdr:row>42</xdr:row>
      <xdr:rowOff>85725</xdr:rowOff>
    </xdr:to>
    <xdr:graphicFrame macro="">
      <xdr:nvGraphicFramePr>
        <xdr:cNvPr id="3" name="Gráfico 2">
          <a:extLst>
            <a:ext uri="{FF2B5EF4-FFF2-40B4-BE49-F238E27FC236}">
              <a16:creationId xmlns:a16="http://schemas.microsoft.com/office/drawing/2014/main" id="{00000000-0008-0000-6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618456</xdr:colOff>
      <xdr:row>4</xdr:row>
      <xdr:rowOff>159068</xdr:rowOff>
    </xdr:to>
    <xdr:pic>
      <xdr:nvPicPr>
        <xdr:cNvPr id="4" name="Imagen 3">
          <a:extLst>
            <a:ext uri="{FF2B5EF4-FFF2-40B4-BE49-F238E27FC236}">
              <a16:creationId xmlns:a16="http://schemas.microsoft.com/office/drawing/2014/main" id="{D84A30CA-9100-4D3D-8BEC-8717D0C4D93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4.xml><?xml version="1.0" encoding="utf-8"?>
<c:userShapes xmlns:c="http://schemas.openxmlformats.org/drawingml/2006/chart">
  <cdr:relSizeAnchor xmlns:cdr="http://schemas.openxmlformats.org/drawingml/2006/chartDrawing">
    <cdr:from>
      <cdr:x>0.01913</cdr:x>
      <cdr:y>0.94237</cdr:y>
    </cdr:from>
    <cdr:to>
      <cdr:x>1</cdr:x>
      <cdr:y>0.99377</cdr:y>
    </cdr:to>
    <cdr:sp macro="" textlink="">
      <cdr:nvSpPr>
        <cdr:cNvPr id="2" name="CuadroTexto 1"/>
        <cdr:cNvSpPr txBox="1"/>
      </cdr:nvSpPr>
      <cdr:spPr>
        <a:xfrm xmlns:a="http://schemas.openxmlformats.org/drawingml/2006/main">
          <a:off x="174621" y="5762636"/>
          <a:ext cx="8953504" cy="3143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5.xml><?xml version="1.0" encoding="utf-8"?>
<xdr:wsDr xmlns:xdr="http://schemas.openxmlformats.org/drawingml/2006/spreadsheetDrawing" xmlns:a="http://schemas.openxmlformats.org/drawingml/2006/main">
  <xdr:twoCellAnchor>
    <xdr:from>
      <xdr:col>1</xdr:col>
      <xdr:colOff>333375</xdr:colOff>
      <xdr:row>8</xdr:row>
      <xdr:rowOff>9525</xdr:rowOff>
    </xdr:from>
    <xdr:to>
      <xdr:col>13</xdr:col>
      <xdr:colOff>333375</xdr:colOff>
      <xdr:row>42</xdr:row>
      <xdr:rowOff>76200</xdr:rowOff>
    </xdr:to>
    <xdr:graphicFrame macro="">
      <xdr:nvGraphicFramePr>
        <xdr:cNvPr id="3" name="Gráfico 2">
          <a:extLst>
            <a:ext uri="{FF2B5EF4-FFF2-40B4-BE49-F238E27FC236}">
              <a16:creationId xmlns:a16="http://schemas.microsoft.com/office/drawing/2014/main" id="{00000000-0008-0000-6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5</xdr:col>
      <xdr:colOff>621631</xdr:colOff>
      <xdr:row>4</xdr:row>
      <xdr:rowOff>162243</xdr:rowOff>
    </xdr:to>
    <xdr:pic>
      <xdr:nvPicPr>
        <xdr:cNvPr id="4" name="Imagen 3">
          <a:extLst>
            <a:ext uri="{FF2B5EF4-FFF2-40B4-BE49-F238E27FC236}">
              <a16:creationId xmlns:a16="http://schemas.microsoft.com/office/drawing/2014/main" id="{4E273285-0ECE-4620-8F53-0DFBF43C42D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6.xml><?xml version="1.0" encoding="utf-8"?>
<c:userShapes xmlns:c="http://schemas.openxmlformats.org/drawingml/2006/chart">
  <cdr:relSizeAnchor xmlns:cdr="http://schemas.openxmlformats.org/drawingml/2006/chartDrawing">
    <cdr:from>
      <cdr:x>0.01297</cdr:x>
      <cdr:y>0.95019</cdr:y>
    </cdr:from>
    <cdr:to>
      <cdr:x>0.99384</cdr:x>
      <cdr:y>1</cdr:y>
    </cdr:to>
    <cdr:sp macro="" textlink="">
      <cdr:nvSpPr>
        <cdr:cNvPr id="2" name="CuadroTexto 1"/>
        <cdr:cNvSpPr txBox="1"/>
      </cdr:nvSpPr>
      <cdr:spPr>
        <a:xfrm xmlns:a="http://schemas.openxmlformats.org/drawingml/2006/main">
          <a:off x="123825" y="5813451"/>
          <a:ext cx="9361472" cy="30477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s-ES" sz="800" i="1">
              <a:solidFill>
                <a:schemeClr val="tx1">
                  <a:lumMod val="65000"/>
                  <a:lumOff val="35000"/>
                </a:schemeClr>
              </a:solidFill>
            </a:rPr>
            <a:t>*En las personas beneficiarias con derecho a prestación</a:t>
          </a:r>
          <a:r>
            <a:rPr lang="es-ES" sz="800" i="1" baseline="0">
              <a:solidFill>
                <a:schemeClr val="tx1">
                  <a:lumMod val="65000"/>
                  <a:lumOff val="35000"/>
                </a:schemeClr>
              </a:solidFill>
            </a:rPr>
            <a:t> pendientes de resolución de PIA s</a:t>
          </a:r>
          <a:r>
            <a:rPr lang="es-ES" sz="800" i="1">
              <a:solidFill>
                <a:schemeClr val="tx1">
                  <a:lumMod val="65000"/>
                  <a:lumOff val="35000"/>
                </a:schemeClr>
              </a:solidFill>
            </a:rPr>
            <a:t>e incluyen todas las personas beneficiarias con derecho a prestación pendientes de resolución de PIA, independientemente</a:t>
          </a:r>
          <a:r>
            <a:rPr lang="es-ES" sz="800" i="1" baseline="0">
              <a:solidFill>
                <a:schemeClr val="tx1">
                  <a:lumMod val="65000"/>
                  <a:lumOff val="35000"/>
                </a:schemeClr>
              </a:solidFill>
            </a:rPr>
            <a:t> del tiempo que llevan esperando la resolución de PIA y de si existe o no motivo de exclusión no imputable a la Administración</a:t>
          </a:r>
          <a:endParaRPr lang="es-ES" sz="800" i="1">
            <a:solidFill>
              <a:schemeClr val="tx1">
                <a:lumMod val="65000"/>
                <a:lumOff val="35000"/>
              </a:schemeClr>
            </a:solidFill>
          </a:endParaRPr>
        </a:p>
      </cdr:txBody>
    </cdr:sp>
  </cdr:relSizeAnchor>
</c:userShapes>
</file>

<file path=xl/drawings/drawing9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293812</xdr:colOff>
      <xdr:row>2</xdr:row>
      <xdr:rowOff>428943</xdr:rowOff>
    </xdr:to>
    <xdr:pic>
      <xdr:nvPicPr>
        <xdr:cNvPr id="3" name="Imagen 2">
          <a:extLst>
            <a:ext uri="{FF2B5EF4-FFF2-40B4-BE49-F238E27FC236}">
              <a16:creationId xmlns:a16="http://schemas.microsoft.com/office/drawing/2014/main" id="{FC3FB447-7C8B-4F45-BDB9-99D6ACF2C94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479131" cy="809943"/>
        </a:xfrm>
        <a:prstGeom prst="rect">
          <a:avLst/>
        </a:prstGeom>
      </xdr:spPr>
    </xdr:pic>
    <xdr:clientData/>
  </xdr:twoCellAnchor>
</xdr:wsDr>
</file>

<file path=xl/drawings/drawing98.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152400</xdr:colOff>
      <xdr:row>1</xdr:row>
      <xdr:rowOff>621583</xdr:rowOff>
    </xdr:to>
    <xdr:pic>
      <xdr:nvPicPr>
        <xdr:cNvPr id="2" name="Imagen 1">
          <a:extLst>
            <a:ext uri="{FF2B5EF4-FFF2-40B4-BE49-F238E27FC236}">
              <a16:creationId xmlns:a16="http://schemas.microsoft.com/office/drawing/2014/main" id="{B9392D4D-1A65-4413-8EF1-96EDBF5E960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47625" y="1"/>
          <a:ext cx="3267075" cy="735882"/>
        </a:xfrm>
        <a:prstGeom prst="rect">
          <a:avLst/>
        </a:prstGeom>
      </xdr:spPr>
    </xdr:pic>
    <xdr:clientData/>
  </xdr:twoCellAnchor>
</xdr:wsDr>
</file>

<file path=xl/drawings/drawing9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101600</xdr:colOff>
      <xdr:row>1</xdr:row>
      <xdr:rowOff>618407</xdr:rowOff>
    </xdr:to>
    <xdr:pic>
      <xdr:nvPicPr>
        <xdr:cNvPr id="2" name="Imagen 1">
          <a:extLst>
            <a:ext uri="{FF2B5EF4-FFF2-40B4-BE49-F238E27FC236}">
              <a16:creationId xmlns:a16="http://schemas.microsoft.com/office/drawing/2014/main" id="{75BD7CA7-0599-4F53-B570-C13E0160DDC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0156"/>
        <a:stretch/>
      </xdr:blipFill>
      <xdr:spPr>
        <a:xfrm>
          <a:off x="0" y="0"/>
          <a:ext cx="3267075" cy="735882"/>
        </a:xfrm>
        <a:prstGeom prst="rect">
          <a:avLst/>
        </a:prstGeom>
      </xdr:spPr>
    </xdr:pic>
    <xdr:clientData/>
  </xdr:twoCellAnchor>
</xdr:wsDr>
</file>

<file path=xl/theme/theme1.xml><?xml version="1.0" encoding="utf-8"?>
<a:theme xmlns:a="http://schemas.openxmlformats.org/drawingml/2006/main" name="TemaDependencia">
  <a:themeElements>
    <a:clrScheme name="Violeta">
      <a:dk1>
        <a:sysClr val="windowText" lastClr="000000"/>
      </a:dk1>
      <a:lt1>
        <a:sysClr val="window" lastClr="FFFFFF"/>
      </a:lt1>
      <a:dk2>
        <a:srgbClr val="373545"/>
      </a:dk2>
      <a:lt2>
        <a:srgbClr val="DCD8DC"/>
      </a:lt2>
      <a:accent1>
        <a:srgbClr val="AD84C6"/>
      </a:accent1>
      <a:accent2>
        <a:srgbClr val="8784C7"/>
      </a:accent2>
      <a:accent3>
        <a:srgbClr val="5D739A"/>
      </a:accent3>
      <a:accent4>
        <a:srgbClr val="6997AF"/>
      </a:accent4>
      <a:accent5>
        <a:srgbClr val="84ACB6"/>
      </a:accent5>
      <a:accent6>
        <a:srgbClr val="6F8183"/>
      </a:accent6>
      <a:hlink>
        <a:srgbClr val="69A020"/>
      </a:hlink>
      <a:folHlink>
        <a:srgbClr val="8C8C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0.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1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6.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7.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8.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9.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0.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drawing" Target="../drawings/drawing62.x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64.x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2" Type="http://schemas.openxmlformats.org/officeDocument/2006/relationships/drawing" Target="../drawings/drawing66.xml"/><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2" Type="http://schemas.openxmlformats.org/officeDocument/2006/relationships/drawing" Target="../drawings/drawing68.xml"/><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72.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74.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2" Type="http://schemas.openxmlformats.org/officeDocument/2006/relationships/drawing" Target="../drawings/drawing76.xml"/><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2" Type="http://schemas.openxmlformats.org/officeDocument/2006/relationships/drawing" Target="../drawings/drawing78.xml"/><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2" Type="http://schemas.openxmlformats.org/officeDocument/2006/relationships/drawing" Target="../drawings/drawing80.xml"/><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82.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2" Type="http://schemas.openxmlformats.org/officeDocument/2006/relationships/drawing" Target="../drawings/drawing83.xml"/><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2" Type="http://schemas.openxmlformats.org/officeDocument/2006/relationships/drawing" Target="../drawings/drawing84.xml"/><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2" Type="http://schemas.openxmlformats.org/officeDocument/2006/relationships/drawing" Target="../drawings/drawing86.xml"/><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2" Type="http://schemas.openxmlformats.org/officeDocument/2006/relationships/drawing" Target="../drawings/drawing88.xml"/><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9.xml"/><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2" Type="http://schemas.openxmlformats.org/officeDocument/2006/relationships/drawing" Target="../drawings/drawing91.xml"/><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93.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2" Type="http://schemas.openxmlformats.org/officeDocument/2006/relationships/drawing" Target="../drawings/drawing97.xml"/><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2" Type="http://schemas.openxmlformats.org/officeDocument/2006/relationships/drawing" Target="../drawings/drawing98.xml"/><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99.xml"/><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101.xml"/><Relationship Id="rId1"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70C2-5106-43FE-8A39-F81FD989AADD}">
  <sheetPr codeName="Hoja12">
    <tabColor theme="0"/>
    <pageSetUpPr fitToPage="1"/>
  </sheetPr>
  <dimension ref="A1:U12"/>
  <sheetViews>
    <sheetView showGridLines="0" tabSelected="1" zoomScaleNormal="100" workbookViewId="0"/>
  </sheetViews>
  <sheetFormatPr baseColWidth="10" defaultColWidth="11.453125" defaultRowHeight="15" x14ac:dyDescent="0.25"/>
  <cols>
    <col min="1" max="1" width="0.54296875" style="1" customWidth="1"/>
    <col min="2" max="2" width="15.26953125" style="1" customWidth="1"/>
    <col min="3" max="3" width="0.81640625" style="1" customWidth="1"/>
    <col min="4" max="4" width="13.453125" style="1" customWidth="1"/>
    <col min="5" max="5" width="0.81640625" style="1" customWidth="1"/>
    <col min="6" max="6" width="7" style="1" customWidth="1"/>
    <col min="7" max="7" width="7.1796875" style="1" customWidth="1"/>
    <col min="8" max="8" width="7" style="1" customWidth="1"/>
    <col min="9" max="9" width="7.1796875" style="1" customWidth="1"/>
    <col min="10" max="10" width="7" style="1" customWidth="1"/>
    <col min="11" max="11" width="7.1796875" style="1" customWidth="1"/>
    <col min="12" max="12" width="7" style="1" customWidth="1"/>
    <col min="13" max="13" width="7.1796875" style="1" customWidth="1"/>
    <col min="14" max="14" width="7" style="1" customWidth="1"/>
    <col min="15" max="15" width="7.1796875" style="1" customWidth="1"/>
    <col min="16" max="16" width="7" style="2" customWidth="1"/>
    <col min="17" max="17" width="7.1796875" style="1" customWidth="1"/>
    <col min="18" max="18" width="7" style="2" customWidth="1"/>
    <col min="19" max="19" width="7.1796875" style="1" customWidth="1"/>
    <col min="20" max="20" width="9.1796875" style="1" customWidth="1"/>
    <col min="21" max="21" width="2.1796875" style="1" customWidth="1"/>
    <col min="22" max="16384" width="11.453125" style="1"/>
  </cols>
  <sheetData>
    <row r="1" spans="1:21" s="2" customFormat="1" ht="14" x14ac:dyDescent="0.25">
      <c r="B1" s="6"/>
      <c r="H1"/>
    </row>
    <row r="2" spans="1:21" s="1334" customFormat="1" ht="93.75" customHeight="1" x14ac:dyDescent="0.3">
      <c r="A2" s="1335"/>
      <c r="B2" s="1411"/>
      <c r="C2" s="1411"/>
      <c r="D2" s="1411"/>
      <c r="E2" s="1411"/>
      <c r="F2" s="1411"/>
      <c r="G2" s="1411"/>
      <c r="H2" s="1411"/>
      <c r="I2" s="1411"/>
      <c r="J2" s="1411"/>
      <c r="K2" s="1411"/>
      <c r="L2" s="1411"/>
      <c r="M2" s="1411"/>
      <c r="N2" s="1411"/>
      <c r="O2" s="1411"/>
      <c r="P2" s="1411"/>
      <c r="Q2" s="1411"/>
      <c r="R2" s="1411"/>
      <c r="S2" s="1411"/>
      <c r="T2" s="1411"/>
      <c r="U2" s="1335"/>
    </row>
    <row r="3" spans="1:21" s="4" customFormat="1" ht="45.75" customHeight="1" x14ac:dyDescent="0.25">
      <c r="A3" s="5"/>
      <c r="B3" s="1412" t="s">
        <v>487</v>
      </c>
      <c r="C3" s="1412"/>
      <c r="D3" s="1412"/>
      <c r="E3" s="1412"/>
      <c r="F3" s="1412"/>
      <c r="G3" s="1412"/>
      <c r="H3" s="1412"/>
      <c r="I3" s="1412"/>
      <c r="J3" s="1412"/>
      <c r="K3" s="1412"/>
      <c r="L3" s="1412"/>
      <c r="M3" s="1412"/>
      <c r="N3" s="1412"/>
      <c r="O3" s="1412"/>
      <c r="P3" s="1412"/>
      <c r="Q3" s="1412"/>
      <c r="R3" s="1412"/>
      <c r="S3" s="1412"/>
      <c r="T3" s="1412"/>
      <c r="U3" s="5"/>
    </row>
    <row r="4" spans="1:21" s="4" customFormat="1" ht="45.75" customHeight="1" x14ac:dyDescent="0.25">
      <c r="A4" s="5"/>
      <c r="B4" s="1412" t="s">
        <v>486</v>
      </c>
      <c r="C4" s="1412"/>
      <c r="D4" s="1412"/>
      <c r="E4" s="1412"/>
      <c r="F4" s="1412"/>
      <c r="G4" s="1412"/>
      <c r="H4" s="1412"/>
      <c r="I4" s="1412"/>
      <c r="J4" s="1412"/>
      <c r="K4" s="1412"/>
      <c r="L4" s="1412"/>
      <c r="M4" s="1412"/>
      <c r="N4" s="1412"/>
      <c r="O4" s="1412"/>
      <c r="P4" s="1412"/>
      <c r="Q4" s="1412"/>
      <c r="R4" s="1412"/>
      <c r="S4" s="1412"/>
      <c r="T4" s="1412"/>
      <c r="U4" s="5"/>
    </row>
    <row r="5" spans="1:21" s="1331" customFormat="1" ht="9.75" customHeight="1" x14ac:dyDescent="0.25">
      <c r="A5" s="1332"/>
      <c r="B5" s="1333"/>
      <c r="C5" s="1333"/>
      <c r="D5" s="1333"/>
      <c r="E5" s="1333"/>
      <c r="F5" s="1333"/>
      <c r="G5" s="1333"/>
      <c r="H5" s="1333"/>
      <c r="I5" s="1333"/>
      <c r="J5" s="1333"/>
      <c r="K5" s="1333"/>
      <c r="L5" s="1333"/>
      <c r="M5" s="1333"/>
      <c r="N5" s="1333"/>
      <c r="O5" s="1333"/>
      <c r="P5" s="1333"/>
      <c r="Q5" s="1333"/>
      <c r="R5" s="1333"/>
      <c r="S5" s="1333"/>
      <c r="T5" s="1333"/>
      <c r="U5" s="1332"/>
    </row>
    <row r="6" spans="1:21" ht="23.25" customHeight="1" x14ac:dyDescent="0.25">
      <c r="B6" s="1413" t="s">
        <v>499</v>
      </c>
      <c r="C6" s="1413"/>
      <c r="D6" s="1413"/>
      <c r="E6" s="1413"/>
      <c r="F6" s="1413"/>
      <c r="G6" s="1413"/>
      <c r="H6" s="1413"/>
      <c r="I6" s="1413"/>
      <c r="J6" s="1413"/>
      <c r="K6" s="1413"/>
      <c r="L6" s="1413"/>
      <c r="M6" s="1413"/>
      <c r="N6" s="1413"/>
      <c r="O6" s="1413"/>
      <c r="P6" s="1413"/>
      <c r="Q6" s="1413"/>
      <c r="R6" s="1413"/>
      <c r="S6" s="1413"/>
      <c r="T6" s="1413"/>
      <c r="U6" s="1413"/>
    </row>
    <row r="7" spans="1:21" ht="74.150000000000006" customHeight="1" x14ac:dyDescent="0.35">
      <c r="B7" s="1414"/>
      <c r="C7" s="1414"/>
      <c r="D7" s="1414"/>
      <c r="E7" s="1414"/>
      <c r="F7" s="1414"/>
      <c r="G7" s="1414"/>
      <c r="H7" s="1414"/>
      <c r="I7" s="1414"/>
      <c r="J7" s="1414"/>
      <c r="K7" s="1414"/>
      <c r="L7" s="1414"/>
      <c r="M7" s="1414"/>
      <c r="N7" s="1414"/>
      <c r="O7" s="1414"/>
      <c r="P7" s="1414"/>
      <c r="Q7" s="1414"/>
      <c r="R7" s="1414"/>
      <c r="S7" s="1414"/>
      <c r="T7" s="1414"/>
      <c r="U7" s="1414"/>
    </row>
    <row r="8" spans="1:21" ht="48" customHeight="1" x14ac:dyDescent="0.35">
      <c r="B8" s="1330"/>
      <c r="C8" s="1330"/>
      <c r="D8" s="1330"/>
      <c r="E8" s="1330"/>
      <c r="F8" s="1330"/>
      <c r="G8" s="1330"/>
      <c r="H8" s="1330"/>
      <c r="I8" s="1330"/>
      <c r="J8" s="1330"/>
      <c r="K8" s="1330"/>
      <c r="L8" s="1330"/>
      <c r="M8" s="1330"/>
      <c r="N8" s="1330"/>
      <c r="O8" s="1330"/>
      <c r="P8" s="1330"/>
      <c r="Q8" s="1330"/>
      <c r="R8" s="1330"/>
      <c r="S8" s="1330"/>
      <c r="T8" s="1330"/>
      <c r="U8" s="1330"/>
    </row>
    <row r="9" spans="1:21" ht="15" customHeight="1" x14ac:dyDescent="0.25">
      <c r="B9" s="1415" t="s">
        <v>485</v>
      </c>
      <c r="C9" s="1415"/>
      <c r="D9" s="1415"/>
      <c r="E9" s="1415"/>
      <c r="F9" s="1415"/>
      <c r="G9" s="1415"/>
      <c r="H9" s="1415"/>
      <c r="I9" s="1415"/>
      <c r="J9" s="1415"/>
      <c r="K9" s="1415"/>
      <c r="L9" s="1415"/>
      <c r="M9" s="1415"/>
      <c r="N9" s="1415"/>
      <c r="O9" s="1415"/>
      <c r="P9" s="1415"/>
      <c r="Q9" s="1415"/>
      <c r="R9" s="1415"/>
      <c r="S9" s="1415"/>
    </row>
    <row r="10" spans="1:21" x14ac:dyDescent="0.25">
      <c r="B10" s="1415"/>
      <c r="C10" s="1415"/>
      <c r="D10" s="1415"/>
      <c r="E10" s="1415"/>
      <c r="F10" s="1415"/>
      <c r="G10" s="1415"/>
      <c r="H10" s="1415"/>
      <c r="I10" s="1415"/>
      <c r="J10" s="1415"/>
      <c r="K10" s="1415"/>
      <c r="L10" s="1415"/>
      <c r="M10" s="1415"/>
      <c r="N10" s="1415"/>
      <c r="O10" s="1415"/>
      <c r="P10" s="1415"/>
      <c r="Q10" s="1415"/>
      <c r="R10" s="1415"/>
      <c r="S10" s="1415"/>
    </row>
    <row r="11" spans="1:21" ht="42.65" customHeight="1" x14ac:dyDescent="0.25">
      <c r="B11" s="1329"/>
      <c r="C11" s="1329"/>
      <c r="D11" s="1329"/>
      <c r="E11" s="1329"/>
      <c r="F11" s="1329"/>
      <c r="G11" s="1329"/>
      <c r="H11" s="1329"/>
      <c r="I11" s="1329"/>
      <c r="J11" s="1329"/>
      <c r="K11" s="1329"/>
      <c r="L11" s="1329"/>
      <c r="M11" s="1329"/>
      <c r="N11" s="1329"/>
      <c r="O11" s="1329"/>
      <c r="P11" s="1329"/>
      <c r="Q11" s="1329"/>
      <c r="R11" s="1329"/>
      <c r="S11" s="1329"/>
    </row>
    <row r="12" spans="1:21" s="3" customFormat="1" ht="78" customHeight="1" x14ac:dyDescent="0.35">
      <c r="B12" s="1410" t="s">
        <v>484</v>
      </c>
      <c r="C12" s="1410"/>
      <c r="D12" s="1410"/>
      <c r="E12" s="1410"/>
      <c r="F12" s="1410"/>
      <c r="G12" s="1410"/>
      <c r="H12" s="1410"/>
      <c r="I12" s="1410"/>
      <c r="J12" s="1410"/>
      <c r="K12" s="1410"/>
      <c r="L12" s="1410"/>
      <c r="M12" s="1410"/>
      <c r="N12" s="1410"/>
      <c r="O12" s="1410"/>
      <c r="P12" s="1410"/>
      <c r="Q12" s="1410"/>
      <c r="R12" s="1410"/>
      <c r="S12" s="1410"/>
      <c r="T12" s="1410"/>
    </row>
  </sheetData>
  <mergeCells count="7">
    <mergeCell ref="B12:T12"/>
    <mergeCell ref="B2:T2"/>
    <mergeCell ref="B3:T3"/>
    <mergeCell ref="B4:T4"/>
    <mergeCell ref="B6:U6"/>
    <mergeCell ref="B7:U7"/>
    <mergeCell ref="B9:S10"/>
  </mergeCells>
  <printOptions horizontalCentered="1"/>
  <pageMargins left="0" right="0" top="0.43307086614173229" bottom="0.43307086614173229" header="0" footer="0"/>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113">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5" width="8.26953125" style="220" customWidth="1"/>
    <col min="26"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K1" s="221"/>
      <c r="L1" s="221"/>
    </row>
    <row r="2" spans="1:29" ht="48.75" customHeight="1" x14ac:dyDescent="0.35">
      <c r="A2" s="219"/>
      <c r="B2" s="219"/>
      <c r="K2" s="221"/>
      <c r="L2" s="221"/>
    </row>
    <row r="3" spans="1:29" ht="24" customHeight="1" x14ac:dyDescent="0.35">
      <c r="A3" s="219"/>
      <c r="B3" s="1426" t="s">
        <v>370</v>
      </c>
      <c r="C3" s="1426"/>
      <c r="D3" s="1426"/>
      <c r="E3" s="1426"/>
      <c r="F3" s="1426"/>
      <c r="G3" s="1426"/>
      <c r="H3" s="1426"/>
      <c r="I3" s="1426"/>
      <c r="J3" s="1426"/>
      <c r="K3" s="1426"/>
      <c r="L3" s="1426"/>
      <c r="M3" s="1426"/>
      <c r="N3" s="1426"/>
      <c r="O3" s="1426"/>
      <c r="P3" s="1426"/>
      <c r="Q3" s="1426"/>
      <c r="R3" s="1426"/>
      <c r="S3" s="1426"/>
      <c r="T3" s="1426"/>
      <c r="U3" s="1426"/>
      <c r="V3" s="1426"/>
      <c r="W3" s="1426"/>
      <c r="X3" s="1426"/>
      <c r="Y3" s="1426"/>
      <c r="Z3" s="1426"/>
    </row>
    <row r="5" spans="1:29" x14ac:dyDescent="0.35">
      <c r="B5" s="219"/>
      <c r="C5" s="219"/>
      <c r="D5" s="1440" t="s">
        <v>365</v>
      </c>
      <c r="E5" s="1440"/>
      <c r="F5" s="1440"/>
      <c r="G5" s="1440"/>
      <c r="H5" s="1440"/>
      <c r="I5" s="1440"/>
      <c r="J5" s="1440"/>
      <c r="K5" s="1440"/>
      <c r="L5" s="1440"/>
      <c r="M5" s="219"/>
      <c r="N5" s="1428" t="s">
        <v>339</v>
      </c>
      <c r="O5" s="1428"/>
      <c r="P5" s="1428"/>
      <c r="Q5" s="1428"/>
      <c r="R5" s="1428"/>
      <c r="S5" s="1428"/>
      <c r="T5" s="1428"/>
      <c r="U5" s="1428"/>
      <c r="V5" s="1428"/>
      <c r="W5" s="1428"/>
      <c r="X5" s="1428"/>
      <c r="Y5" s="1428"/>
      <c r="Z5" s="1428"/>
      <c r="AA5" s="1428"/>
    </row>
    <row r="6" spans="1:29" ht="21" customHeight="1" x14ac:dyDescent="0.35">
      <c r="B6" s="219"/>
      <c r="C6" s="219"/>
      <c r="D6" s="1441"/>
      <c r="E6" s="1441"/>
      <c r="F6" s="1441"/>
      <c r="G6" s="1441"/>
      <c r="H6" s="1441"/>
      <c r="I6" s="1441"/>
      <c r="J6" s="1441"/>
      <c r="K6" s="1441"/>
      <c r="L6" s="1441"/>
      <c r="M6" s="219"/>
      <c r="N6" s="1429">
        <v>43830</v>
      </c>
      <c r="O6" s="1430"/>
      <c r="P6" s="1431">
        <v>44196</v>
      </c>
      <c r="Q6" s="1432"/>
      <c r="R6" s="1431">
        <v>44561</v>
      </c>
      <c r="S6" s="1432"/>
      <c r="T6" s="1435">
        <v>44926</v>
      </c>
      <c r="U6" s="1436"/>
      <c r="V6" s="1433">
        <v>45291</v>
      </c>
      <c r="W6" s="1434"/>
      <c r="X6" s="1442">
        <v>45657</v>
      </c>
      <c r="Y6" s="1439"/>
      <c r="Z6" s="1433">
        <v>46022</v>
      </c>
      <c r="AA6" s="1437"/>
    </row>
    <row r="7" spans="1:29" x14ac:dyDescent="0.35">
      <c r="B7" s="225"/>
      <c r="C7" s="219"/>
      <c r="D7" s="226">
        <v>43465</v>
      </c>
      <c r="E7" s="227">
        <v>43830</v>
      </c>
      <c r="F7" s="228">
        <v>44196</v>
      </c>
      <c r="G7" s="228">
        <v>44561</v>
      </c>
      <c r="H7" s="228">
        <v>44926</v>
      </c>
      <c r="I7" s="228">
        <v>45291</v>
      </c>
      <c r="J7" s="228">
        <v>45657</v>
      </c>
      <c r="K7" s="228">
        <v>46022</v>
      </c>
      <c r="L7" s="229"/>
      <c r="M7" s="219"/>
      <c r="N7" s="230" t="s">
        <v>28</v>
      </c>
      <c r="O7" s="231" t="s">
        <v>340</v>
      </c>
      <c r="P7" s="232" t="s">
        <v>28</v>
      </c>
      <c r="Q7" s="233" t="s">
        <v>340</v>
      </c>
      <c r="R7" s="231" t="s">
        <v>28</v>
      </c>
      <c r="S7" s="232" t="s">
        <v>340</v>
      </c>
      <c r="T7" s="232" t="s">
        <v>28</v>
      </c>
      <c r="U7" s="232" t="s">
        <v>340</v>
      </c>
      <c r="V7" s="232" t="s">
        <v>28</v>
      </c>
      <c r="W7" s="227" t="s">
        <v>340</v>
      </c>
      <c r="X7" s="227" t="s">
        <v>28</v>
      </c>
      <c r="Y7" s="227" t="s">
        <v>340</v>
      </c>
      <c r="Z7" s="231" t="s">
        <v>28</v>
      </c>
      <c r="AA7" s="229" t="s">
        <v>340</v>
      </c>
    </row>
    <row r="8" spans="1:29" ht="8.25" customHeight="1" x14ac:dyDescent="0.35">
      <c r="B8" s="225"/>
      <c r="C8" s="219"/>
      <c r="D8" s="234"/>
      <c r="E8" s="234"/>
      <c r="F8" s="234"/>
      <c r="G8" s="297"/>
      <c r="H8" s="297"/>
      <c r="I8" s="297"/>
      <c r="J8" s="1357"/>
      <c r="K8" s="234"/>
      <c r="L8" s="234"/>
      <c r="M8" s="219"/>
    </row>
    <row r="9" spans="1:29" ht="15" customHeight="1" x14ac:dyDescent="0.35">
      <c r="B9" s="298" t="s">
        <v>8</v>
      </c>
      <c r="C9" s="219"/>
      <c r="D9" s="299">
        <v>279274</v>
      </c>
      <c r="E9" s="300">
        <v>293661</v>
      </c>
      <c r="F9" s="300">
        <v>310424</v>
      </c>
      <c r="G9" s="254">
        <v>359285</v>
      </c>
      <c r="H9" s="254">
        <v>390413</v>
      </c>
      <c r="I9" s="254">
        <v>421261</v>
      </c>
      <c r="J9" s="254">
        <v>442241</v>
      </c>
      <c r="K9" s="301">
        <v>523381</v>
      </c>
      <c r="L9" s="302"/>
      <c r="M9" s="222"/>
      <c r="N9" s="278">
        <v>5.1515715748691182E-2</v>
      </c>
      <c r="O9" s="279">
        <v>14387</v>
      </c>
      <c r="P9" s="280">
        <v>5.7082826796884811E-2</v>
      </c>
      <c r="Q9" s="279">
        <v>16763</v>
      </c>
      <c r="R9" s="280">
        <v>0.15740084529546694</v>
      </c>
      <c r="S9" s="279">
        <v>48861</v>
      </c>
      <c r="T9" s="280">
        <v>8.6638740832486683E-2</v>
      </c>
      <c r="U9" s="279">
        <v>31128</v>
      </c>
      <c r="V9" s="280">
        <v>7.9013762349102068E-2</v>
      </c>
      <c r="W9" s="279">
        <v>30848</v>
      </c>
      <c r="X9" s="280">
        <v>4.9802853812719539E-2</v>
      </c>
      <c r="Y9" s="276">
        <v>20980</v>
      </c>
      <c r="Z9" s="280">
        <v>0.18347462130376879</v>
      </c>
      <c r="AA9" s="279">
        <v>81140</v>
      </c>
    </row>
    <row r="10" spans="1:29" x14ac:dyDescent="0.35">
      <c r="B10" s="303" t="s">
        <v>7</v>
      </c>
      <c r="C10" s="219"/>
      <c r="D10" s="253">
        <v>34548</v>
      </c>
      <c r="E10" s="254">
        <v>39164</v>
      </c>
      <c r="F10" s="254">
        <v>37313</v>
      </c>
      <c r="G10" s="254">
        <v>41449</v>
      </c>
      <c r="H10" s="254">
        <v>43712</v>
      </c>
      <c r="I10" s="254">
        <v>51888</v>
      </c>
      <c r="J10" s="254">
        <v>59918</v>
      </c>
      <c r="K10" s="257">
        <v>65157</v>
      </c>
      <c r="L10" s="304"/>
      <c r="M10" s="219"/>
      <c r="N10" s="256">
        <v>0.13361120759522982</v>
      </c>
      <c r="O10" s="257">
        <v>4616</v>
      </c>
      <c r="P10" s="258">
        <v>-4.726279236033093E-2</v>
      </c>
      <c r="Q10" s="257">
        <v>-1851</v>
      </c>
      <c r="R10" s="258">
        <v>0.11084608581459543</v>
      </c>
      <c r="S10" s="257">
        <v>4136</v>
      </c>
      <c r="T10" s="258">
        <v>5.4597215855629821E-2</v>
      </c>
      <c r="U10" s="257">
        <v>2263</v>
      </c>
      <c r="V10" s="258">
        <v>0.18704245973645683</v>
      </c>
      <c r="W10" s="257">
        <v>8176</v>
      </c>
      <c r="X10" s="258">
        <v>0.15475639839654631</v>
      </c>
      <c r="Y10" s="254">
        <v>8030</v>
      </c>
      <c r="Z10" s="258">
        <v>8.7436162755766267E-2</v>
      </c>
      <c r="AA10" s="257">
        <v>5239</v>
      </c>
    </row>
    <row r="11" spans="1:29" x14ac:dyDescent="0.35">
      <c r="B11" s="303" t="s">
        <v>37</v>
      </c>
      <c r="C11" s="219"/>
      <c r="D11" s="253">
        <v>28413</v>
      </c>
      <c r="E11" s="254">
        <v>27579</v>
      </c>
      <c r="F11" s="254">
        <v>30931</v>
      </c>
      <c r="G11" s="254">
        <v>35120</v>
      </c>
      <c r="H11" s="254">
        <v>36982</v>
      </c>
      <c r="I11" s="254">
        <v>40207</v>
      </c>
      <c r="J11" s="254">
        <v>45532</v>
      </c>
      <c r="K11" s="257">
        <v>48068</v>
      </c>
      <c r="M11" s="222"/>
      <c r="N11" s="256">
        <v>-2.9352761060078114E-2</v>
      </c>
      <c r="O11" s="257">
        <v>-834</v>
      </c>
      <c r="P11" s="258">
        <v>0.12154175278291457</v>
      </c>
      <c r="Q11" s="257">
        <v>3352</v>
      </c>
      <c r="R11" s="258">
        <v>0.13543047428146515</v>
      </c>
      <c r="S11" s="257">
        <v>4189</v>
      </c>
      <c r="T11" s="258">
        <v>5.3018223234624129E-2</v>
      </c>
      <c r="U11" s="257">
        <v>1862</v>
      </c>
      <c r="V11" s="258">
        <v>8.7204586014818064E-2</v>
      </c>
      <c r="W11" s="257">
        <v>3225</v>
      </c>
      <c r="X11" s="258">
        <v>0.13243962494093076</v>
      </c>
      <c r="Y11" s="254">
        <v>5325</v>
      </c>
      <c r="Z11" s="258">
        <v>5.5697092154967986E-2</v>
      </c>
      <c r="AA11" s="257">
        <v>2536</v>
      </c>
    </row>
    <row r="12" spans="1:29" x14ac:dyDescent="0.35">
      <c r="B12" s="303" t="s">
        <v>38</v>
      </c>
      <c r="C12" s="219"/>
      <c r="D12" s="253">
        <v>22115</v>
      </c>
      <c r="E12" s="254">
        <v>28653</v>
      </c>
      <c r="F12" s="254">
        <v>36929</v>
      </c>
      <c r="G12" s="254">
        <v>39491</v>
      </c>
      <c r="H12" s="254">
        <v>42042</v>
      </c>
      <c r="I12" s="254">
        <v>47979</v>
      </c>
      <c r="J12" s="254">
        <v>52870</v>
      </c>
      <c r="K12" s="257">
        <v>56738</v>
      </c>
      <c r="M12" s="222"/>
      <c r="N12" s="256">
        <v>0.29563644585123217</v>
      </c>
      <c r="O12" s="257">
        <v>6538</v>
      </c>
      <c r="P12" s="258">
        <v>0.28883537500436263</v>
      </c>
      <c r="Q12" s="257">
        <v>8276</v>
      </c>
      <c r="R12" s="258">
        <v>6.9376370873839077E-2</v>
      </c>
      <c r="S12" s="257">
        <v>2562</v>
      </c>
      <c r="T12" s="258">
        <v>6.4596996784077376E-2</v>
      </c>
      <c r="U12" s="257">
        <v>2551</v>
      </c>
      <c r="V12" s="258">
        <v>0.14121592693021268</v>
      </c>
      <c r="W12" s="257">
        <v>5937</v>
      </c>
      <c r="X12" s="258">
        <v>0.10194043227245264</v>
      </c>
      <c r="Y12" s="254">
        <v>4891</v>
      </c>
      <c r="Z12" s="258">
        <v>7.3160582560998666E-2</v>
      </c>
      <c r="AA12" s="257">
        <v>3868</v>
      </c>
    </row>
    <row r="13" spans="1:29" x14ac:dyDescent="0.35">
      <c r="B13" s="303" t="s">
        <v>6</v>
      </c>
      <c r="C13" s="219"/>
      <c r="D13" s="253">
        <v>22532</v>
      </c>
      <c r="E13" s="254">
        <v>24418</v>
      </c>
      <c r="F13" s="254">
        <v>26624</v>
      </c>
      <c r="G13" s="254">
        <v>28747</v>
      </c>
      <c r="H13" s="254">
        <v>38665</v>
      </c>
      <c r="I13" s="254">
        <v>45957</v>
      </c>
      <c r="J13" s="254">
        <v>62165</v>
      </c>
      <c r="K13" s="257">
        <v>75402</v>
      </c>
      <c r="L13" s="304"/>
      <c r="M13" s="219"/>
      <c r="N13" s="256">
        <v>8.3703177702822762E-2</v>
      </c>
      <c r="O13" s="257">
        <v>1886</v>
      </c>
      <c r="P13" s="258">
        <v>9.0343189450405426E-2</v>
      </c>
      <c r="Q13" s="257">
        <v>2206</v>
      </c>
      <c r="R13" s="258">
        <v>7.9740084134615419E-2</v>
      </c>
      <c r="S13" s="257">
        <v>2123</v>
      </c>
      <c r="T13" s="258">
        <v>0.34500991407799075</v>
      </c>
      <c r="U13" s="257">
        <v>9918</v>
      </c>
      <c r="V13" s="258">
        <v>0.1885943359627571</v>
      </c>
      <c r="W13" s="257">
        <v>7292</v>
      </c>
      <c r="X13" s="258">
        <v>0.35267750288312993</v>
      </c>
      <c r="Y13" s="254">
        <v>16208</v>
      </c>
      <c r="Z13" s="258">
        <v>0.21293332260918518</v>
      </c>
      <c r="AA13" s="257">
        <v>13237</v>
      </c>
      <c r="AC13" s="224"/>
    </row>
    <row r="14" spans="1:29" x14ac:dyDescent="0.35">
      <c r="B14" s="303" t="s">
        <v>5</v>
      </c>
      <c r="C14" s="219"/>
      <c r="D14" s="253">
        <v>18016</v>
      </c>
      <c r="E14" s="254">
        <v>26271</v>
      </c>
      <c r="F14" s="254">
        <v>26136</v>
      </c>
      <c r="G14" s="254">
        <v>26969</v>
      </c>
      <c r="H14" s="254">
        <v>27567</v>
      </c>
      <c r="I14" s="254">
        <v>26847</v>
      </c>
      <c r="J14" s="254">
        <v>28654</v>
      </c>
      <c r="K14" s="257">
        <v>28934</v>
      </c>
      <c r="M14" s="222"/>
      <c r="N14" s="256">
        <v>0.45820381882770866</v>
      </c>
      <c r="O14" s="257">
        <v>8255</v>
      </c>
      <c r="P14" s="258">
        <v>-5.1387461459403427E-3</v>
      </c>
      <c r="Q14" s="257">
        <v>-135</v>
      </c>
      <c r="R14" s="258">
        <v>3.1871747780838788E-2</v>
      </c>
      <c r="S14" s="257">
        <v>833</v>
      </c>
      <c r="T14" s="258">
        <v>2.2173606733657092E-2</v>
      </c>
      <c r="U14" s="257">
        <v>598</v>
      </c>
      <c r="V14" s="258">
        <v>-2.611818478615735E-2</v>
      </c>
      <c r="W14" s="257">
        <v>-720</v>
      </c>
      <c r="X14" s="258">
        <v>6.7307334152791665E-2</v>
      </c>
      <c r="Y14" s="254">
        <v>1807</v>
      </c>
      <c r="Z14" s="258">
        <v>9.7717596147135488E-3</v>
      </c>
      <c r="AA14" s="257">
        <v>280</v>
      </c>
      <c r="AC14" s="224"/>
    </row>
    <row r="15" spans="1:29" x14ac:dyDescent="0.35">
      <c r="B15" s="303" t="s">
        <v>4</v>
      </c>
      <c r="C15" s="219"/>
      <c r="D15" s="253">
        <v>125565</v>
      </c>
      <c r="E15" s="254">
        <v>139852</v>
      </c>
      <c r="F15" s="254">
        <v>141310</v>
      </c>
      <c r="G15" s="254">
        <v>148050</v>
      </c>
      <c r="H15" s="254">
        <v>153910</v>
      </c>
      <c r="I15" s="254">
        <v>168591</v>
      </c>
      <c r="J15" s="254">
        <v>177785</v>
      </c>
      <c r="K15" s="257">
        <v>183946</v>
      </c>
      <c r="M15" s="222"/>
      <c r="N15" s="256">
        <v>0.11378170668578025</v>
      </c>
      <c r="O15" s="257">
        <v>14287</v>
      </c>
      <c r="P15" s="258">
        <v>1.0425306752853025E-2</v>
      </c>
      <c r="Q15" s="257">
        <v>1458</v>
      </c>
      <c r="R15" s="258">
        <v>4.7696553676314535E-2</v>
      </c>
      <c r="S15" s="257">
        <v>6740</v>
      </c>
      <c r="T15" s="258">
        <v>3.9581222559945894E-2</v>
      </c>
      <c r="U15" s="257">
        <v>5860</v>
      </c>
      <c r="V15" s="258">
        <v>9.5386914430511283E-2</v>
      </c>
      <c r="W15" s="257">
        <v>14681</v>
      </c>
      <c r="X15" s="258">
        <v>5.4534346436049264E-2</v>
      </c>
      <c r="Y15" s="254">
        <v>9194</v>
      </c>
      <c r="Z15" s="258">
        <v>3.4654217172427337E-2</v>
      </c>
      <c r="AA15" s="257">
        <v>6161</v>
      </c>
      <c r="AC15" s="224"/>
    </row>
    <row r="16" spans="1:29" x14ac:dyDescent="0.35">
      <c r="B16" s="303" t="s">
        <v>40</v>
      </c>
      <c r="C16" s="219"/>
      <c r="D16" s="253">
        <v>69490</v>
      </c>
      <c r="E16" s="254">
        <v>75685</v>
      </c>
      <c r="F16" s="254">
        <v>73889</v>
      </c>
      <c r="G16" s="254">
        <v>80243</v>
      </c>
      <c r="H16" s="254">
        <v>85666</v>
      </c>
      <c r="I16" s="254">
        <v>97263</v>
      </c>
      <c r="J16" s="254">
        <v>106527</v>
      </c>
      <c r="K16" s="257">
        <v>118432</v>
      </c>
      <c r="M16" s="222"/>
      <c r="N16" s="256">
        <v>8.9149517916246923E-2</v>
      </c>
      <c r="O16" s="257">
        <v>6195</v>
      </c>
      <c r="P16" s="258">
        <v>-2.372993327607853E-2</v>
      </c>
      <c r="Q16" s="257">
        <v>-1796</v>
      </c>
      <c r="R16" s="258">
        <v>8.5993855648337281E-2</v>
      </c>
      <c r="S16" s="257">
        <v>6354</v>
      </c>
      <c r="T16" s="258">
        <v>6.7582219009757916E-2</v>
      </c>
      <c r="U16" s="257">
        <v>5423</v>
      </c>
      <c r="V16" s="258">
        <v>0.13537459435481991</v>
      </c>
      <c r="W16" s="257">
        <v>11597</v>
      </c>
      <c r="X16" s="258">
        <v>9.5246907868356878E-2</v>
      </c>
      <c r="Y16" s="254">
        <v>9264</v>
      </c>
      <c r="Z16" s="258">
        <v>0.11175570512639998</v>
      </c>
      <c r="AA16" s="257">
        <v>11905</v>
      </c>
      <c r="AC16" s="224"/>
    </row>
    <row r="17" spans="2:31" x14ac:dyDescent="0.35">
      <c r="B17" s="303" t="s">
        <v>41</v>
      </c>
      <c r="C17" s="219"/>
      <c r="D17" s="253">
        <v>192995</v>
      </c>
      <c r="E17" s="254">
        <v>203003</v>
      </c>
      <c r="F17" s="254">
        <v>193486</v>
      </c>
      <c r="G17" s="254">
        <v>203102</v>
      </c>
      <c r="H17" s="254">
        <v>227045</v>
      </c>
      <c r="I17" s="254">
        <v>245461</v>
      </c>
      <c r="J17" s="254">
        <v>282812</v>
      </c>
      <c r="K17" s="257">
        <v>308066</v>
      </c>
      <c r="M17" s="222"/>
      <c r="N17" s="256">
        <v>5.1856265706365479E-2</v>
      </c>
      <c r="O17" s="257">
        <v>10008</v>
      </c>
      <c r="P17" s="258">
        <v>-4.6881080575163936E-2</v>
      </c>
      <c r="Q17" s="257">
        <v>-9517</v>
      </c>
      <c r="R17" s="258">
        <v>4.9698686209854959E-2</v>
      </c>
      <c r="S17" s="257">
        <v>9616</v>
      </c>
      <c r="T17" s="258">
        <v>0.11788657915727074</v>
      </c>
      <c r="U17" s="257">
        <v>23943</v>
      </c>
      <c r="V17" s="258">
        <v>8.1111673897245051E-2</v>
      </c>
      <c r="W17" s="257">
        <v>18416</v>
      </c>
      <c r="X17" s="258">
        <v>0.15216673931907709</v>
      </c>
      <c r="Y17" s="254">
        <v>37351</v>
      </c>
      <c r="Z17" s="258">
        <v>8.9296069473713935E-2</v>
      </c>
      <c r="AA17" s="257">
        <v>25254</v>
      </c>
      <c r="AC17" s="224"/>
    </row>
    <row r="18" spans="2:31" x14ac:dyDescent="0.35">
      <c r="B18" s="303" t="s">
        <v>3</v>
      </c>
      <c r="C18" s="219"/>
      <c r="D18" s="253">
        <v>77342</v>
      </c>
      <c r="E18" s="254">
        <v>94194</v>
      </c>
      <c r="F18" s="254">
        <v>109857</v>
      </c>
      <c r="G18" s="254">
        <v>128089</v>
      </c>
      <c r="H18" s="254">
        <v>169532</v>
      </c>
      <c r="I18" s="254">
        <v>200429</v>
      </c>
      <c r="J18" s="254">
        <v>249660</v>
      </c>
      <c r="K18" s="257">
        <v>271458</v>
      </c>
      <c r="M18" s="222"/>
      <c r="N18" s="256">
        <v>0.21788937446665457</v>
      </c>
      <c r="O18" s="257">
        <v>16852</v>
      </c>
      <c r="P18" s="258">
        <v>0.1662844767182623</v>
      </c>
      <c r="Q18" s="257">
        <v>15663</v>
      </c>
      <c r="R18" s="258">
        <v>0.16596120411079851</v>
      </c>
      <c r="S18" s="257">
        <v>18232</v>
      </c>
      <c r="T18" s="258">
        <v>0.32354847020431099</v>
      </c>
      <c r="U18" s="257">
        <v>41443</v>
      </c>
      <c r="V18" s="258">
        <v>0.18224877899157677</v>
      </c>
      <c r="W18" s="257">
        <v>30897</v>
      </c>
      <c r="X18" s="258">
        <v>0.24562812766615605</v>
      </c>
      <c r="Y18" s="254">
        <v>49231</v>
      </c>
      <c r="Z18" s="258">
        <v>8.7310742609949532E-2</v>
      </c>
      <c r="AA18" s="257">
        <v>21798</v>
      </c>
      <c r="AC18" s="224"/>
    </row>
    <row r="19" spans="2:31" x14ac:dyDescent="0.35">
      <c r="B19" s="303" t="s">
        <v>2</v>
      </c>
      <c r="C19" s="219"/>
      <c r="D19" s="253">
        <v>31925</v>
      </c>
      <c r="E19" s="254">
        <v>31136</v>
      </c>
      <c r="F19" s="254">
        <v>31717</v>
      </c>
      <c r="G19" s="254">
        <v>33614</v>
      </c>
      <c r="H19" s="254">
        <v>36559</v>
      </c>
      <c r="I19" s="254">
        <v>40743</v>
      </c>
      <c r="J19" s="254">
        <v>44548</v>
      </c>
      <c r="K19" s="257">
        <v>44892</v>
      </c>
      <c r="L19" s="304"/>
      <c r="M19" s="219"/>
      <c r="N19" s="256">
        <v>-2.4714173844949117E-2</v>
      </c>
      <c r="O19" s="257">
        <v>-789</v>
      </c>
      <c r="P19" s="258">
        <v>1.8660071942446121E-2</v>
      </c>
      <c r="Q19" s="257">
        <v>581</v>
      </c>
      <c r="R19" s="258">
        <v>5.9810196424630258E-2</v>
      </c>
      <c r="S19" s="257">
        <v>1897</v>
      </c>
      <c r="T19" s="258">
        <v>8.7612304396977425E-2</v>
      </c>
      <c r="U19" s="257">
        <v>2945</v>
      </c>
      <c r="V19" s="258">
        <v>0.11444514346672507</v>
      </c>
      <c r="W19" s="257">
        <v>4184</v>
      </c>
      <c r="X19" s="258">
        <v>9.3390275630169661E-2</v>
      </c>
      <c r="Y19" s="254">
        <v>3805</v>
      </c>
      <c r="Z19" s="258">
        <v>7.7220077220077066E-3</v>
      </c>
      <c r="AA19" s="257">
        <v>344</v>
      </c>
      <c r="AC19" s="224"/>
    </row>
    <row r="20" spans="2:31" x14ac:dyDescent="0.35">
      <c r="B20" s="303" t="s">
        <v>35</v>
      </c>
      <c r="C20" s="219"/>
      <c r="D20" s="253">
        <v>70220</v>
      </c>
      <c r="E20" s="254">
        <v>72627</v>
      </c>
      <c r="F20" s="254">
        <v>73730</v>
      </c>
      <c r="G20" s="254">
        <v>77158</v>
      </c>
      <c r="H20" s="254">
        <v>82694</v>
      </c>
      <c r="I20" s="254">
        <v>89704</v>
      </c>
      <c r="J20" s="254">
        <v>105321</v>
      </c>
      <c r="K20" s="257">
        <v>148176</v>
      </c>
      <c r="M20" s="222"/>
      <c r="N20" s="256">
        <v>3.4277983480489826E-2</v>
      </c>
      <c r="O20" s="257">
        <v>2407</v>
      </c>
      <c r="P20" s="258">
        <v>1.518718933729879E-2</v>
      </c>
      <c r="Q20" s="257">
        <v>1103</v>
      </c>
      <c r="R20" s="258">
        <v>4.6493964464939586E-2</v>
      </c>
      <c r="S20" s="257">
        <v>3428</v>
      </c>
      <c r="T20" s="258">
        <v>7.1748878923766801E-2</v>
      </c>
      <c r="U20" s="257">
        <v>5536</v>
      </c>
      <c r="V20" s="258">
        <v>8.4770358188018369E-2</v>
      </c>
      <c r="W20" s="257">
        <v>7010</v>
      </c>
      <c r="X20" s="258">
        <v>0.17409480067778471</v>
      </c>
      <c r="Y20" s="254">
        <v>15617</v>
      </c>
      <c r="Z20" s="258">
        <v>0.40689890904947723</v>
      </c>
      <c r="AA20" s="257">
        <v>42855</v>
      </c>
      <c r="AC20" s="224"/>
    </row>
    <row r="21" spans="2:31" x14ac:dyDescent="0.35">
      <c r="B21" s="303" t="s">
        <v>42</v>
      </c>
      <c r="C21" s="219"/>
      <c r="D21" s="253">
        <v>187101</v>
      </c>
      <c r="E21" s="254">
        <v>187165</v>
      </c>
      <c r="F21" s="254">
        <v>169910</v>
      </c>
      <c r="G21" s="254">
        <v>198080</v>
      </c>
      <c r="H21" s="254">
        <v>218173</v>
      </c>
      <c r="I21" s="254">
        <v>243836</v>
      </c>
      <c r="J21" s="254">
        <v>265876</v>
      </c>
      <c r="K21" s="257">
        <v>298974</v>
      </c>
      <c r="M21" s="222"/>
      <c r="N21" s="256">
        <v>3.4206123965141444E-4</v>
      </c>
      <c r="O21" s="257">
        <v>64</v>
      </c>
      <c r="P21" s="258">
        <v>-9.2191381935725181E-2</v>
      </c>
      <c r="Q21" s="257">
        <v>-17255</v>
      </c>
      <c r="R21" s="258">
        <v>0.16579365546465774</v>
      </c>
      <c r="S21" s="257">
        <v>28170</v>
      </c>
      <c r="T21" s="258">
        <v>0.10143881260096932</v>
      </c>
      <c r="U21" s="257">
        <v>20093</v>
      </c>
      <c r="V21" s="258">
        <v>0.11762683741801228</v>
      </c>
      <c r="W21" s="257">
        <v>25663</v>
      </c>
      <c r="X21" s="258">
        <v>9.0388621860594931E-2</v>
      </c>
      <c r="Y21" s="254">
        <v>22040</v>
      </c>
      <c r="Z21" s="258">
        <v>0.12448660277723445</v>
      </c>
      <c r="AA21" s="257">
        <v>33098</v>
      </c>
      <c r="AC21" s="224"/>
    </row>
    <row r="22" spans="2:31" x14ac:dyDescent="0.35">
      <c r="B22" s="303" t="s">
        <v>43</v>
      </c>
      <c r="C22" s="219"/>
      <c r="D22" s="253">
        <v>43902</v>
      </c>
      <c r="E22" s="254">
        <v>44054</v>
      </c>
      <c r="F22" s="254">
        <v>44045</v>
      </c>
      <c r="G22" s="254">
        <v>46064</v>
      </c>
      <c r="H22" s="254">
        <v>47227</v>
      </c>
      <c r="I22" s="254">
        <v>50551</v>
      </c>
      <c r="J22" s="254">
        <v>57972</v>
      </c>
      <c r="K22" s="257">
        <v>66770</v>
      </c>
      <c r="M22" s="222"/>
      <c r="N22" s="256">
        <v>3.4622568447906232E-3</v>
      </c>
      <c r="O22" s="257">
        <v>152</v>
      </c>
      <c r="P22" s="258">
        <v>-2.0429472919603064E-4</v>
      </c>
      <c r="Q22" s="257">
        <v>-9</v>
      </c>
      <c r="R22" s="258">
        <v>4.5839482347598937E-2</v>
      </c>
      <c r="S22" s="257">
        <v>2019</v>
      </c>
      <c r="T22" s="258">
        <v>2.5247481764501645E-2</v>
      </c>
      <c r="U22" s="257">
        <v>1163</v>
      </c>
      <c r="V22" s="258">
        <v>7.0383467084506712E-2</v>
      </c>
      <c r="W22" s="257">
        <v>3324</v>
      </c>
      <c r="X22" s="258">
        <v>0.14680223932266423</v>
      </c>
      <c r="Y22" s="254">
        <v>7421</v>
      </c>
      <c r="Z22" s="258">
        <v>0.15176292003035941</v>
      </c>
      <c r="AA22" s="257">
        <v>8798</v>
      </c>
      <c r="AC22" s="224"/>
    </row>
    <row r="23" spans="2:31" x14ac:dyDescent="0.35">
      <c r="B23" s="303" t="s">
        <v>44</v>
      </c>
      <c r="C23" s="219"/>
      <c r="D23" s="253">
        <v>17706</v>
      </c>
      <c r="E23" s="254">
        <v>17755</v>
      </c>
      <c r="F23" s="254">
        <v>17268</v>
      </c>
      <c r="G23" s="254">
        <v>18123</v>
      </c>
      <c r="H23" s="254">
        <v>20187</v>
      </c>
      <c r="I23" s="254">
        <v>22154</v>
      </c>
      <c r="J23" s="254">
        <v>23151</v>
      </c>
      <c r="K23" s="257">
        <v>25127</v>
      </c>
      <c r="L23" s="304"/>
      <c r="M23" s="219"/>
      <c r="N23" s="256">
        <v>2.7674234722692148E-3</v>
      </c>
      <c r="O23" s="257">
        <v>49</v>
      </c>
      <c r="P23" s="258">
        <v>-2.7428893269501597E-2</v>
      </c>
      <c r="Q23" s="257">
        <v>-487</v>
      </c>
      <c r="R23" s="258">
        <v>4.9513551077136952E-2</v>
      </c>
      <c r="S23" s="257">
        <v>855</v>
      </c>
      <c r="T23" s="258">
        <v>0.11388842906803509</v>
      </c>
      <c r="U23" s="257">
        <v>2064</v>
      </c>
      <c r="V23" s="258">
        <v>9.743894585624413E-2</v>
      </c>
      <c r="W23" s="257">
        <v>1967</v>
      </c>
      <c r="X23" s="258">
        <v>4.5003159700279793E-2</v>
      </c>
      <c r="Y23" s="254">
        <v>997</v>
      </c>
      <c r="Z23" s="258">
        <v>8.5352684549263591E-2</v>
      </c>
      <c r="AA23" s="257">
        <v>1976</v>
      </c>
      <c r="AC23" s="224"/>
    </row>
    <row r="24" spans="2:31" x14ac:dyDescent="0.35">
      <c r="B24" s="303" t="s">
        <v>45</v>
      </c>
      <c r="C24" s="219"/>
      <c r="D24" s="253">
        <v>84144</v>
      </c>
      <c r="E24" s="254">
        <v>89779</v>
      </c>
      <c r="F24" s="254">
        <v>88748</v>
      </c>
      <c r="G24" s="254">
        <v>89865</v>
      </c>
      <c r="H24" s="254">
        <v>89904</v>
      </c>
      <c r="I24" s="254">
        <v>94658</v>
      </c>
      <c r="J24" s="254">
        <v>100969</v>
      </c>
      <c r="K24" s="257">
        <v>107665</v>
      </c>
      <c r="M24" s="222"/>
      <c r="N24" s="256">
        <v>6.6968530138809657E-2</v>
      </c>
      <c r="O24" s="257">
        <v>5635</v>
      </c>
      <c r="P24" s="258">
        <v>-1.1483754552846448E-2</v>
      </c>
      <c r="Q24" s="257">
        <v>-1031</v>
      </c>
      <c r="R24" s="258">
        <v>1.2586199125614206E-2</v>
      </c>
      <c r="S24" s="257">
        <v>1117</v>
      </c>
      <c r="T24" s="258">
        <v>4.3398430979801894E-4</v>
      </c>
      <c r="U24" s="257">
        <v>39</v>
      </c>
      <c r="V24" s="258">
        <v>5.2878626090051561E-2</v>
      </c>
      <c r="W24" s="257">
        <v>4754</v>
      </c>
      <c r="X24" s="258">
        <v>6.6671596695472068E-2</v>
      </c>
      <c r="Y24" s="254">
        <v>6311</v>
      </c>
      <c r="Z24" s="258">
        <v>6.6317384543770785E-2</v>
      </c>
      <c r="AA24" s="257">
        <v>6696</v>
      </c>
      <c r="AC24" s="224"/>
    </row>
    <row r="25" spans="2:31" x14ac:dyDescent="0.35">
      <c r="B25" s="303" t="s">
        <v>46</v>
      </c>
      <c r="C25" s="219"/>
      <c r="D25" s="253">
        <v>11661</v>
      </c>
      <c r="E25" s="254">
        <v>12152</v>
      </c>
      <c r="F25" s="254">
        <v>11213</v>
      </c>
      <c r="G25" s="254">
        <v>11764</v>
      </c>
      <c r="H25" s="254">
        <v>12841</v>
      </c>
      <c r="I25" s="254">
        <v>13957</v>
      </c>
      <c r="J25" s="254">
        <v>14234</v>
      </c>
      <c r="K25" s="257">
        <v>14917</v>
      </c>
      <c r="M25" s="222"/>
      <c r="N25" s="256">
        <v>4.2106165851985233E-2</v>
      </c>
      <c r="O25" s="257">
        <v>491</v>
      </c>
      <c r="P25" s="258">
        <v>-7.7271231073074431E-2</v>
      </c>
      <c r="Q25" s="257">
        <v>-939</v>
      </c>
      <c r="R25" s="258">
        <v>4.9139391777401231E-2</v>
      </c>
      <c r="S25" s="257">
        <v>551</v>
      </c>
      <c r="T25" s="258">
        <v>9.1550493029581848E-2</v>
      </c>
      <c r="U25" s="257">
        <v>1077</v>
      </c>
      <c r="V25" s="258">
        <v>8.6909119227474463E-2</v>
      </c>
      <c r="W25" s="257">
        <v>1116</v>
      </c>
      <c r="X25" s="258">
        <v>1.9846671920899839E-2</v>
      </c>
      <c r="Y25" s="254">
        <v>277</v>
      </c>
      <c r="Z25" s="258">
        <v>4.79837009976114E-2</v>
      </c>
      <c r="AA25" s="257">
        <v>683</v>
      </c>
      <c r="AC25" s="224"/>
    </row>
    <row r="26" spans="2:31" x14ac:dyDescent="0.35">
      <c r="B26" s="305" t="s">
        <v>1</v>
      </c>
      <c r="C26" s="219"/>
      <c r="D26" s="260">
        <v>3710</v>
      </c>
      <c r="E26" s="261">
        <v>3873</v>
      </c>
      <c r="F26" s="261">
        <v>3677</v>
      </c>
      <c r="G26" s="261">
        <v>3992</v>
      </c>
      <c r="H26" s="261">
        <v>4310</v>
      </c>
      <c r="I26" s="261">
        <v>4565</v>
      </c>
      <c r="J26" s="261">
        <v>4910</v>
      </c>
      <c r="K26" s="265">
        <v>5243</v>
      </c>
      <c r="L26" s="1221"/>
      <c r="M26" s="219"/>
      <c r="N26" s="264">
        <v>4.3935309973045733E-2</v>
      </c>
      <c r="O26" s="265">
        <v>163</v>
      </c>
      <c r="P26" s="266">
        <v>-5.060676478182291E-2</v>
      </c>
      <c r="Q26" s="265">
        <v>-196</v>
      </c>
      <c r="R26" s="266">
        <v>8.5667663856404674E-2</v>
      </c>
      <c r="S26" s="265">
        <v>315</v>
      </c>
      <c r="T26" s="266">
        <v>7.965931863727449E-2</v>
      </c>
      <c r="U26" s="265">
        <v>318</v>
      </c>
      <c r="V26" s="266">
        <v>5.9164733178654227E-2</v>
      </c>
      <c r="W26" s="265">
        <v>255</v>
      </c>
      <c r="X26" s="266">
        <v>7.5575027382256188E-2</v>
      </c>
      <c r="Y26" s="261">
        <v>345</v>
      </c>
      <c r="Z26" s="266">
        <v>6.7820773930753475E-2</v>
      </c>
      <c r="AA26" s="265">
        <v>333</v>
      </c>
      <c r="AC26" s="224"/>
      <c r="AD26" s="224"/>
      <c r="AE26" s="286"/>
    </row>
    <row r="27" spans="2:31" x14ac:dyDescent="0.35">
      <c r="B27" s="235" t="s">
        <v>0</v>
      </c>
      <c r="C27" s="219"/>
      <c r="D27" s="1222">
        <f t="shared" ref="D27:K27" si="0">SUM(D9:D26)</f>
        <v>1320659</v>
      </c>
      <c r="E27" s="306">
        <f t="shared" si="0"/>
        <v>1411021</v>
      </c>
      <c r="F27" s="307">
        <f t="shared" si="0"/>
        <v>1427207</v>
      </c>
      <c r="G27" s="306">
        <f t="shared" si="0"/>
        <v>1569205</v>
      </c>
      <c r="H27" s="307">
        <v>1727429</v>
      </c>
      <c r="I27" s="306">
        <v>1906051</v>
      </c>
      <c r="J27" s="306">
        <v>2125145</v>
      </c>
      <c r="K27" s="306">
        <f t="shared" si="0"/>
        <v>2391346</v>
      </c>
      <c r="L27" s="308"/>
      <c r="M27" s="222"/>
      <c r="N27" s="240">
        <f t="shared" ref="N27" si="1">E27/D27-1</f>
        <v>6.842190149008931E-2</v>
      </c>
      <c r="O27" s="241">
        <f t="shared" ref="O27" si="2">E27-D27</f>
        <v>90362</v>
      </c>
      <c r="P27" s="242">
        <f t="shared" ref="P27" si="3">F27/E27-1</f>
        <v>1.1471126227037054E-2</v>
      </c>
      <c r="Q27" s="243">
        <f t="shared" ref="Q27" si="4">F27-E27</f>
        <v>16186</v>
      </c>
      <c r="R27" s="242">
        <f t="shared" ref="R27" si="5">G27/F27-1</f>
        <v>9.9493626362538778E-2</v>
      </c>
      <c r="S27" s="237">
        <f t="shared" ref="S27" si="6">G27-F27</f>
        <v>141998</v>
      </c>
      <c r="T27" s="242">
        <f t="shared" ref="T27" si="7">H27/G27-1</f>
        <v>0.10083067540569912</v>
      </c>
      <c r="U27" s="243">
        <f t="shared" ref="U27" si="8">H27-G27</f>
        <v>158224</v>
      </c>
      <c r="V27" s="309">
        <f>I27/H27-1</f>
        <v>0.10340338155721596</v>
      </c>
      <c r="W27" s="237">
        <f>I27-H27</f>
        <v>178622</v>
      </c>
      <c r="X27" s="309">
        <v>0.11494655704385659</v>
      </c>
      <c r="Y27" s="237">
        <v>219094</v>
      </c>
      <c r="Z27" s="242">
        <v>0.12526251149921541</v>
      </c>
      <c r="AA27" s="243">
        <v>266201</v>
      </c>
    </row>
    <row r="28" spans="2:31" x14ac:dyDescent="0.35">
      <c r="D28" s="296"/>
      <c r="F28" s="296"/>
      <c r="H28" s="296"/>
      <c r="I28" s="296"/>
      <c r="L28" s="296"/>
    </row>
  </sheetData>
  <mergeCells count="10">
    <mergeCell ref="B3:Z3"/>
    <mergeCell ref="D5:L6"/>
    <mergeCell ref="N5:AA5"/>
    <mergeCell ref="N6:O6"/>
    <mergeCell ref="P6:Q6"/>
    <mergeCell ref="Z6:AA6"/>
    <mergeCell ref="R6:S6"/>
    <mergeCell ref="T6:U6"/>
    <mergeCell ref="V6:W6"/>
    <mergeCell ref="X6:Y6"/>
  </mergeCells>
  <pageMargins left="0.7" right="0.7" top="0.75" bottom="0.75" header="0.3" footer="0.3"/>
  <pageSetup paperSize="9" scale="56"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700-000007000000}">
          <x14:colorSeries rgb="FF376092"/>
          <x14:colorNegative rgb="FFD00000"/>
          <x14:colorAxis rgb="FF000000"/>
          <x14:colorMarkers rgb="FFD00000"/>
          <x14:colorFirst rgb="FFD00000"/>
          <x14:colorLast rgb="FFD00000"/>
          <x14:colorHigh rgb="FFD00000"/>
          <x14:colorLow rgb="FFD00000"/>
          <x14:sparklines>
            <x14:sparkline>
              <xm:f>EVO_prest!D9:K9</xm:f>
              <xm:sqref>L9</xm:sqref>
            </x14:sparkline>
            <x14:sparkline>
              <xm:f>EVO_prest!D10:K10</xm:f>
              <xm:sqref>L10</xm:sqref>
            </x14:sparkline>
            <x14:sparkline>
              <xm:f>EVO_prest!D11:K11</xm:f>
              <xm:sqref>L11</xm:sqref>
            </x14:sparkline>
            <x14:sparkline>
              <xm:f>EVO_prest!D12:K12</xm:f>
              <xm:sqref>L12</xm:sqref>
            </x14:sparkline>
            <x14:sparkline>
              <xm:f>EVO_prest!D13:K13</xm:f>
              <xm:sqref>L13</xm:sqref>
            </x14:sparkline>
            <x14:sparkline>
              <xm:f>EVO_prest!D14:K14</xm:f>
              <xm:sqref>L14</xm:sqref>
            </x14:sparkline>
            <x14:sparkline>
              <xm:f>EVO_prest!D15:K15</xm:f>
              <xm:sqref>L15</xm:sqref>
            </x14:sparkline>
            <x14:sparkline>
              <xm:f>EVO_prest!D16:K16</xm:f>
              <xm:sqref>L16</xm:sqref>
            </x14:sparkline>
            <x14:sparkline>
              <xm:f>EVO_prest!D17:K17</xm:f>
              <xm:sqref>L17</xm:sqref>
            </x14:sparkline>
            <x14:sparkline>
              <xm:f>EVO_prest!D18:K18</xm:f>
              <xm:sqref>L18</xm:sqref>
            </x14:sparkline>
            <x14:sparkline>
              <xm:f>EVO_prest!D19:K19</xm:f>
              <xm:sqref>L19</xm:sqref>
            </x14:sparkline>
            <x14:sparkline>
              <xm:f>EVO_prest!D20:K20</xm:f>
              <xm:sqref>L20</xm:sqref>
            </x14:sparkline>
            <x14:sparkline>
              <xm:f>EVO_prest!D21:K21</xm:f>
              <xm:sqref>L21</xm:sqref>
            </x14:sparkline>
            <x14:sparkline>
              <xm:f>EVO_prest!D22:K22</xm:f>
              <xm:sqref>L22</xm:sqref>
            </x14:sparkline>
            <x14:sparkline>
              <xm:f>EVO_prest!D23:K23</xm:f>
              <xm:sqref>L23</xm:sqref>
            </x14:sparkline>
            <x14:sparkline>
              <xm:f>EVO_prest!D24:K24</xm:f>
              <xm:sqref>L24</xm:sqref>
            </x14:sparkline>
            <x14:sparkline>
              <xm:f>EVO_prest!D25:K25</xm:f>
              <xm:sqref>L25</xm:sqref>
            </x14:sparkline>
            <x14:sparkline>
              <xm:f>EVO_prest!D26:K26</xm:f>
              <xm:sqref>L26</xm:sqref>
            </x14:sparkline>
            <x14:sparkline>
              <xm:f>EVO_prest!D27:K27</xm:f>
              <xm:sqref>L27</xm:sqref>
            </x14:sparkline>
          </x14:sparklines>
        </x14:sparklineGroup>
      </x14:sparklineGroup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86">
    <tabColor theme="0"/>
    <pageSetUpPr fitToPage="1"/>
  </sheetPr>
  <dimension ref="A1:BA4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3"/>
      <c r="C2" s="1443"/>
    </row>
    <row r="3" spans="1:53" s="345" customFormat="1" ht="4.5" customHeight="1" x14ac:dyDescent="0.25">
      <c r="B3" s="1444"/>
      <c r="C3" s="1444"/>
    </row>
    <row r="4" spans="1:53" s="345" customFormat="1" ht="17.25" customHeight="1" x14ac:dyDescent="0.25">
      <c r="A4" s="1445" t="s">
        <v>390</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5">
      <c r="B5" s="1446"/>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5"/>
    <row r="7" spans="1:53" s="322" customFormat="1" ht="12.75" customHeight="1" x14ac:dyDescent="0.25">
      <c r="A7" s="316"/>
      <c r="B7" s="1447" t="s">
        <v>12</v>
      </c>
      <c r="C7" s="317"/>
      <c r="D7" s="1450" t="s">
        <v>472</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5">
      <c r="A8" s="316"/>
      <c r="B8" s="1448"/>
      <c r="C8" s="317"/>
      <c r="D8" s="1452"/>
      <c r="E8" s="1453"/>
      <c r="F8" s="1453"/>
      <c r="G8" s="1453"/>
      <c r="H8" s="1453"/>
      <c r="I8" s="323"/>
      <c r="J8" s="1456" t="s">
        <v>213</v>
      </c>
      <c r="K8" s="1457"/>
      <c r="L8" s="1457"/>
      <c r="M8" s="1457"/>
      <c r="N8" s="1457"/>
      <c r="O8" s="1458"/>
      <c r="P8" s="317"/>
      <c r="Q8" s="1456" t="s">
        <v>214</v>
      </c>
      <c r="R8" s="1457"/>
      <c r="S8" s="1457"/>
      <c r="T8" s="1457"/>
      <c r="U8" s="1457"/>
      <c r="V8" s="1458"/>
      <c r="W8" s="317"/>
      <c r="X8" s="1456" t="s">
        <v>215</v>
      </c>
      <c r="Y8" s="1457"/>
      <c r="Z8" s="1457"/>
      <c r="AA8" s="1457"/>
      <c r="AB8" s="1457"/>
      <c r="AC8" s="1458"/>
      <c r="AD8" s="319"/>
      <c r="AE8" s="319"/>
      <c r="AF8" s="320"/>
      <c r="AG8" s="320"/>
      <c r="AH8" s="320"/>
      <c r="AI8" s="320"/>
      <c r="AJ8" s="320"/>
      <c r="AK8" s="320"/>
      <c r="AL8" s="321"/>
    </row>
    <row r="9" spans="1:53" s="322" customFormat="1" ht="21.75" customHeight="1" x14ac:dyDescent="0.25">
      <c r="A9" s="316"/>
      <c r="B9" s="1448"/>
      <c r="C9" s="317"/>
      <c r="D9" s="1459" t="s">
        <v>9</v>
      </c>
      <c r="E9" s="1461" t="s">
        <v>24</v>
      </c>
      <c r="F9" s="1462"/>
      <c r="G9" s="1461" t="s">
        <v>23</v>
      </c>
      <c r="H9" s="1463"/>
      <c r="I9" s="323"/>
      <c r="J9" s="1464" t="s">
        <v>9</v>
      </c>
      <c r="K9" s="1467" t="s">
        <v>211</v>
      </c>
      <c r="L9" s="1469" t="s">
        <v>24</v>
      </c>
      <c r="M9" s="1470"/>
      <c r="N9" s="1465" t="s">
        <v>23</v>
      </c>
      <c r="O9" s="1466"/>
      <c r="P9" s="317"/>
      <c r="Q9" s="1464" t="s">
        <v>9</v>
      </c>
      <c r="R9" s="1467" t="s">
        <v>211</v>
      </c>
      <c r="S9" s="1469" t="s">
        <v>24</v>
      </c>
      <c r="T9" s="1470"/>
      <c r="U9" s="1465" t="s">
        <v>23</v>
      </c>
      <c r="V9" s="1466"/>
      <c r="W9" s="317"/>
      <c r="X9" s="1464" t="s">
        <v>9</v>
      </c>
      <c r="Y9" s="1467" t="s">
        <v>211</v>
      </c>
      <c r="Z9" s="1469" t="s">
        <v>24</v>
      </c>
      <c r="AA9" s="1470"/>
      <c r="AB9" s="1465" t="s">
        <v>23</v>
      </c>
      <c r="AC9" s="1466"/>
      <c r="AD9" s="319"/>
      <c r="AE9" s="319"/>
      <c r="AF9" s="320"/>
      <c r="AG9" s="320"/>
      <c r="AH9" s="320"/>
      <c r="AI9" s="320"/>
      <c r="AJ9" s="320"/>
      <c r="AK9" s="320"/>
      <c r="AL9" s="321"/>
    </row>
    <row r="10" spans="1:53" s="322" customFormat="1" ht="36.75" customHeight="1" x14ac:dyDescent="0.25">
      <c r="A10" s="316"/>
      <c r="B10" s="1449"/>
      <c r="C10" s="317"/>
      <c r="D10" s="1460"/>
      <c r="E10" s="407" t="s">
        <v>9</v>
      </c>
      <c r="F10" s="403" t="s">
        <v>211</v>
      </c>
      <c r="G10" s="406" t="s">
        <v>9</v>
      </c>
      <c r="H10" s="886" t="s">
        <v>211</v>
      </c>
      <c r="I10" s="346"/>
      <c r="J10" s="1460"/>
      <c r="K10" s="1468"/>
      <c r="L10" s="404" t="s">
        <v>9</v>
      </c>
      <c r="M10" s="403" t="s">
        <v>212</v>
      </c>
      <c r="N10" s="407" t="s">
        <v>9</v>
      </c>
      <c r="O10" s="402" t="s">
        <v>212</v>
      </c>
      <c r="P10" s="347"/>
      <c r="Q10" s="1460"/>
      <c r="R10" s="1468"/>
      <c r="S10" s="404" t="s">
        <v>9</v>
      </c>
      <c r="T10" s="403" t="s">
        <v>212</v>
      </c>
      <c r="U10" s="407" t="s">
        <v>9</v>
      </c>
      <c r="V10" s="402" t="s">
        <v>212</v>
      </c>
      <c r="W10" s="347"/>
      <c r="X10" s="1460"/>
      <c r="Y10" s="1468"/>
      <c r="Z10" s="404" t="s">
        <v>9</v>
      </c>
      <c r="AA10" s="403" t="s">
        <v>212</v>
      </c>
      <c r="AB10" s="407" t="s">
        <v>9</v>
      </c>
      <c r="AC10" s="402" t="s">
        <v>212</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8631862</v>
      </c>
      <c r="E12" s="352">
        <f>L12+S12+Z12</f>
        <v>4382507</v>
      </c>
      <c r="F12" s="353">
        <f>E12/$D12*100</f>
        <v>50.771282024666284</v>
      </c>
      <c r="G12" s="352">
        <f>N12+U12+AB12</f>
        <v>4249355</v>
      </c>
      <c r="H12" s="354">
        <f>G12/$D12*100</f>
        <v>49.228717975333716</v>
      </c>
      <c r="I12" s="350"/>
      <c r="J12" s="355">
        <f>L12+N12</f>
        <v>7018649</v>
      </c>
      <c r="K12" s="356">
        <f>J12/$D12*100</f>
        <v>81.310950059210867</v>
      </c>
      <c r="L12" s="357">
        <v>3480721</v>
      </c>
      <c r="M12" s="353">
        <v>49.592464304740133</v>
      </c>
      <c r="N12" s="357">
        <v>3537928</v>
      </c>
      <c r="O12" s="358">
        <v>50.407535695259874</v>
      </c>
      <c r="P12" s="350"/>
      <c r="Q12" s="355">
        <v>1176387</v>
      </c>
      <c r="R12" s="356">
        <v>13.628426867806736</v>
      </c>
      <c r="S12" s="357">
        <v>629059</v>
      </c>
      <c r="T12" s="353">
        <v>53.473814314507052</v>
      </c>
      <c r="U12" s="357">
        <v>547328</v>
      </c>
      <c r="V12" s="358">
        <v>46.526185685492955</v>
      </c>
      <c r="W12" s="350"/>
      <c r="X12" s="355">
        <v>436826</v>
      </c>
      <c r="Y12" s="356">
        <v>5.0606230729823993</v>
      </c>
      <c r="Z12" s="357">
        <v>272727</v>
      </c>
      <c r="AA12" s="353">
        <v>62.43378370335099</v>
      </c>
      <c r="AB12" s="357">
        <v>164099</v>
      </c>
      <c r="AC12" s="358">
        <f t="shared" ref="AC12:AC29" si="0">AB12/$X12*100</f>
        <v>37.56621629664901</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1351591</v>
      </c>
      <c r="E13" s="365">
        <f t="shared" ref="E13:E29" si="2">L13+S13+Z13</f>
        <v>683316</v>
      </c>
      <c r="F13" s="366">
        <f t="shared" ref="F13:H28" si="3">E13/$D13*100</f>
        <v>50.556418324774285</v>
      </c>
      <c r="G13" s="365">
        <f t="shared" ref="G13:G29" si="4">N13+U13+AB13</f>
        <v>668275</v>
      </c>
      <c r="H13" s="367">
        <f t="shared" si="3"/>
        <v>49.443581675225715</v>
      </c>
      <c r="I13" s="350"/>
      <c r="J13" s="368">
        <f t="shared" ref="J13:J29" si="5">L13+N13</f>
        <v>1048956</v>
      </c>
      <c r="K13" s="369">
        <f t="shared" ref="K13:K29" si="6">J13/$D13*100</f>
        <v>77.608980823340787</v>
      </c>
      <c r="L13" s="370">
        <v>513610</v>
      </c>
      <c r="M13" s="371">
        <v>48.963922223620436</v>
      </c>
      <c r="N13" s="370">
        <v>535346</v>
      </c>
      <c r="O13" s="372">
        <v>51.036077776379564</v>
      </c>
      <c r="P13" s="350"/>
      <c r="Q13" s="368">
        <v>205354</v>
      </c>
      <c r="R13" s="369">
        <v>15.193501584429017</v>
      </c>
      <c r="S13" s="370">
        <v>109015</v>
      </c>
      <c r="T13" s="371">
        <v>53.086377669779992</v>
      </c>
      <c r="U13" s="370">
        <v>96339</v>
      </c>
      <c r="V13" s="372">
        <v>46.913622330220015</v>
      </c>
      <c r="W13" s="350"/>
      <c r="X13" s="368">
        <v>97281</v>
      </c>
      <c r="Y13" s="369">
        <v>7.1975175922301942</v>
      </c>
      <c r="Z13" s="370">
        <v>60691</v>
      </c>
      <c r="AA13" s="371">
        <v>62.38731098570122</v>
      </c>
      <c r="AB13" s="370">
        <v>36590</v>
      </c>
      <c r="AC13" s="372">
        <f t="shared" si="0"/>
        <v>37.61268901429878</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1009599</v>
      </c>
      <c r="E14" s="365">
        <f t="shared" si="2"/>
        <v>528121</v>
      </c>
      <c r="F14" s="366">
        <f t="shared" si="3"/>
        <v>52.309976535238242</v>
      </c>
      <c r="G14" s="365">
        <f t="shared" si="4"/>
        <v>481478</v>
      </c>
      <c r="H14" s="367">
        <f t="shared" si="3"/>
        <v>47.690023464761751</v>
      </c>
      <c r="I14" s="350"/>
      <c r="J14" s="368">
        <f t="shared" si="5"/>
        <v>727094</v>
      </c>
      <c r="K14" s="369">
        <f t="shared" si="6"/>
        <v>72.018098274661526</v>
      </c>
      <c r="L14" s="370">
        <v>365077</v>
      </c>
      <c r="M14" s="371">
        <v>50.210426712364566</v>
      </c>
      <c r="N14" s="370">
        <v>362017</v>
      </c>
      <c r="O14" s="372">
        <v>49.789573287635434</v>
      </c>
      <c r="P14" s="350"/>
      <c r="Q14" s="368">
        <v>197409</v>
      </c>
      <c r="R14" s="369">
        <v>19.553208749216271</v>
      </c>
      <c r="S14" s="370">
        <v>107941</v>
      </c>
      <c r="T14" s="371">
        <v>54.678864692085973</v>
      </c>
      <c r="U14" s="370">
        <v>89468</v>
      </c>
      <c r="V14" s="372">
        <v>45.321135307914027</v>
      </c>
      <c r="W14" s="350"/>
      <c r="X14" s="368">
        <v>85096</v>
      </c>
      <c r="Y14" s="369">
        <v>8.4286929761222034</v>
      </c>
      <c r="Z14" s="370">
        <v>55103</v>
      </c>
      <c r="AA14" s="371">
        <v>64.753924978847422</v>
      </c>
      <c r="AB14" s="370">
        <v>29993</v>
      </c>
      <c r="AC14" s="372">
        <f t="shared" si="0"/>
        <v>35.246075021152578</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1231768</v>
      </c>
      <c r="E15" s="365">
        <f t="shared" si="2"/>
        <v>617858</v>
      </c>
      <c r="F15" s="366">
        <f t="shared" si="3"/>
        <v>50.160257451078451</v>
      </c>
      <c r="G15" s="365">
        <f t="shared" si="4"/>
        <v>613910</v>
      </c>
      <c r="H15" s="367">
        <f t="shared" si="3"/>
        <v>49.839742548921549</v>
      </c>
      <c r="I15" s="350"/>
      <c r="J15" s="368">
        <f t="shared" si="5"/>
        <v>1026476</v>
      </c>
      <c r="K15" s="369">
        <f t="shared" si="6"/>
        <v>83.333549824317572</v>
      </c>
      <c r="L15" s="370">
        <v>504010</v>
      </c>
      <c r="M15" s="371">
        <v>49.10100187437407</v>
      </c>
      <c r="N15" s="370">
        <v>522466</v>
      </c>
      <c r="O15" s="372">
        <v>50.89899812562593</v>
      </c>
      <c r="P15" s="350"/>
      <c r="Q15" s="368">
        <v>150815</v>
      </c>
      <c r="R15" s="369">
        <v>12.243782920160291</v>
      </c>
      <c r="S15" s="370">
        <v>80220</v>
      </c>
      <c r="T15" s="371">
        <v>53.190995590624283</v>
      </c>
      <c r="U15" s="370">
        <v>70595</v>
      </c>
      <c r="V15" s="372">
        <v>46.809004409375724</v>
      </c>
      <c r="W15" s="350"/>
      <c r="X15" s="368">
        <v>54477</v>
      </c>
      <c r="Y15" s="369">
        <v>4.4226672555221436</v>
      </c>
      <c r="Z15" s="370">
        <v>33628</v>
      </c>
      <c r="AA15" s="371">
        <v>61.72880298107458</v>
      </c>
      <c r="AB15" s="370">
        <v>20849</v>
      </c>
      <c r="AC15" s="372">
        <f t="shared" si="0"/>
        <v>38.27119701892542</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2238754</v>
      </c>
      <c r="E16" s="365">
        <f t="shared" si="2"/>
        <v>1133717</v>
      </c>
      <c r="F16" s="366">
        <f t="shared" si="3"/>
        <v>50.64053486894943</v>
      </c>
      <c r="G16" s="365">
        <f t="shared" si="4"/>
        <v>1105037</v>
      </c>
      <c r="H16" s="367">
        <f t="shared" si="3"/>
        <v>49.35946513105057</v>
      </c>
      <c r="I16" s="350"/>
      <c r="J16" s="368">
        <f t="shared" si="5"/>
        <v>1840318</v>
      </c>
      <c r="K16" s="369">
        <f t="shared" si="6"/>
        <v>82.202778867173436</v>
      </c>
      <c r="L16" s="370">
        <v>914813</v>
      </c>
      <c r="M16" s="371">
        <v>49.709506726554871</v>
      </c>
      <c r="N16" s="370">
        <v>925505</v>
      </c>
      <c r="O16" s="372">
        <v>50.290493273445136</v>
      </c>
      <c r="P16" s="350"/>
      <c r="Q16" s="368">
        <v>296882</v>
      </c>
      <c r="R16" s="369">
        <v>13.26103716620942</v>
      </c>
      <c r="S16" s="370">
        <v>156704</v>
      </c>
      <c r="T16" s="371">
        <v>52.783260689432169</v>
      </c>
      <c r="U16" s="370">
        <v>140178</v>
      </c>
      <c r="V16" s="372">
        <v>47.216739310567831</v>
      </c>
      <c r="W16" s="350"/>
      <c r="X16" s="368">
        <v>101554</v>
      </c>
      <c r="Y16" s="369">
        <v>4.5361839666171448</v>
      </c>
      <c r="Z16" s="370">
        <v>62200</v>
      </c>
      <c r="AA16" s="371">
        <v>61.248202926521856</v>
      </c>
      <c r="AB16" s="370">
        <v>39354</v>
      </c>
      <c r="AC16" s="372">
        <f t="shared" si="0"/>
        <v>38.751797073478151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590851</v>
      </c>
      <c r="E17" s="375">
        <f t="shared" si="2"/>
        <v>304529</v>
      </c>
      <c r="F17" s="376">
        <f t="shared" si="3"/>
        <v>51.54074377465723</v>
      </c>
      <c r="G17" s="375">
        <f t="shared" si="4"/>
        <v>286322</v>
      </c>
      <c r="H17" s="367">
        <f t="shared" si="3"/>
        <v>48.45925622534277</v>
      </c>
      <c r="I17" s="350"/>
      <c r="J17" s="377">
        <f t="shared" si="5"/>
        <v>448930</v>
      </c>
      <c r="K17" s="378">
        <f t="shared" si="6"/>
        <v>75.980238672694128</v>
      </c>
      <c r="L17" s="375">
        <v>224087</v>
      </c>
      <c r="M17" s="376">
        <v>49.915799790613235</v>
      </c>
      <c r="N17" s="375">
        <v>224843</v>
      </c>
      <c r="O17" s="372">
        <v>50.084200209386765</v>
      </c>
      <c r="P17" s="350"/>
      <c r="Q17" s="377">
        <v>100609</v>
      </c>
      <c r="R17" s="378">
        <v>17.027812426483159</v>
      </c>
      <c r="S17" s="375">
        <v>53798</v>
      </c>
      <c r="T17" s="376">
        <v>53.472353367988944</v>
      </c>
      <c r="U17" s="375">
        <v>46811</v>
      </c>
      <c r="V17" s="372">
        <v>46.527646632011056</v>
      </c>
      <c r="W17" s="350"/>
      <c r="X17" s="377">
        <v>41312</v>
      </c>
      <c r="Y17" s="378">
        <v>6.9919489008227114</v>
      </c>
      <c r="Z17" s="375">
        <v>26644</v>
      </c>
      <c r="AA17" s="376">
        <v>64.49457784663052</v>
      </c>
      <c r="AB17" s="375">
        <v>14668</v>
      </c>
      <c r="AC17" s="372">
        <f t="shared" si="0"/>
        <v>35.50542215336948</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2391682</v>
      </c>
      <c r="E18" s="365">
        <f t="shared" si="2"/>
        <v>1214178</v>
      </c>
      <c r="F18" s="366">
        <f t="shared" si="3"/>
        <v>50.766698917330984</v>
      </c>
      <c r="G18" s="365">
        <f t="shared" si="4"/>
        <v>1177504</v>
      </c>
      <c r="H18" s="367">
        <f t="shared" si="3"/>
        <v>49.233301082669016</v>
      </c>
      <c r="I18" s="350"/>
      <c r="J18" s="368">
        <f t="shared" si="5"/>
        <v>1748820</v>
      </c>
      <c r="K18" s="369">
        <f t="shared" si="6"/>
        <v>73.120924939017812</v>
      </c>
      <c r="L18" s="370">
        <v>860199</v>
      </c>
      <c r="M18" s="371">
        <v>49.187394929152227</v>
      </c>
      <c r="N18" s="370">
        <v>888621</v>
      </c>
      <c r="O18" s="372">
        <v>50.812605070847773</v>
      </c>
      <c r="P18" s="350"/>
      <c r="Q18" s="368">
        <v>421942</v>
      </c>
      <c r="R18" s="369">
        <v>17.642061110130861</v>
      </c>
      <c r="S18" s="370">
        <v>217104</v>
      </c>
      <c r="T18" s="371">
        <v>51.453517308066033</v>
      </c>
      <c r="U18" s="370">
        <v>204838</v>
      </c>
      <c r="V18" s="372">
        <v>48.54648269193396</v>
      </c>
      <c r="W18" s="350"/>
      <c r="X18" s="368">
        <v>220920</v>
      </c>
      <c r="Y18" s="369">
        <v>9.237013950851324</v>
      </c>
      <c r="Z18" s="370">
        <v>136875</v>
      </c>
      <c r="AA18" s="371">
        <v>61.956816947311246</v>
      </c>
      <c r="AB18" s="370">
        <v>84045</v>
      </c>
      <c r="AC18" s="372">
        <f t="shared" si="0"/>
        <v>38.043183052688754</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2104433</v>
      </c>
      <c r="E19" s="365">
        <f t="shared" si="2"/>
        <v>1049210</v>
      </c>
      <c r="F19" s="366">
        <f t="shared" si="3"/>
        <v>49.85713491472525</v>
      </c>
      <c r="G19" s="365">
        <f t="shared" si="4"/>
        <v>1055223</v>
      </c>
      <c r="H19" s="367">
        <f t="shared" si="3"/>
        <v>50.14286508527475</v>
      </c>
      <c r="I19" s="350"/>
      <c r="J19" s="368">
        <f t="shared" si="5"/>
        <v>1689133</v>
      </c>
      <c r="K19" s="369">
        <f t="shared" si="6"/>
        <v>80.26546818074037</v>
      </c>
      <c r="L19" s="370">
        <v>821279</v>
      </c>
      <c r="M19" s="371">
        <v>48.621334140058835</v>
      </c>
      <c r="N19" s="370">
        <v>867854</v>
      </c>
      <c r="O19" s="372">
        <v>51.378665859941165</v>
      </c>
      <c r="P19" s="350"/>
      <c r="Q19" s="368">
        <v>282233</v>
      </c>
      <c r="R19" s="369">
        <v>13.411355932928251</v>
      </c>
      <c r="S19" s="370">
        <v>146555</v>
      </c>
      <c r="T19" s="371">
        <v>51.926953970655454</v>
      </c>
      <c r="U19" s="370">
        <v>135678</v>
      </c>
      <c r="V19" s="372">
        <v>48.073046029344546</v>
      </c>
      <c r="W19" s="350"/>
      <c r="X19" s="368">
        <v>133067</v>
      </c>
      <c r="Y19" s="369">
        <v>6.3231758863313781</v>
      </c>
      <c r="Z19" s="370">
        <v>81376</v>
      </c>
      <c r="AA19" s="371">
        <v>61.154155425462363</v>
      </c>
      <c r="AB19" s="370">
        <v>51691</v>
      </c>
      <c r="AC19" s="372">
        <f t="shared" si="0"/>
        <v>38.845844574537644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8012231</v>
      </c>
      <c r="E20" s="365">
        <f t="shared" si="2"/>
        <v>4068533</v>
      </c>
      <c r="F20" s="366">
        <f t="shared" si="3"/>
        <v>50.779027714003753</v>
      </c>
      <c r="G20" s="365">
        <f t="shared" si="4"/>
        <v>3943698</v>
      </c>
      <c r="H20" s="367">
        <f t="shared" si="3"/>
        <v>49.220972285996247</v>
      </c>
      <c r="I20" s="350"/>
      <c r="J20" s="368">
        <f t="shared" si="5"/>
        <v>6446733</v>
      </c>
      <c r="K20" s="369">
        <f t="shared" si="6"/>
        <v>80.461147463172239</v>
      </c>
      <c r="L20" s="370">
        <v>3177216</v>
      </c>
      <c r="M20" s="371">
        <v>49.284125773473171</v>
      </c>
      <c r="N20" s="370">
        <v>3269517</v>
      </c>
      <c r="O20" s="372">
        <v>50.715874226526836</v>
      </c>
      <c r="P20" s="350"/>
      <c r="Q20" s="368">
        <v>1100095</v>
      </c>
      <c r="R20" s="369">
        <v>13.730195746977339</v>
      </c>
      <c r="S20" s="370">
        <v>598844</v>
      </c>
      <c r="T20" s="371">
        <v>54.435662374613102</v>
      </c>
      <c r="U20" s="370">
        <v>501251</v>
      </c>
      <c r="V20" s="372">
        <v>45.564337625386898</v>
      </c>
      <c r="W20" s="350"/>
      <c r="X20" s="368">
        <v>465403</v>
      </c>
      <c r="Y20" s="369">
        <v>5.8086567898504171</v>
      </c>
      <c r="Z20" s="370">
        <v>292473</v>
      </c>
      <c r="AA20" s="371">
        <v>62.842955460106623</v>
      </c>
      <c r="AB20" s="370">
        <v>172930</v>
      </c>
      <c r="AC20" s="372">
        <f t="shared" si="0"/>
        <v>37.157044539893377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5319285</v>
      </c>
      <c r="E21" s="365">
        <f t="shared" si="2"/>
        <v>2703433</v>
      </c>
      <c r="F21" s="366">
        <f t="shared" si="3"/>
        <v>50.823240341512069</v>
      </c>
      <c r="G21" s="365">
        <f t="shared" si="4"/>
        <v>2615852</v>
      </c>
      <c r="H21" s="367">
        <f t="shared" si="3"/>
        <v>49.176759658487931</v>
      </c>
      <c r="I21" s="350"/>
      <c r="J21" s="368">
        <f t="shared" si="5"/>
        <v>4245246</v>
      </c>
      <c r="K21" s="369">
        <f t="shared" si="6"/>
        <v>79.808583296439267</v>
      </c>
      <c r="L21" s="370">
        <v>2101751</v>
      </c>
      <c r="M21" s="371">
        <v>49.508344157205499</v>
      </c>
      <c r="N21" s="370">
        <v>2143495</v>
      </c>
      <c r="O21" s="372">
        <v>50.491655842794501</v>
      </c>
      <c r="P21" s="350"/>
      <c r="Q21" s="368">
        <v>773188</v>
      </c>
      <c r="R21" s="369">
        <v>14.535562580309197</v>
      </c>
      <c r="S21" s="370">
        <v>415940</v>
      </c>
      <c r="T21" s="371">
        <v>53.795454663031506</v>
      </c>
      <c r="U21" s="370">
        <v>357248</v>
      </c>
      <c r="V21" s="372">
        <v>46.204545336968501</v>
      </c>
      <c r="W21" s="350"/>
      <c r="X21" s="368">
        <v>300851</v>
      </c>
      <c r="Y21" s="369">
        <v>5.6558541232515278</v>
      </c>
      <c r="Z21" s="370">
        <v>185742</v>
      </c>
      <c r="AA21" s="371">
        <v>61.738867412772436</v>
      </c>
      <c r="AB21" s="370">
        <v>115109</v>
      </c>
      <c r="AC21" s="372">
        <f t="shared" si="0"/>
        <v>38.261132587227564</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1054681</v>
      </c>
      <c r="E22" s="365">
        <f t="shared" si="2"/>
        <v>533004</v>
      </c>
      <c r="F22" s="366">
        <f t="shared" si="3"/>
        <v>50.536987013134784</v>
      </c>
      <c r="G22" s="365">
        <f t="shared" si="4"/>
        <v>521677</v>
      </c>
      <c r="H22" s="367">
        <f t="shared" si="3"/>
        <v>49.463012986865223</v>
      </c>
      <c r="I22" s="350"/>
      <c r="J22" s="368">
        <f t="shared" si="5"/>
        <v>818728</v>
      </c>
      <c r="K22" s="369">
        <f t="shared" si="6"/>
        <v>77.628022122328929</v>
      </c>
      <c r="L22" s="370">
        <v>403063</v>
      </c>
      <c r="M22" s="371">
        <v>49.230391534184733</v>
      </c>
      <c r="N22" s="370">
        <v>415665</v>
      </c>
      <c r="O22" s="372">
        <v>50.769608465815267</v>
      </c>
      <c r="P22" s="350"/>
      <c r="Q22" s="368">
        <v>161284</v>
      </c>
      <c r="R22" s="369">
        <v>15.292206837896957</v>
      </c>
      <c r="S22" s="370">
        <v>83374</v>
      </c>
      <c r="T22" s="371">
        <v>51.693906401130931</v>
      </c>
      <c r="U22" s="370">
        <v>77910</v>
      </c>
      <c r="V22" s="372">
        <v>48.306093598869076</v>
      </c>
      <c r="W22" s="350"/>
      <c r="X22" s="368">
        <v>74669</v>
      </c>
      <c r="Y22" s="369">
        <v>7.079771039774112</v>
      </c>
      <c r="Z22" s="370">
        <v>46567</v>
      </c>
      <c r="AA22" s="371">
        <v>62.364568964362718</v>
      </c>
      <c r="AB22" s="370">
        <v>28102</v>
      </c>
      <c r="AC22" s="372">
        <f t="shared" si="0"/>
        <v>37.635431035637282</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2705833</v>
      </c>
      <c r="E23" s="365">
        <f t="shared" si="2"/>
        <v>1404089</v>
      </c>
      <c r="F23" s="366">
        <f t="shared" si="3"/>
        <v>51.891192102395088</v>
      </c>
      <c r="G23" s="365">
        <f t="shared" si="4"/>
        <v>1301744</v>
      </c>
      <c r="H23" s="367">
        <f t="shared" si="3"/>
        <v>48.108807897604919</v>
      </c>
      <c r="I23" s="350"/>
      <c r="J23" s="368">
        <f t="shared" si="5"/>
        <v>1985942</v>
      </c>
      <c r="K23" s="369">
        <f t="shared" si="6"/>
        <v>73.394847353846302</v>
      </c>
      <c r="L23" s="370">
        <v>994026</v>
      </c>
      <c r="M23" s="371">
        <v>50.053123404409597</v>
      </c>
      <c r="N23" s="370">
        <v>991916</v>
      </c>
      <c r="O23" s="372">
        <v>49.946876595590403</v>
      </c>
      <c r="P23" s="350"/>
      <c r="Q23" s="368">
        <v>478661</v>
      </c>
      <c r="R23" s="369">
        <v>17.68996830181316</v>
      </c>
      <c r="S23" s="370">
        <v>258127</v>
      </c>
      <c r="T23" s="371">
        <v>53.926891892174211</v>
      </c>
      <c r="U23" s="370">
        <v>220534</v>
      </c>
      <c r="V23" s="372">
        <v>46.073108107825789</v>
      </c>
      <c r="W23" s="350"/>
      <c r="X23" s="368">
        <v>241230</v>
      </c>
      <c r="Y23" s="369">
        <v>8.9151843443405419</v>
      </c>
      <c r="Z23" s="370">
        <v>151936</v>
      </c>
      <c r="AA23" s="371">
        <v>62.983874310823694</v>
      </c>
      <c r="AB23" s="370">
        <v>89294</v>
      </c>
      <c r="AC23" s="372">
        <f t="shared" si="0"/>
        <v>37.016125689176306</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7009268</v>
      </c>
      <c r="E24" s="365">
        <f t="shared" si="2"/>
        <v>3653105</v>
      </c>
      <c r="F24" s="366">
        <f t="shared" si="3"/>
        <v>52.118209775970904</v>
      </c>
      <c r="G24" s="365">
        <f t="shared" si="4"/>
        <v>3356163</v>
      </c>
      <c r="H24" s="367">
        <f t="shared" si="3"/>
        <v>47.881790224029096</v>
      </c>
      <c r="I24" s="350"/>
      <c r="J24" s="368">
        <f t="shared" si="5"/>
        <v>5704269</v>
      </c>
      <c r="K24" s="369">
        <f t="shared" si="6"/>
        <v>81.38180762955561</v>
      </c>
      <c r="L24" s="370">
        <v>2891195</v>
      </c>
      <c r="M24" s="371">
        <v>50.684759081312613</v>
      </c>
      <c r="N24" s="370">
        <v>2813074</v>
      </c>
      <c r="O24" s="372">
        <v>49.315240918687394</v>
      </c>
      <c r="P24" s="350"/>
      <c r="Q24" s="368">
        <v>912768</v>
      </c>
      <c r="R24" s="369">
        <v>13.022301330181696</v>
      </c>
      <c r="S24" s="370">
        <v>511516</v>
      </c>
      <c r="T24" s="371">
        <v>56.040089047819372</v>
      </c>
      <c r="U24" s="370">
        <v>401252</v>
      </c>
      <c r="V24" s="372">
        <v>43.959910952180621</v>
      </c>
      <c r="W24" s="350"/>
      <c r="X24" s="368">
        <v>392231</v>
      </c>
      <c r="Y24" s="369">
        <v>5.5958910402626918</v>
      </c>
      <c r="Z24" s="370">
        <v>250394</v>
      </c>
      <c r="AA24" s="371">
        <v>63.838401350224736</v>
      </c>
      <c r="AB24" s="370">
        <v>141837</v>
      </c>
      <c r="AC24" s="372">
        <f t="shared" si="0"/>
        <v>36.161598649775264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1568492</v>
      </c>
      <c r="E25" s="365">
        <f t="shared" si="2"/>
        <v>782454</v>
      </c>
      <c r="F25" s="366">
        <f t="shared" si="3"/>
        <v>49.885750134524116</v>
      </c>
      <c r="G25" s="365">
        <f t="shared" si="4"/>
        <v>786038</v>
      </c>
      <c r="H25" s="367">
        <f t="shared" si="3"/>
        <v>50.114249865475877</v>
      </c>
      <c r="I25" s="350"/>
      <c r="J25" s="368">
        <f t="shared" si="5"/>
        <v>1307004</v>
      </c>
      <c r="K25" s="369">
        <f t="shared" si="6"/>
        <v>83.328700433282407</v>
      </c>
      <c r="L25" s="370">
        <v>636950</v>
      </c>
      <c r="M25" s="371">
        <v>48.733592246083404</v>
      </c>
      <c r="N25" s="370">
        <v>670054</v>
      </c>
      <c r="O25" s="372">
        <v>51.266407753916589</v>
      </c>
      <c r="P25" s="350"/>
      <c r="Q25" s="368">
        <v>189074</v>
      </c>
      <c r="R25" s="369">
        <v>12.054508406800927</v>
      </c>
      <c r="S25" s="370">
        <v>101053</v>
      </c>
      <c r="T25" s="371">
        <v>53.446269714503316</v>
      </c>
      <c r="U25" s="370">
        <v>88021</v>
      </c>
      <c r="V25" s="372">
        <v>46.553730285496684</v>
      </c>
      <c r="W25" s="350"/>
      <c r="X25" s="368">
        <v>72414</v>
      </c>
      <c r="Y25" s="369">
        <v>4.6167911599166587</v>
      </c>
      <c r="Z25" s="370">
        <v>44451</v>
      </c>
      <c r="AA25" s="371">
        <v>61.38453890131742</v>
      </c>
      <c r="AB25" s="370">
        <v>27963</v>
      </c>
      <c r="AC25" s="372">
        <f t="shared" si="0"/>
        <v>38.615461098682573</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678333</v>
      </c>
      <c r="E26" s="380">
        <f t="shared" si="2"/>
        <v>342414</v>
      </c>
      <c r="F26" s="381">
        <f t="shared" si="3"/>
        <v>50.478747164003522</v>
      </c>
      <c r="G26" s="380">
        <f t="shared" si="4"/>
        <v>335919</v>
      </c>
      <c r="H26" s="367">
        <f t="shared" si="3"/>
        <v>49.521252835996485</v>
      </c>
      <c r="I26" s="350"/>
      <c r="J26" s="377">
        <f t="shared" si="5"/>
        <v>537748</v>
      </c>
      <c r="K26" s="378">
        <f t="shared" si="6"/>
        <v>79.27492839062819</v>
      </c>
      <c r="L26" s="375">
        <v>264471</v>
      </c>
      <c r="M26" s="376">
        <v>49.181214992896301</v>
      </c>
      <c r="N26" s="375">
        <v>273277</v>
      </c>
      <c r="O26" s="372">
        <v>50.818785007103692</v>
      </c>
      <c r="P26" s="350"/>
      <c r="Q26" s="377">
        <v>97707</v>
      </c>
      <c r="R26" s="378">
        <v>14.403987422106843</v>
      </c>
      <c r="S26" s="375">
        <v>51253</v>
      </c>
      <c r="T26" s="376">
        <v>52.455811763742624</v>
      </c>
      <c r="U26" s="375">
        <v>46454</v>
      </c>
      <c r="V26" s="372">
        <v>47.544188236257384</v>
      </c>
      <c r="W26" s="350"/>
      <c r="X26" s="377">
        <v>42878</v>
      </c>
      <c r="Y26" s="378">
        <v>6.3210841872649564</v>
      </c>
      <c r="Z26" s="375">
        <v>26690</v>
      </c>
      <c r="AA26" s="376">
        <v>62.246373431596624</v>
      </c>
      <c r="AB26" s="375">
        <v>16188</v>
      </c>
      <c r="AC26" s="372">
        <f t="shared" si="0"/>
        <v>37.753626568403376</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2227684</v>
      </c>
      <c r="E27" s="380">
        <f t="shared" si="2"/>
        <v>1144196</v>
      </c>
      <c r="F27" s="381">
        <f t="shared" si="3"/>
        <v>51.362581048299496</v>
      </c>
      <c r="G27" s="380">
        <f t="shared" si="4"/>
        <v>1083488</v>
      </c>
      <c r="H27" s="367">
        <f t="shared" si="3"/>
        <v>48.637418951700511</v>
      </c>
      <c r="I27" s="350"/>
      <c r="J27" s="377">
        <f t="shared" si="5"/>
        <v>1697134</v>
      </c>
      <c r="K27" s="378">
        <f t="shared" si="6"/>
        <v>76.183785492017719</v>
      </c>
      <c r="L27" s="375">
        <v>841578</v>
      </c>
      <c r="M27" s="376">
        <v>49.588188086503479</v>
      </c>
      <c r="N27" s="375">
        <v>855556</v>
      </c>
      <c r="O27" s="372">
        <v>50.411811913496521</v>
      </c>
      <c r="P27" s="350"/>
      <c r="Q27" s="377">
        <v>367754</v>
      </c>
      <c r="R27" s="378">
        <v>16.508355763205191</v>
      </c>
      <c r="S27" s="375">
        <v>198613</v>
      </c>
      <c r="T27" s="376">
        <v>54.007026436150255</v>
      </c>
      <c r="U27" s="375">
        <v>169141</v>
      </c>
      <c r="V27" s="372">
        <v>45.992973563849745</v>
      </c>
      <c r="W27" s="350"/>
      <c r="X27" s="377">
        <v>162796</v>
      </c>
      <c r="Y27" s="378">
        <v>7.3078587447770866</v>
      </c>
      <c r="Z27" s="375">
        <v>104005</v>
      </c>
      <c r="AA27" s="376">
        <v>63.886704833042586</v>
      </c>
      <c r="AB27" s="375">
        <v>58791</v>
      </c>
      <c r="AC27" s="372">
        <f t="shared" si="0"/>
        <v>36.113295166957421</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324184</v>
      </c>
      <c r="E28" s="380">
        <f t="shared" si="2"/>
        <v>164205</v>
      </c>
      <c r="F28" s="381">
        <f t="shared" si="3"/>
        <v>50.651790341287665</v>
      </c>
      <c r="G28" s="380">
        <f t="shared" si="4"/>
        <v>159979</v>
      </c>
      <c r="H28" s="382">
        <f t="shared" si="3"/>
        <v>49.348209658712335</v>
      </c>
      <c r="I28" s="350"/>
      <c r="J28" s="377">
        <f t="shared" si="5"/>
        <v>252488</v>
      </c>
      <c r="K28" s="378">
        <f t="shared" si="6"/>
        <v>77.884164548528005</v>
      </c>
      <c r="L28" s="375">
        <v>124588</v>
      </c>
      <c r="M28" s="376">
        <v>49.344127245651279</v>
      </c>
      <c r="N28" s="375">
        <v>127900</v>
      </c>
      <c r="O28" s="383">
        <v>50.655872754348721</v>
      </c>
      <c r="P28" s="350"/>
      <c r="Q28" s="377">
        <v>49178</v>
      </c>
      <c r="R28" s="378">
        <v>15.16978012486736</v>
      </c>
      <c r="S28" s="375">
        <v>25645</v>
      </c>
      <c r="T28" s="376">
        <v>52.147301638944242</v>
      </c>
      <c r="U28" s="375">
        <v>23533</v>
      </c>
      <c r="V28" s="383">
        <v>47.852698361055758</v>
      </c>
      <c r="W28" s="350"/>
      <c r="X28" s="377">
        <v>22518</v>
      </c>
      <c r="Y28" s="378">
        <v>6.9460553266046441</v>
      </c>
      <c r="Z28" s="375">
        <v>13972</v>
      </c>
      <c r="AA28" s="376">
        <v>62.048139266364686</v>
      </c>
      <c r="AB28" s="375">
        <v>8546</v>
      </c>
      <c r="AC28" s="383">
        <f t="shared" si="0"/>
        <v>37.951860733635314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169164</v>
      </c>
      <c r="E29" s="386">
        <f t="shared" si="2"/>
        <v>83955</v>
      </c>
      <c r="F29" s="387">
        <f>E29/$D29*100</f>
        <v>49.629353763212031</v>
      </c>
      <c r="G29" s="386">
        <f t="shared" si="4"/>
        <v>85209</v>
      </c>
      <c r="H29" s="388">
        <f>G29/$D29*100</f>
        <v>50.370646236787962</v>
      </c>
      <c r="I29" s="350"/>
      <c r="J29" s="389">
        <f t="shared" si="5"/>
        <v>147659</v>
      </c>
      <c r="K29" s="390">
        <f t="shared" si="6"/>
        <v>87.287484334728433</v>
      </c>
      <c r="L29" s="391">
        <v>72291</v>
      </c>
      <c r="M29" s="392">
        <v>48.958072315266932</v>
      </c>
      <c r="N29" s="391">
        <v>75368</v>
      </c>
      <c r="O29" s="393">
        <v>51.041927684733068</v>
      </c>
      <c r="P29" s="350"/>
      <c r="Q29" s="389">
        <v>16594</v>
      </c>
      <c r="R29" s="390">
        <v>9.8094157149275265</v>
      </c>
      <c r="S29" s="391">
        <v>8521</v>
      </c>
      <c r="T29" s="392">
        <v>51.349885500783422</v>
      </c>
      <c r="U29" s="391">
        <v>8073</v>
      </c>
      <c r="V29" s="393">
        <v>48.650114499216585</v>
      </c>
      <c r="W29" s="350"/>
      <c r="X29" s="389">
        <v>4911</v>
      </c>
      <c r="Y29" s="390">
        <v>2.9030999503440449</v>
      </c>
      <c r="Z29" s="391">
        <v>3143</v>
      </c>
      <c r="AA29" s="392">
        <v>63.999185501934427</v>
      </c>
      <c r="AB29" s="391">
        <v>1768</v>
      </c>
      <c r="AC29" s="393">
        <f t="shared" si="0"/>
        <v>36.000814498065573</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48619695</v>
      </c>
      <c r="E31" s="1230">
        <f>L31+S31+Z31</f>
        <v>24792824</v>
      </c>
      <c r="F31" s="1231">
        <f>E31/$D31*100</f>
        <v>50.993376243927493</v>
      </c>
      <c r="G31" s="1230">
        <f>N31+U31+AB31</f>
        <v>23826871</v>
      </c>
      <c r="H31" s="1232">
        <f>G31/$D31*100</f>
        <v>49.006623756072514</v>
      </c>
      <c r="I31" s="320"/>
      <c r="J31" s="1233">
        <f>L31+N31</f>
        <v>38691327</v>
      </c>
      <c r="K31" s="1234">
        <f>J31/$D31*100</f>
        <v>79.579534589840591</v>
      </c>
      <c r="L31" s="1230">
        <f>SUM(L12:L29)</f>
        <v>19190925</v>
      </c>
      <c r="M31" s="1231">
        <f>L31/$J31*100</f>
        <v>49.600069286845603</v>
      </c>
      <c r="N31" s="1230">
        <f>SUM(N12:N29)</f>
        <v>19500402</v>
      </c>
      <c r="O31" s="1235">
        <f>N31/$J31*100</f>
        <v>50.399930713154397</v>
      </c>
      <c r="P31" s="320"/>
      <c r="Q31" s="1233">
        <f>SUM(Q12:Q29)</f>
        <v>6977934</v>
      </c>
      <c r="R31" s="1234">
        <f>Q31/$D31*100</f>
        <v>14.352072755701162</v>
      </c>
      <c r="S31" s="1230">
        <f>SUM(S12:S29)</f>
        <v>3753282</v>
      </c>
      <c r="T31" s="1231">
        <f>S31/$Q31*100</f>
        <v>53.787869016817865</v>
      </c>
      <c r="U31" s="1230">
        <f>SUM(U12:U29)</f>
        <v>3224652</v>
      </c>
      <c r="V31" s="1235">
        <f>U31/$Q31*100</f>
        <v>46.212130983182128</v>
      </c>
      <c r="W31" s="320"/>
      <c r="X31" s="1233">
        <f>SUM(X12:X29)</f>
        <v>2950434</v>
      </c>
      <c r="Y31" s="1234">
        <f>X31/$D31*100</f>
        <v>6.0683926544582398</v>
      </c>
      <c r="Z31" s="1230">
        <f>SUM(Z12:Z29)</f>
        <v>1848617</v>
      </c>
      <c r="AA31" s="1231">
        <f>Z31/$X31*100</f>
        <v>62.655765219625316</v>
      </c>
      <c r="AB31" s="1230">
        <f>SUM(AB12:AB29)</f>
        <v>1101817</v>
      </c>
      <c r="AC31" s="1235">
        <f>AB31/$X31*100</f>
        <v>37.344234780374684</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c r="AD32" s="396">
        <v>38567</v>
      </c>
      <c r="AE32" s="396">
        <v>3792</v>
      </c>
      <c r="AF32" s="396">
        <v>803</v>
      </c>
      <c r="AG32" s="396">
        <v>36957</v>
      </c>
      <c r="AH32" s="396">
        <v>3894</v>
      </c>
      <c r="AI32" s="396">
        <v>1480</v>
      </c>
    </row>
    <row r="33" spans="2:15" s="396" customFormat="1" ht="5.25" customHeight="1" x14ac:dyDescent="0.25">
      <c r="B33" s="397" t="s">
        <v>47</v>
      </c>
      <c r="C33" s="398"/>
      <c r="I33" s="398"/>
    </row>
    <row r="34" spans="2:15" s="394" customFormat="1" ht="13.5" customHeight="1" x14ac:dyDescent="0.25">
      <c r="B34" s="1472" t="s">
        <v>488</v>
      </c>
      <c r="C34" s="1472"/>
      <c r="D34" s="1472"/>
      <c r="E34" s="1472"/>
      <c r="F34" s="1472"/>
      <c r="G34" s="1472"/>
      <c r="H34" s="1472"/>
      <c r="I34" s="1472"/>
      <c r="J34" s="1472"/>
      <c r="K34" s="1472"/>
      <c r="L34" s="1472"/>
      <c r="M34" s="1472"/>
      <c r="N34" s="1472"/>
      <c r="O34" s="1472"/>
    </row>
    <row r="35" spans="2:15" s="329" customFormat="1" ht="29.25" customHeight="1" x14ac:dyDescent="0.25">
      <c r="B35" s="1473"/>
      <c r="C35" s="1473"/>
      <c r="D35" s="1473"/>
      <c r="E35" s="1473"/>
      <c r="F35" s="1473"/>
      <c r="G35" s="1473"/>
      <c r="H35" s="1473"/>
      <c r="I35" s="1473"/>
      <c r="J35" s="1473"/>
      <c r="K35" s="1473"/>
      <c r="L35" s="1473"/>
      <c r="M35" s="1473"/>
    </row>
    <row r="36" spans="2:15" s="329" customFormat="1" ht="4.5" customHeight="1" x14ac:dyDescent="0.25">
      <c r="B36" s="1471"/>
      <c r="C36" s="1471"/>
      <c r="D36" s="1471"/>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36:D36"/>
    <mergeCell ref="R9:R10"/>
    <mergeCell ref="S9:T9"/>
    <mergeCell ref="K9:K10"/>
    <mergeCell ref="L9:M9"/>
    <mergeCell ref="N9:O9"/>
    <mergeCell ref="Q9:Q10"/>
    <mergeCell ref="B34:O34"/>
    <mergeCell ref="B35:M35"/>
    <mergeCell ref="AB9:AC9"/>
    <mergeCell ref="U9:V9"/>
    <mergeCell ref="X9:X10"/>
    <mergeCell ref="Y9:Y10"/>
    <mergeCell ref="Z9:AA9"/>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14">
    <tabColor theme="0"/>
    <pageSetUpPr fitToPage="1"/>
  </sheetPr>
  <dimension ref="B1:S31"/>
  <sheetViews>
    <sheetView showGridLines="0" zoomScale="80" zoomScaleNormal="80" workbookViewId="0"/>
  </sheetViews>
  <sheetFormatPr baseColWidth="10" defaultColWidth="11.453125" defaultRowHeight="14.5" x14ac:dyDescent="0.25"/>
  <cols>
    <col min="1" max="1" width="0.453125" style="413" customWidth="1"/>
    <col min="2" max="2" width="30.7265625" style="413" customWidth="1"/>
    <col min="3" max="3" width="0.26953125" style="413" customWidth="1"/>
    <col min="4" max="4" width="13.7265625" style="413" customWidth="1"/>
    <col min="5" max="5" width="9.26953125" style="413" customWidth="1"/>
    <col min="6" max="6" width="0.453125" style="413" customWidth="1"/>
    <col min="7" max="7" width="11.26953125" style="413" customWidth="1"/>
    <col min="8" max="8" width="7.54296875" style="413" customWidth="1"/>
    <col min="9" max="9" width="0.453125" style="413" customWidth="1"/>
    <col min="10" max="10" width="9.54296875" style="413" customWidth="1"/>
    <col min="11" max="11" width="7.54296875" style="413" customWidth="1"/>
    <col min="12" max="12" width="18.453125" style="413" customWidth="1"/>
    <col min="13" max="13" width="15" style="413" customWidth="1"/>
    <col min="14" max="14" width="2" style="413" customWidth="1"/>
    <col min="15" max="16384" width="11.453125" style="413"/>
  </cols>
  <sheetData>
    <row r="1" spans="2:19" x14ac:dyDescent="0.25">
      <c r="G1" s="416" t="s">
        <v>24</v>
      </c>
      <c r="H1" s="417"/>
      <c r="I1" s="417"/>
      <c r="J1" s="416" t="s">
        <v>23</v>
      </c>
    </row>
    <row r="2" spans="2:19" s="408" customFormat="1" ht="15" customHeight="1" x14ac:dyDescent="0.25">
      <c r="C2" s="418"/>
      <c r="F2" s="418"/>
    </row>
    <row r="3" spans="2:19" s="419" customFormat="1" ht="52.5" customHeight="1" x14ac:dyDescent="0.35">
      <c r="B3" s="1474"/>
      <c r="C3" s="1474"/>
      <c r="D3" s="1474"/>
      <c r="E3" s="1474"/>
      <c r="F3" s="1474"/>
    </row>
    <row r="4" spans="2:19" s="419" customFormat="1" ht="23.25" customHeight="1" x14ac:dyDescent="0.25">
      <c r="B4" s="1426" t="s">
        <v>391</v>
      </c>
      <c r="C4" s="1426"/>
      <c r="D4" s="1426"/>
      <c r="E4" s="1426"/>
      <c r="F4" s="1426"/>
      <c r="G4" s="1426"/>
      <c r="H4" s="1426"/>
      <c r="I4" s="1426"/>
      <c r="J4" s="1426"/>
      <c r="K4" s="1426"/>
      <c r="L4" s="1426"/>
      <c r="M4" s="1426"/>
    </row>
    <row r="5" spans="2:19" s="419" customFormat="1" ht="15.75" customHeight="1" x14ac:dyDescent="0.25">
      <c r="B5" s="1479" t="str">
        <f>porsaad!$B$6</f>
        <v>Situación a 31 de diciembre de 2025</v>
      </c>
      <c r="C5" s="1479"/>
      <c r="D5" s="1479"/>
      <c r="E5" s="1479"/>
      <c r="F5" s="1479"/>
      <c r="G5" s="1479"/>
      <c r="H5" s="1479"/>
      <c r="I5" s="1479"/>
      <c r="J5" s="1479"/>
      <c r="K5" s="1479"/>
      <c r="L5" s="1479"/>
      <c r="M5" s="1479"/>
      <c r="N5" s="420"/>
      <c r="O5" s="420"/>
      <c r="P5" s="420"/>
      <c r="Q5" s="420"/>
      <c r="R5" s="420"/>
      <c r="S5" s="420"/>
    </row>
    <row r="6" spans="2:19" s="419" customFormat="1" ht="10.5" customHeight="1" x14ac:dyDescent="0.25"/>
    <row r="7" spans="2:19" s="410" customFormat="1" ht="36.75" customHeight="1" x14ac:dyDescent="0.35">
      <c r="B7" s="1477" t="s">
        <v>12</v>
      </c>
      <c r="C7" s="409"/>
      <c r="D7" s="1475" t="s">
        <v>11</v>
      </c>
      <c r="E7" s="1476"/>
      <c r="F7" s="421"/>
    </row>
    <row r="8" spans="2:19" s="410" customFormat="1" ht="30.75" customHeight="1" x14ac:dyDescent="0.35">
      <c r="B8" s="1478"/>
      <c r="D8" s="422" t="s">
        <v>9</v>
      </c>
      <c r="E8" s="423" t="s">
        <v>10</v>
      </c>
      <c r="F8" s="421"/>
      <c r="M8" s="424"/>
    </row>
    <row r="9" spans="2:19" s="412" customFormat="1" ht="4.5" customHeight="1" x14ac:dyDescent="0.35">
      <c r="B9" s="411"/>
      <c r="D9" s="411"/>
      <c r="E9" s="411"/>
      <c r="F9" s="421"/>
    </row>
    <row r="10" spans="2:19" ht="18" customHeight="1" x14ac:dyDescent="0.35">
      <c r="B10" s="425" t="s">
        <v>8</v>
      </c>
      <c r="C10" s="414">
        <f t="shared" ref="C10:C27" si="0">D10</f>
        <v>456133</v>
      </c>
      <c r="D10" s="426">
        <v>456133</v>
      </c>
      <c r="E10" s="427">
        <f t="shared" ref="E10:E27" si="1">D10*100/$D$29</f>
        <v>19.607533803461699</v>
      </c>
      <c r="F10" s="421"/>
      <c r="M10" s="412"/>
    </row>
    <row r="11" spans="2:19" ht="18" customHeight="1" x14ac:dyDescent="0.35">
      <c r="B11" s="428" t="s">
        <v>7</v>
      </c>
      <c r="C11" s="414">
        <f t="shared" si="0"/>
        <v>61425</v>
      </c>
      <c r="D11" s="429">
        <v>61425</v>
      </c>
      <c r="E11" s="430">
        <f t="shared" si="1"/>
        <v>2.6404420725482147</v>
      </c>
      <c r="F11" s="421"/>
    </row>
    <row r="12" spans="2:19" ht="18" customHeight="1" x14ac:dyDescent="0.35">
      <c r="B12" s="428" t="s">
        <v>37</v>
      </c>
      <c r="C12" s="414">
        <f t="shared" si="0"/>
        <v>50073</v>
      </c>
      <c r="D12" s="429">
        <v>50073</v>
      </c>
      <c r="E12" s="430">
        <f t="shared" si="1"/>
        <v>2.1524600064909523</v>
      </c>
      <c r="F12" s="421"/>
    </row>
    <row r="13" spans="2:19" ht="18" customHeight="1" x14ac:dyDescent="0.35">
      <c r="B13" s="428" t="s">
        <v>38</v>
      </c>
      <c r="C13" s="414">
        <f t="shared" si="0"/>
        <v>50646</v>
      </c>
      <c r="D13" s="429">
        <v>50646</v>
      </c>
      <c r="E13" s="430">
        <f t="shared" si="1"/>
        <v>2.1770912365694244</v>
      </c>
      <c r="F13" s="421"/>
    </row>
    <row r="14" spans="2:19" ht="18" customHeight="1" x14ac:dyDescent="0.35">
      <c r="B14" s="428" t="s">
        <v>6</v>
      </c>
      <c r="C14" s="414">
        <f t="shared" si="0"/>
        <v>79243</v>
      </c>
      <c r="D14" s="429">
        <v>79243</v>
      </c>
      <c r="E14" s="430">
        <f t="shared" si="1"/>
        <v>3.4063744591768526</v>
      </c>
      <c r="F14" s="421"/>
      <c r="M14" s="414"/>
    </row>
    <row r="15" spans="2:19" ht="18" customHeight="1" x14ac:dyDescent="0.35">
      <c r="B15" s="428" t="s">
        <v>5</v>
      </c>
      <c r="C15" s="414">
        <f t="shared" si="0"/>
        <v>23795</v>
      </c>
      <c r="D15" s="429">
        <v>23795</v>
      </c>
      <c r="E15" s="430">
        <f t="shared" si="1"/>
        <v>1.022862338075454</v>
      </c>
      <c r="F15" s="421"/>
      <c r="M15" s="414"/>
    </row>
    <row r="16" spans="2:19" ht="18" customHeight="1" x14ac:dyDescent="0.35">
      <c r="B16" s="428" t="s">
        <v>4</v>
      </c>
      <c r="C16" s="414">
        <f t="shared" si="0"/>
        <v>162682</v>
      </c>
      <c r="D16" s="429">
        <v>162682</v>
      </c>
      <c r="E16" s="430">
        <f t="shared" si="1"/>
        <v>6.9931200202895996</v>
      </c>
      <c r="F16" s="421"/>
    </row>
    <row r="17" spans="2:13" ht="18" customHeight="1" x14ac:dyDescent="0.35">
      <c r="B17" s="428" t="s">
        <v>40</v>
      </c>
      <c r="C17" s="414">
        <f t="shared" si="0"/>
        <v>104062</v>
      </c>
      <c r="D17" s="429">
        <v>104062</v>
      </c>
      <c r="E17" s="430">
        <f t="shared" si="1"/>
        <v>4.473254911738092</v>
      </c>
      <c r="F17" s="421"/>
    </row>
    <row r="18" spans="2:13" ht="18" customHeight="1" x14ac:dyDescent="0.35">
      <c r="B18" s="428" t="s">
        <v>41</v>
      </c>
      <c r="C18" s="414">
        <f t="shared" si="0"/>
        <v>419673</v>
      </c>
      <c r="D18" s="429">
        <v>419673</v>
      </c>
      <c r="E18" s="430">
        <f t="shared" si="1"/>
        <v>18.040248203704142</v>
      </c>
      <c r="F18" s="421"/>
    </row>
    <row r="19" spans="2:13" ht="18" customHeight="1" x14ac:dyDescent="0.35">
      <c r="B19" s="428" t="s">
        <v>3</v>
      </c>
      <c r="C19" s="414">
        <f t="shared" si="0"/>
        <v>236730</v>
      </c>
      <c r="D19" s="429">
        <v>236730</v>
      </c>
      <c r="E19" s="430">
        <f t="shared" si="1"/>
        <v>10.176179924042961</v>
      </c>
      <c r="F19" s="421"/>
    </row>
    <row r="20" spans="2:13" ht="18" customHeight="1" x14ac:dyDescent="0.35">
      <c r="B20" s="428" t="s">
        <v>2</v>
      </c>
      <c r="C20" s="414">
        <f t="shared" si="0"/>
        <v>62130</v>
      </c>
      <c r="D20" s="429">
        <v>62130</v>
      </c>
      <c r="E20" s="430">
        <f t="shared" si="1"/>
        <v>2.6707475126971199</v>
      </c>
      <c r="F20" s="421"/>
    </row>
    <row r="21" spans="2:13" ht="18" customHeight="1" x14ac:dyDescent="0.35">
      <c r="B21" s="428" t="s">
        <v>35</v>
      </c>
      <c r="C21" s="414">
        <f t="shared" si="0"/>
        <v>100525</v>
      </c>
      <c r="D21" s="429">
        <v>100525</v>
      </c>
      <c r="E21" s="430">
        <f t="shared" si="1"/>
        <v>4.3212118737144367</v>
      </c>
      <c r="F21" s="421"/>
    </row>
    <row r="22" spans="2:13" ht="18" customHeight="1" x14ac:dyDescent="0.35">
      <c r="B22" s="428" t="s">
        <v>42</v>
      </c>
      <c r="C22" s="414">
        <f t="shared" si="0"/>
        <v>277807</v>
      </c>
      <c r="D22" s="429">
        <v>277807</v>
      </c>
      <c r="E22" s="430">
        <f t="shared" si="1"/>
        <v>11.941933916945899</v>
      </c>
      <c r="F22" s="421"/>
    </row>
    <row r="23" spans="2:13" ht="18" customHeight="1" x14ac:dyDescent="0.35">
      <c r="B23" s="428" t="s">
        <v>43</v>
      </c>
      <c r="C23" s="414">
        <f t="shared" si="0"/>
        <v>74588</v>
      </c>
      <c r="D23" s="429">
        <v>74588</v>
      </c>
      <c r="E23" s="430">
        <f t="shared" si="1"/>
        <v>3.2062725813142245</v>
      </c>
      <c r="F23" s="421"/>
    </row>
    <row r="24" spans="2:13" ht="18" customHeight="1" x14ac:dyDescent="0.35">
      <c r="B24" s="428" t="s">
        <v>44</v>
      </c>
      <c r="C24" s="414">
        <f t="shared" si="0"/>
        <v>24200</v>
      </c>
      <c r="D24" s="429">
        <v>24200</v>
      </c>
      <c r="E24" s="430">
        <f t="shared" si="1"/>
        <v>1.0402718462461016</v>
      </c>
      <c r="F24" s="421"/>
    </row>
    <row r="25" spans="2:13" ht="18" customHeight="1" x14ac:dyDescent="0.35">
      <c r="B25" s="428" t="s">
        <v>45</v>
      </c>
      <c r="C25" s="414">
        <f t="shared" si="0"/>
        <v>121716</v>
      </c>
      <c r="D25" s="429">
        <v>121716</v>
      </c>
      <c r="E25" s="430">
        <f t="shared" si="1"/>
        <v>5.2321375222186157</v>
      </c>
      <c r="F25" s="421"/>
    </row>
    <row r="26" spans="2:13" ht="18" customHeight="1" x14ac:dyDescent="0.35">
      <c r="B26" s="428" t="s">
        <v>46</v>
      </c>
      <c r="C26" s="414">
        <f t="shared" si="0"/>
        <v>14974</v>
      </c>
      <c r="D26" s="429">
        <v>14974</v>
      </c>
      <c r="E26" s="431">
        <f t="shared" si="1"/>
        <v>0.64367895147475729</v>
      </c>
      <c r="F26" s="421"/>
    </row>
    <row r="27" spans="2:13" ht="18" customHeight="1" x14ac:dyDescent="0.35">
      <c r="B27" s="432" t="s">
        <v>1</v>
      </c>
      <c r="C27" s="414">
        <f t="shared" si="0"/>
        <v>5913</v>
      </c>
      <c r="D27" s="433">
        <v>5913</v>
      </c>
      <c r="E27" s="434">
        <f t="shared" si="1"/>
        <v>0.25417881929145453</v>
      </c>
      <c r="F27" s="421"/>
    </row>
    <row r="28" spans="2:13" s="412" customFormat="1" ht="3.75" customHeight="1" x14ac:dyDescent="0.35">
      <c r="B28" s="411"/>
      <c r="D28" s="411"/>
      <c r="E28" s="415"/>
      <c r="F28" s="421"/>
    </row>
    <row r="29" spans="2:13" s="412" customFormat="1" ht="18" customHeight="1" x14ac:dyDescent="0.35">
      <c r="B29" s="1224" t="s">
        <v>0</v>
      </c>
      <c r="C29" s="1225"/>
      <c r="D29" s="1226">
        <f>SUM(D10:D28)</f>
        <v>2326315</v>
      </c>
      <c r="E29" s="1227">
        <f>D29*100/$D$29</f>
        <v>100</v>
      </c>
      <c r="F29" s="421"/>
    </row>
    <row r="30" spans="2:13" s="412" customFormat="1" ht="23.25" customHeight="1" x14ac:dyDescent="0.25">
      <c r="B30" s="1472"/>
      <c r="C30" s="1472"/>
      <c r="D30" s="1472"/>
      <c r="E30" s="1472"/>
      <c r="F30" s="1472"/>
      <c r="G30" s="1472"/>
      <c r="H30" s="1472"/>
      <c r="I30" s="1472"/>
      <c r="J30" s="1472"/>
      <c r="K30" s="1472"/>
      <c r="L30" s="1472"/>
      <c r="M30" s="1472"/>
    </row>
    <row r="31" spans="2:13" ht="24" customHeight="1" x14ac:dyDescent="0.25">
      <c r="D31" s="414"/>
    </row>
  </sheetData>
  <mergeCells count="6">
    <mergeCell ref="B30:M30"/>
    <mergeCell ref="B3:F3"/>
    <mergeCell ref="D7:E7"/>
    <mergeCell ref="B7:B8"/>
    <mergeCell ref="B4:M4"/>
    <mergeCell ref="B5:M5"/>
  </mergeCells>
  <conditionalFormatting sqref="D10:D27">
    <cfRule type="cellIs" dxfId="12" priority="21" stopIfTrue="1" operator="notEqual">
      <formula>#REF!+#REF!</formula>
    </cfRule>
  </conditionalFormatting>
  <printOptions horizontalCentered="1"/>
  <pageMargins left="0" right="0" top="0.43307086614173229" bottom="0.43307086614173229" header="0" footer="0"/>
  <pageSetup paperSize="9" scale="94"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32">
    <tabColor theme="0"/>
    <pageSetUpPr fitToPage="1"/>
  </sheetPr>
  <dimension ref="A1:U37"/>
  <sheetViews>
    <sheetView showGridLines="0" topLeftCell="A7"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1.81640625" style="333" customWidth="1"/>
    <col min="5" max="5" width="8.54296875" style="333" customWidth="1"/>
    <col min="6" max="6" width="0.453125" style="333" customWidth="1"/>
    <col min="7" max="7" width="14.54296875" style="333" customWidth="1"/>
    <col min="8" max="8" width="9.26953125" style="333" customWidth="1"/>
    <col min="9" max="9" width="0.453125" style="333" customWidth="1"/>
    <col min="10" max="10" width="10.81640625" style="333" customWidth="1"/>
    <col min="11" max="11" width="9" style="333" customWidth="1"/>
    <col min="12" max="12" width="13.1796875" style="333" customWidth="1"/>
    <col min="13" max="13" width="4.1796875" style="333" customWidth="1"/>
    <col min="14" max="14" width="6.1796875" style="333" customWidth="1"/>
    <col min="15" max="15" width="3.7265625" style="450" customWidth="1"/>
    <col min="16" max="16" width="3.1796875" style="333" customWidth="1"/>
    <col min="17" max="17" width="7" style="333" customWidth="1"/>
    <col min="18" max="18" width="5.7265625" style="333" customWidth="1"/>
    <col min="19" max="20" width="11.453125" style="333"/>
    <col min="21" max="21" width="17.1796875" style="333" customWidth="1"/>
    <col min="22" max="16384" width="11.453125" style="333"/>
  </cols>
  <sheetData>
    <row r="1" spans="1:21" s="340" customFormat="1" ht="15" customHeight="1" x14ac:dyDescent="0.25">
      <c r="B1" s="311"/>
      <c r="C1" s="341"/>
      <c r="F1" s="341"/>
      <c r="I1" s="341"/>
      <c r="O1" s="443"/>
    </row>
    <row r="2" spans="1:21" s="343" customFormat="1" ht="52.5" customHeight="1" x14ac:dyDescent="0.35">
      <c r="B2" s="1443"/>
      <c r="C2" s="1443"/>
      <c r="D2" s="1443"/>
      <c r="E2" s="1443"/>
      <c r="F2" s="1443"/>
      <c r="G2" s="1443"/>
      <c r="H2" s="1443"/>
      <c r="I2" s="1443"/>
      <c r="O2" s="444"/>
    </row>
    <row r="3" spans="1:21" s="345" customFormat="1" ht="4.5" customHeight="1" x14ac:dyDescent="0.25">
      <c r="B3" s="1444"/>
      <c r="C3" s="1444"/>
      <c r="D3" s="1444"/>
      <c r="E3" s="1444"/>
      <c r="F3" s="1444"/>
      <c r="G3" s="1444"/>
      <c r="H3" s="1444"/>
      <c r="I3" s="1444"/>
      <c r="O3" s="444"/>
    </row>
    <row r="4" spans="1:21" s="345" customFormat="1" ht="17.25" customHeight="1" x14ac:dyDescent="0.25">
      <c r="A4" s="1481" t="s">
        <v>392</v>
      </c>
      <c r="B4" s="1481"/>
      <c r="C4" s="1481"/>
      <c r="D4" s="1481"/>
      <c r="E4" s="1481"/>
      <c r="F4" s="1481"/>
      <c r="G4" s="1481"/>
      <c r="H4" s="1481"/>
      <c r="I4" s="1481"/>
      <c r="J4" s="1481"/>
      <c r="K4" s="1481"/>
      <c r="L4" s="1481"/>
      <c r="M4" s="1481"/>
      <c r="N4" s="1481"/>
      <c r="O4" s="1481"/>
      <c r="P4" s="1481"/>
      <c r="Q4" s="1481"/>
      <c r="R4" s="1481"/>
      <c r="S4" s="1481"/>
      <c r="T4" s="1481"/>
      <c r="U4" s="1481"/>
    </row>
    <row r="5" spans="1:21" s="345" customFormat="1" ht="17.25" customHeight="1" x14ac:dyDescent="0.25">
      <c r="B5" s="1482" t="str">
        <f>porsaad!$B$6</f>
        <v>Situación a 31 de diciembre de 2025</v>
      </c>
      <c r="C5" s="1482"/>
      <c r="D5" s="1482"/>
      <c r="E5" s="1482"/>
      <c r="F5" s="1482"/>
      <c r="G5" s="1482"/>
      <c r="H5" s="1482"/>
      <c r="I5" s="1482"/>
      <c r="J5" s="1482"/>
      <c r="K5" s="1482"/>
      <c r="L5" s="1482"/>
      <c r="M5" s="1482"/>
      <c r="N5" s="1482"/>
      <c r="O5" s="1482"/>
      <c r="P5" s="1482"/>
      <c r="Q5" s="1482"/>
      <c r="R5" s="1482"/>
      <c r="S5" s="1482"/>
    </row>
    <row r="6" spans="1:21" s="345" customFormat="1" ht="6" customHeight="1" x14ac:dyDescent="0.25">
      <c r="O6" s="444"/>
    </row>
    <row r="7" spans="1:21" s="322" customFormat="1" ht="39.75" customHeight="1" x14ac:dyDescent="0.25">
      <c r="A7" s="316"/>
      <c r="B7" s="1447" t="s">
        <v>12</v>
      </c>
      <c r="C7" s="437"/>
      <c r="D7" s="1483" t="s">
        <v>473</v>
      </c>
      <c r="E7" s="1484"/>
      <c r="F7" s="437"/>
      <c r="G7" s="1483" t="s">
        <v>474</v>
      </c>
      <c r="H7" s="1484"/>
      <c r="I7" s="437"/>
      <c r="J7" s="1483" t="s">
        <v>13</v>
      </c>
      <c r="K7" s="1485"/>
      <c r="L7" s="1484"/>
      <c r="M7" s="319"/>
      <c r="N7" s="319"/>
      <c r="O7" s="320"/>
      <c r="P7" s="320"/>
      <c r="Q7" s="320"/>
      <c r="R7" s="320"/>
      <c r="S7" s="320"/>
      <c r="T7" s="320"/>
      <c r="U7" s="321"/>
    </row>
    <row r="8" spans="1:21" s="322" customFormat="1" ht="26.25" customHeight="1" x14ac:dyDescent="0.25">
      <c r="A8" s="316"/>
      <c r="B8" s="1449"/>
      <c r="C8" s="437"/>
      <c r="D8" s="454" t="s">
        <v>9</v>
      </c>
      <c r="E8" s="737" t="s">
        <v>10</v>
      </c>
      <c r="F8" s="437"/>
      <c r="G8" s="455" t="s">
        <v>9</v>
      </c>
      <c r="H8" s="737" t="s">
        <v>10</v>
      </c>
      <c r="I8" s="437"/>
      <c r="J8" s="455" t="s">
        <v>9</v>
      </c>
      <c r="K8" s="737" t="s">
        <v>111</v>
      </c>
      <c r="L8" s="737" t="s">
        <v>110</v>
      </c>
      <c r="M8" s="319"/>
      <c r="N8" s="348"/>
      <c r="O8" s="329"/>
      <c r="P8" s="329"/>
      <c r="Q8" s="329"/>
      <c r="R8" s="329"/>
      <c r="S8" s="320"/>
      <c r="T8" s="320"/>
      <c r="U8" s="320"/>
    </row>
    <row r="9" spans="1:21" s="328" customFormat="1" ht="4.5" customHeight="1" x14ac:dyDescent="0.25">
      <c r="A9" s="326"/>
      <c r="B9" s="327"/>
      <c r="D9" s="327"/>
      <c r="E9" s="327"/>
      <c r="G9" s="327"/>
      <c r="H9" s="327"/>
      <c r="J9" s="327"/>
      <c r="K9" s="327"/>
      <c r="L9" s="327"/>
      <c r="M9" s="319"/>
      <c r="N9" s="348"/>
      <c r="O9" s="329"/>
      <c r="P9" s="329"/>
      <c r="Q9" s="329"/>
      <c r="R9" s="329"/>
      <c r="S9" s="329"/>
      <c r="T9" s="329"/>
      <c r="U9" s="329"/>
    </row>
    <row r="10" spans="1:21" s="331" customFormat="1" ht="18" customHeight="1" x14ac:dyDescent="0.35">
      <c r="A10" s="330"/>
      <c r="B10" s="349" t="s">
        <v>8</v>
      </c>
      <c r="C10" s="350"/>
      <c r="D10" s="456">
        <v>8631862</v>
      </c>
      <c r="E10" s="465">
        <v>17.753838233662304</v>
      </c>
      <c r="F10" s="350"/>
      <c r="G10" s="461">
        <v>1059893</v>
      </c>
      <c r="H10" s="469">
        <v>16.24617275870235</v>
      </c>
      <c r="I10" s="350"/>
      <c r="J10" s="473">
        <v>456133</v>
      </c>
      <c r="K10" s="478">
        <f t="shared" ref="K10:K27" si="0">J10*100/D10</f>
        <v>5.2842943967361853</v>
      </c>
      <c r="L10" s="479">
        <f>J10*100/G10</f>
        <v>43.03575927003952</v>
      </c>
      <c r="M10" s="447"/>
      <c r="N10" s="360">
        <f>_xlfn.RANK.EQ(L10,L$10:L$29,0)</f>
        <v>1</v>
      </c>
      <c r="O10" s="360">
        <v>1</v>
      </c>
      <c r="P10" s="360">
        <f>MATCH(O10,N$10:N$29,0)</f>
        <v>1</v>
      </c>
      <c r="Q10" s="361" t="str">
        <f>INDEX(B$10:B$29,P10,1)</f>
        <v>Andalucía</v>
      </c>
      <c r="R10" s="362">
        <f>INDEX(L$10:L$29,P10,1)</f>
        <v>43.03575927003952</v>
      </c>
      <c r="S10" s="329"/>
      <c r="T10" s="329"/>
      <c r="U10" s="329"/>
    </row>
    <row r="11" spans="1:21" s="331" customFormat="1" ht="18" customHeight="1" x14ac:dyDescent="0.35">
      <c r="A11" s="330"/>
      <c r="B11" s="363" t="s">
        <v>7</v>
      </c>
      <c r="C11" s="350"/>
      <c r="D11" s="457">
        <v>1351591</v>
      </c>
      <c r="E11" s="466">
        <v>2.7799248843498505</v>
      </c>
      <c r="F11" s="350"/>
      <c r="G11" s="462">
        <v>185859</v>
      </c>
      <c r="H11" s="470">
        <v>2.8488700489197121</v>
      </c>
      <c r="I11" s="350"/>
      <c r="J11" s="474">
        <v>61425</v>
      </c>
      <c r="K11" s="480">
        <f t="shared" si="0"/>
        <v>4.5446440528236725</v>
      </c>
      <c r="L11" s="481">
        <f>J11*100/G11</f>
        <v>33.049247009830033</v>
      </c>
      <c r="M11" s="447"/>
      <c r="N11" s="360">
        <f t="shared" ref="N11:N26" si="1">_xlfn.RANK.EQ(L11,L$10:L$29,0)</f>
        <v>13</v>
      </c>
      <c r="O11" s="360">
        <v>2</v>
      </c>
      <c r="P11" s="360">
        <f t="shared" ref="P11:P27" si="2">MATCH(O11,N$10:N$29,0)</f>
        <v>4</v>
      </c>
      <c r="Q11" s="361" t="str">
        <f t="shared" ref="Q11:Q28" si="3">INDEX(B$10:B$29,P11,1)</f>
        <v>Balears, Illes</v>
      </c>
      <c r="R11" s="362">
        <f t="shared" ref="R11:R28" si="4">INDEX(L$10:L$29,P11,1)</f>
        <v>41.107097926220526</v>
      </c>
      <c r="S11" s="329"/>
      <c r="T11" s="329"/>
      <c r="U11" s="329"/>
    </row>
    <row r="12" spans="1:21" s="331" customFormat="1" ht="18" customHeight="1" x14ac:dyDescent="0.35">
      <c r="A12" s="330"/>
      <c r="B12" s="363" t="s">
        <v>37</v>
      </c>
      <c r="C12" s="350"/>
      <c r="D12" s="457">
        <v>1009599</v>
      </c>
      <c r="E12" s="466">
        <v>2.0765226931184988</v>
      </c>
      <c r="F12" s="350"/>
      <c r="G12" s="462">
        <v>187814</v>
      </c>
      <c r="H12" s="470">
        <v>2.8788365339736401</v>
      </c>
      <c r="I12" s="350"/>
      <c r="J12" s="474">
        <v>50073</v>
      </c>
      <c r="K12" s="480">
        <f t="shared" si="0"/>
        <v>4.9596919172859719</v>
      </c>
      <c r="L12" s="481">
        <f>J12*100/G12</f>
        <v>26.660951792731105</v>
      </c>
      <c r="M12" s="447"/>
      <c r="N12" s="360">
        <f t="shared" si="1"/>
        <v>17</v>
      </c>
      <c r="O12" s="360">
        <v>3</v>
      </c>
      <c r="P12" s="360">
        <f t="shared" si="2"/>
        <v>11</v>
      </c>
      <c r="Q12" s="361" t="str">
        <f t="shared" si="3"/>
        <v>Extremadura</v>
      </c>
      <c r="R12" s="373">
        <f t="shared" si="4"/>
        <v>41.037259162874257</v>
      </c>
      <c r="S12" s="329"/>
      <c r="T12" s="329"/>
      <c r="U12" s="329"/>
    </row>
    <row r="13" spans="1:21" s="331" customFormat="1" ht="18" customHeight="1" x14ac:dyDescent="0.35">
      <c r="A13" s="330"/>
      <c r="B13" s="363" t="s">
        <v>38</v>
      </c>
      <c r="C13" s="350"/>
      <c r="D13" s="457">
        <v>1231768</v>
      </c>
      <c r="E13" s="466">
        <v>2.533475374537006</v>
      </c>
      <c r="F13" s="350"/>
      <c r="G13" s="462">
        <v>123205</v>
      </c>
      <c r="H13" s="470">
        <v>1.8885016834113664</v>
      </c>
      <c r="I13" s="350"/>
      <c r="J13" s="474">
        <v>50646</v>
      </c>
      <c r="K13" s="480">
        <f t="shared" si="0"/>
        <v>4.1116508952984656</v>
      </c>
      <c r="L13" s="481">
        <f t="shared" ref="L13:L27" si="5">J13*100/G13</f>
        <v>41.107097926220526</v>
      </c>
      <c r="M13" s="447"/>
      <c r="N13" s="360">
        <f t="shared" si="1"/>
        <v>2</v>
      </c>
      <c r="O13" s="360">
        <v>4</v>
      </c>
      <c r="P13" s="360">
        <f t="shared" si="2"/>
        <v>7</v>
      </c>
      <c r="Q13" s="361" t="str">
        <f t="shared" si="3"/>
        <v>Castilla y León</v>
      </c>
      <c r="R13" s="362">
        <f t="shared" si="4"/>
        <v>38.94298900762189</v>
      </c>
      <c r="S13" s="329"/>
      <c r="T13" s="329"/>
      <c r="U13" s="329"/>
    </row>
    <row r="14" spans="1:21" s="331" customFormat="1" ht="18" customHeight="1" x14ac:dyDescent="0.35">
      <c r="A14" s="330"/>
      <c r="B14" s="363" t="s">
        <v>6</v>
      </c>
      <c r="C14" s="350"/>
      <c r="D14" s="457">
        <v>2238754</v>
      </c>
      <c r="E14" s="466">
        <v>4.6046237023905645</v>
      </c>
      <c r="F14" s="350"/>
      <c r="G14" s="462">
        <v>262023</v>
      </c>
      <c r="H14" s="470">
        <v>4.0163213878697812</v>
      </c>
      <c r="I14" s="350"/>
      <c r="J14" s="474">
        <v>79243</v>
      </c>
      <c r="K14" s="480">
        <f t="shared" si="0"/>
        <v>3.5396028326470885</v>
      </c>
      <c r="L14" s="481">
        <f t="shared" si="5"/>
        <v>30.242764948115241</v>
      </c>
      <c r="M14" s="447"/>
      <c r="N14" s="360">
        <f t="shared" si="1"/>
        <v>14</v>
      </c>
      <c r="O14" s="360">
        <v>5</v>
      </c>
      <c r="P14" s="360">
        <f t="shared" si="2"/>
        <v>9</v>
      </c>
      <c r="Q14" s="361" t="str">
        <f t="shared" si="3"/>
        <v>Cataluña</v>
      </c>
      <c r="R14" s="362">
        <f t="shared" si="4"/>
        <v>38.577140861124391</v>
      </c>
      <c r="S14" s="329"/>
      <c r="T14" s="329"/>
      <c r="U14" s="329"/>
    </row>
    <row r="15" spans="1:21" s="331" customFormat="1" ht="18" customHeight="1" x14ac:dyDescent="0.35">
      <c r="A15" s="330"/>
      <c r="B15" s="363" t="s">
        <v>5</v>
      </c>
      <c r="C15" s="350"/>
      <c r="D15" s="458">
        <v>590851</v>
      </c>
      <c r="E15" s="466">
        <v>1.2152503219117274</v>
      </c>
      <c r="F15" s="350"/>
      <c r="G15" s="463">
        <v>102326</v>
      </c>
      <c r="H15" s="470">
        <v>1.5684657542855522</v>
      </c>
      <c r="I15" s="350"/>
      <c r="J15" s="475">
        <v>23795</v>
      </c>
      <c r="K15" s="482">
        <f t="shared" si="0"/>
        <v>4.0272420627197043</v>
      </c>
      <c r="L15" s="481">
        <f t="shared" si="5"/>
        <v>23.254109415006937</v>
      </c>
      <c r="M15" s="447"/>
      <c r="N15" s="360">
        <f t="shared" si="1"/>
        <v>18</v>
      </c>
      <c r="O15" s="360">
        <v>6</v>
      </c>
      <c r="P15" s="360">
        <f t="shared" si="2"/>
        <v>14</v>
      </c>
      <c r="Q15" s="361" t="str">
        <f t="shared" si="3"/>
        <v>Murcia, Región de</v>
      </c>
      <c r="R15" s="362">
        <f t="shared" si="4"/>
        <v>37.40396766493491</v>
      </c>
      <c r="S15" s="329"/>
      <c r="T15" s="329"/>
      <c r="U15" s="329"/>
    </row>
    <row r="16" spans="1:21" s="331" customFormat="1" ht="18" customHeight="1" x14ac:dyDescent="0.35">
      <c r="A16" s="330"/>
      <c r="B16" s="363" t="s">
        <v>4</v>
      </c>
      <c r="C16" s="350"/>
      <c r="D16" s="457">
        <v>2391682</v>
      </c>
      <c r="E16" s="466">
        <v>4.9191629030169768</v>
      </c>
      <c r="F16" s="350"/>
      <c r="G16" s="462">
        <v>417744</v>
      </c>
      <c r="H16" s="470">
        <v>6.4032323950732337</v>
      </c>
      <c r="I16" s="350"/>
      <c r="J16" s="474">
        <v>162682</v>
      </c>
      <c r="K16" s="480">
        <f t="shared" si="0"/>
        <v>6.8019912346206564</v>
      </c>
      <c r="L16" s="481">
        <f t="shared" si="5"/>
        <v>38.94298900762189</v>
      </c>
      <c r="M16" s="447"/>
      <c r="N16" s="360">
        <f t="shared" si="1"/>
        <v>4</v>
      </c>
      <c r="O16" s="360">
        <v>7</v>
      </c>
      <c r="P16" s="360">
        <f t="shared" si="2"/>
        <v>8</v>
      </c>
      <c r="Q16" s="361" t="str">
        <f t="shared" si="3"/>
        <v>Castilla - La Mancha</v>
      </c>
      <c r="R16" s="362">
        <f t="shared" si="4"/>
        <v>36.331706363338014</v>
      </c>
      <c r="S16" s="329"/>
      <c r="T16" s="329"/>
      <c r="U16" s="329"/>
    </row>
    <row r="17" spans="1:21" s="331" customFormat="1" ht="18" customHeight="1" x14ac:dyDescent="0.35">
      <c r="A17" s="330"/>
      <c r="B17" s="363" t="s">
        <v>40</v>
      </c>
      <c r="C17" s="350"/>
      <c r="D17" s="457">
        <v>2104433</v>
      </c>
      <c r="E17" s="466">
        <v>4.3283550009929108</v>
      </c>
      <c r="F17" s="350"/>
      <c r="G17" s="462">
        <v>286422</v>
      </c>
      <c r="H17" s="470">
        <v>4.3903123182180135</v>
      </c>
      <c r="I17" s="350"/>
      <c r="J17" s="474">
        <v>104062</v>
      </c>
      <c r="K17" s="480">
        <f t="shared" si="0"/>
        <v>4.9448948956797389</v>
      </c>
      <c r="L17" s="481">
        <f t="shared" si="5"/>
        <v>36.331706363338014</v>
      </c>
      <c r="M17" s="447"/>
      <c r="N17" s="360">
        <f t="shared" si="1"/>
        <v>7</v>
      </c>
      <c r="O17" s="360">
        <v>8</v>
      </c>
      <c r="P17" s="360">
        <f t="shared" si="2"/>
        <v>16</v>
      </c>
      <c r="Q17" s="361" t="str">
        <f t="shared" si="3"/>
        <v>País Vasco</v>
      </c>
      <c r="R17" s="362">
        <f t="shared" si="4"/>
        <v>36.105936376472819</v>
      </c>
      <c r="S17" s="329"/>
      <c r="T17" s="329"/>
      <c r="U17" s="329"/>
    </row>
    <row r="18" spans="1:21" s="331" customFormat="1" ht="18" customHeight="1" x14ac:dyDescent="0.35">
      <c r="A18" s="330"/>
      <c r="B18" s="363" t="s">
        <v>41</v>
      </c>
      <c r="C18" s="350"/>
      <c r="D18" s="457">
        <v>8012231</v>
      </c>
      <c r="E18" s="466">
        <v>16.479393792988624</v>
      </c>
      <c r="F18" s="350"/>
      <c r="G18" s="462">
        <v>1087880</v>
      </c>
      <c r="H18" s="470">
        <v>16.675161002796617</v>
      </c>
      <c r="I18" s="350"/>
      <c r="J18" s="474">
        <v>419673</v>
      </c>
      <c r="K18" s="480">
        <f t="shared" si="0"/>
        <v>5.2379043989121135</v>
      </c>
      <c r="L18" s="481">
        <f t="shared" si="5"/>
        <v>38.577140861124391</v>
      </c>
      <c r="M18" s="447"/>
      <c r="N18" s="360">
        <f t="shared" si="1"/>
        <v>5</v>
      </c>
      <c r="O18" s="360">
        <v>9</v>
      </c>
      <c r="P18" s="360">
        <f t="shared" si="2"/>
        <v>10</v>
      </c>
      <c r="Q18" s="361" t="str">
        <f t="shared" si="3"/>
        <v>Comunitat Valenciana</v>
      </c>
      <c r="R18" s="362">
        <f t="shared" si="4"/>
        <v>36.092667271438266</v>
      </c>
      <c r="S18" s="329"/>
      <c r="T18" s="329"/>
      <c r="U18" s="329"/>
    </row>
    <row r="19" spans="1:21" s="331" customFormat="1" ht="18" customHeight="1" x14ac:dyDescent="0.35">
      <c r="A19" s="330"/>
      <c r="B19" s="363" t="s">
        <v>3</v>
      </c>
      <c r="C19" s="350"/>
      <c r="D19" s="457">
        <v>5319285</v>
      </c>
      <c r="E19" s="466">
        <v>10.94059722094102</v>
      </c>
      <c r="F19" s="350"/>
      <c r="G19" s="462">
        <v>655895</v>
      </c>
      <c r="H19" s="470">
        <v>10.053640774652798</v>
      </c>
      <c r="I19" s="350"/>
      <c r="J19" s="474">
        <v>236730</v>
      </c>
      <c r="K19" s="480">
        <f t="shared" si="0"/>
        <v>4.450410158508145</v>
      </c>
      <c r="L19" s="481">
        <f t="shared" si="5"/>
        <v>36.092667271438266</v>
      </c>
      <c r="M19" s="447"/>
      <c r="N19" s="360">
        <f t="shared" si="1"/>
        <v>9</v>
      </c>
      <c r="O19" s="360">
        <v>10</v>
      </c>
      <c r="P19" s="360">
        <f t="shared" si="2"/>
        <v>20</v>
      </c>
      <c r="Q19" s="361" t="str">
        <f t="shared" si="3"/>
        <v>TOTAL</v>
      </c>
      <c r="R19" s="373">
        <f t="shared" si="4"/>
        <v>35.658047917252645</v>
      </c>
      <c r="S19" s="329"/>
      <c r="T19" s="329"/>
      <c r="U19" s="329"/>
    </row>
    <row r="20" spans="1:21" s="331" customFormat="1" ht="18" customHeight="1" x14ac:dyDescent="0.35">
      <c r="A20" s="330"/>
      <c r="B20" s="363" t="s">
        <v>2</v>
      </c>
      <c r="C20" s="350"/>
      <c r="D20" s="457">
        <v>1054681</v>
      </c>
      <c r="E20" s="466">
        <v>2.1692464339811264</v>
      </c>
      <c r="F20" s="350"/>
      <c r="G20" s="462">
        <v>151399</v>
      </c>
      <c r="H20" s="470">
        <v>2.3206628494525177</v>
      </c>
      <c r="I20" s="350"/>
      <c r="J20" s="474">
        <v>62130</v>
      </c>
      <c r="K20" s="480">
        <f t="shared" si="0"/>
        <v>5.8908807497243245</v>
      </c>
      <c r="L20" s="481">
        <f t="shared" si="5"/>
        <v>41.037259162874257</v>
      </c>
      <c r="M20" s="447"/>
      <c r="N20" s="360">
        <f t="shared" si="1"/>
        <v>3</v>
      </c>
      <c r="O20" s="360">
        <v>11</v>
      </c>
      <c r="P20" s="360">
        <f t="shared" si="2"/>
        <v>17</v>
      </c>
      <c r="Q20" s="361" t="str">
        <f t="shared" si="3"/>
        <v>Rioja, La</v>
      </c>
      <c r="R20" s="362">
        <f t="shared" si="4"/>
        <v>34.179411093357679</v>
      </c>
      <c r="S20" s="329"/>
      <c r="T20" s="329"/>
      <c r="U20" s="329"/>
    </row>
    <row r="21" spans="1:21" s="331" customFormat="1" ht="18" customHeight="1" x14ac:dyDescent="0.35">
      <c r="A21" s="330"/>
      <c r="B21" s="363" t="s">
        <v>35</v>
      </c>
      <c r="C21" s="350"/>
      <c r="D21" s="457">
        <v>2705833</v>
      </c>
      <c r="E21" s="466">
        <v>5.5653022915919159</v>
      </c>
      <c r="F21" s="350"/>
      <c r="G21" s="462">
        <v>482428</v>
      </c>
      <c r="H21" s="470">
        <v>7.3947168550365534</v>
      </c>
      <c r="I21" s="350"/>
      <c r="J21" s="474">
        <v>100525</v>
      </c>
      <c r="K21" s="480">
        <f t="shared" si="0"/>
        <v>3.7151221084228037</v>
      </c>
      <c r="L21" s="481">
        <f t="shared" si="5"/>
        <v>20.837306292337924</v>
      </c>
      <c r="M21" s="447"/>
      <c r="N21" s="360">
        <f t="shared" si="1"/>
        <v>19</v>
      </c>
      <c r="O21" s="360">
        <v>12</v>
      </c>
      <c r="P21" s="360">
        <f t="shared" si="2"/>
        <v>13</v>
      </c>
      <c r="Q21" s="361" t="str">
        <f t="shared" si="3"/>
        <v>Madrid, Comunidad de</v>
      </c>
      <c r="R21" s="362">
        <f t="shared" si="4"/>
        <v>33.272650402842835</v>
      </c>
      <c r="S21" s="329"/>
      <c r="T21" s="329"/>
      <c r="U21" s="329"/>
    </row>
    <row r="22" spans="1:21" s="331" customFormat="1" ht="18" customHeight="1" x14ac:dyDescent="0.35">
      <c r="A22" s="330"/>
      <c r="B22" s="363" t="s">
        <v>42</v>
      </c>
      <c r="C22" s="350"/>
      <c r="D22" s="457">
        <v>7009268</v>
      </c>
      <c r="E22" s="466">
        <v>14.416519889727814</v>
      </c>
      <c r="F22" s="350"/>
      <c r="G22" s="462">
        <v>834941</v>
      </c>
      <c r="H22" s="470">
        <v>12.798080305581507</v>
      </c>
      <c r="I22" s="350"/>
      <c r="J22" s="474">
        <v>277807</v>
      </c>
      <c r="K22" s="480">
        <f t="shared" si="0"/>
        <v>3.9634238553868961</v>
      </c>
      <c r="L22" s="481">
        <f t="shared" si="5"/>
        <v>33.272650402842835</v>
      </c>
      <c r="M22" s="447"/>
      <c r="N22" s="360">
        <f t="shared" si="1"/>
        <v>12</v>
      </c>
      <c r="O22" s="360">
        <v>13</v>
      </c>
      <c r="P22" s="360">
        <f t="shared" si="2"/>
        <v>2</v>
      </c>
      <c r="Q22" s="361" t="str">
        <f t="shared" si="3"/>
        <v>Aragón</v>
      </c>
      <c r="R22" s="362">
        <f t="shared" si="4"/>
        <v>33.049247009830033</v>
      </c>
      <c r="S22" s="329"/>
      <c r="T22" s="329"/>
      <c r="U22" s="329"/>
    </row>
    <row r="23" spans="1:21" ht="18" customHeight="1" x14ac:dyDescent="0.35">
      <c r="A23" s="332"/>
      <c r="B23" s="363" t="s">
        <v>43</v>
      </c>
      <c r="C23" s="350"/>
      <c r="D23" s="457">
        <v>1568492</v>
      </c>
      <c r="E23" s="466">
        <v>3.226042450492542</v>
      </c>
      <c r="F23" s="350"/>
      <c r="G23" s="462">
        <v>199412</v>
      </c>
      <c r="H23" s="470">
        <v>3.0566121317513688</v>
      </c>
      <c r="I23" s="350"/>
      <c r="J23" s="474">
        <v>74588</v>
      </c>
      <c r="K23" s="480">
        <f t="shared" si="0"/>
        <v>4.7553956284125132</v>
      </c>
      <c r="L23" s="481">
        <f t="shared" si="5"/>
        <v>37.40396766493491</v>
      </c>
      <c r="M23" s="447"/>
      <c r="N23" s="360">
        <f t="shared" si="1"/>
        <v>6</v>
      </c>
      <c r="O23" s="360">
        <v>14</v>
      </c>
      <c r="P23" s="360">
        <f t="shared" si="2"/>
        <v>5</v>
      </c>
      <c r="Q23" s="361" t="str">
        <f t="shared" si="3"/>
        <v>Canarias</v>
      </c>
      <c r="R23" s="362">
        <f t="shared" si="4"/>
        <v>30.242764948115241</v>
      </c>
      <c r="S23" s="329"/>
      <c r="T23" s="329"/>
      <c r="U23" s="329"/>
    </row>
    <row r="24" spans="1:21" s="331" customFormat="1" ht="18" customHeight="1" x14ac:dyDescent="0.35">
      <c r="B24" s="363" t="s">
        <v>44</v>
      </c>
      <c r="C24" s="350"/>
      <c r="D24" s="458">
        <v>678333</v>
      </c>
      <c r="E24" s="466">
        <v>1.3951815205751497</v>
      </c>
      <c r="F24" s="350"/>
      <c r="G24" s="463">
        <v>84373</v>
      </c>
      <c r="H24" s="470">
        <v>1.2932799199258731</v>
      </c>
      <c r="I24" s="350"/>
      <c r="J24" s="476">
        <v>24200</v>
      </c>
      <c r="K24" s="483">
        <f t="shared" si="0"/>
        <v>3.5675693206728849</v>
      </c>
      <c r="L24" s="481">
        <f t="shared" si="5"/>
        <v>28.682161354935822</v>
      </c>
      <c r="M24" s="447"/>
      <c r="N24" s="360">
        <f t="shared" si="1"/>
        <v>15</v>
      </c>
      <c r="O24" s="360">
        <v>15</v>
      </c>
      <c r="P24" s="360">
        <f t="shared" si="2"/>
        <v>15</v>
      </c>
      <c r="Q24" s="361" t="str">
        <f t="shared" si="3"/>
        <v>Navarra, Comunidad Foral de</v>
      </c>
      <c r="R24" s="362">
        <f t="shared" si="4"/>
        <v>28.682161354935822</v>
      </c>
      <c r="S24" s="329"/>
      <c r="T24" s="329"/>
      <c r="U24" s="329"/>
    </row>
    <row r="25" spans="1:21" s="331" customFormat="1" ht="18" customHeight="1" x14ac:dyDescent="0.35">
      <c r="B25" s="363" t="s">
        <v>45</v>
      </c>
      <c r="C25" s="350"/>
      <c r="D25" s="458">
        <v>2227684</v>
      </c>
      <c r="E25" s="466">
        <v>4.5818551514977628</v>
      </c>
      <c r="F25" s="350"/>
      <c r="G25" s="463">
        <v>337108</v>
      </c>
      <c r="H25" s="470">
        <v>5.1672336795701383</v>
      </c>
      <c r="I25" s="350"/>
      <c r="J25" s="476">
        <v>121716</v>
      </c>
      <c r="K25" s="483">
        <f t="shared" si="0"/>
        <v>5.4637910942485561</v>
      </c>
      <c r="L25" s="481">
        <f t="shared" si="5"/>
        <v>36.105936376472819</v>
      </c>
      <c r="M25" s="447"/>
      <c r="N25" s="360">
        <f t="shared" si="1"/>
        <v>8</v>
      </c>
      <c r="O25" s="360">
        <v>16</v>
      </c>
      <c r="P25" s="360">
        <f t="shared" si="2"/>
        <v>18</v>
      </c>
      <c r="Q25" s="361" t="str">
        <f t="shared" si="3"/>
        <v>Ceuta y Melilla</v>
      </c>
      <c r="R25" s="373">
        <f t="shared" si="4"/>
        <v>27.60117630583952</v>
      </c>
      <c r="S25" s="329"/>
      <c r="T25" s="329"/>
      <c r="U25" s="329"/>
    </row>
    <row r="26" spans="1:21" s="331" customFormat="1" ht="18" customHeight="1" x14ac:dyDescent="0.35">
      <c r="B26" s="363" t="s">
        <v>46</v>
      </c>
      <c r="C26" s="350"/>
      <c r="D26" s="458">
        <v>324184</v>
      </c>
      <c r="E26" s="467">
        <v>0.6667750589550181</v>
      </c>
      <c r="F26" s="350"/>
      <c r="G26" s="463">
        <v>43810</v>
      </c>
      <c r="H26" s="471">
        <v>0.67152517146424218</v>
      </c>
      <c r="I26" s="350"/>
      <c r="J26" s="476">
        <v>14974</v>
      </c>
      <c r="K26" s="483">
        <f t="shared" si="0"/>
        <v>4.6189818127976707</v>
      </c>
      <c r="L26" s="484">
        <f t="shared" si="5"/>
        <v>34.179411093357679</v>
      </c>
      <c r="M26" s="447"/>
      <c r="N26" s="360">
        <f t="shared" si="1"/>
        <v>11</v>
      </c>
      <c r="O26" s="360">
        <v>17</v>
      </c>
      <c r="P26" s="360">
        <f t="shared" si="2"/>
        <v>3</v>
      </c>
      <c r="Q26" s="361" t="str">
        <f t="shared" si="3"/>
        <v>Asturias, Principado de</v>
      </c>
      <c r="R26" s="362">
        <f t="shared" si="4"/>
        <v>26.660951792731105</v>
      </c>
      <c r="S26" s="329"/>
      <c r="T26" s="329"/>
      <c r="U26" s="329"/>
    </row>
    <row r="27" spans="1:21" s="331" customFormat="1" ht="18" customHeight="1" x14ac:dyDescent="0.35">
      <c r="B27" s="384" t="s">
        <v>1</v>
      </c>
      <c r="C27" s="350"/>
      <c r="D27" s="459">
        <v>169164</v>
      </c>
      <c r="E27" s="468">
        <v>0.34793307526918876</v>
      </c>
      <c r="F27" s="350"/>
      <c r="G27" s="464">
        <v>21423</v>
      </c>
      <c r="H27" s="472">
        <v>0.32837442931473315</v>
      </c>
      <c r="I27" s="350"/>
      <c r="J27" s="477">
        <v>5913</v>
      </c>
      <c r="K27" s="485">
        <f t="shared" si="0"/>
        <v>3.4954245584166843</v>
      </c>
      <c r="L27" s="486">
        <f t="shared" si="5"/>
        <v>27.60117630583952</v>
      </c>
      <c r="M27" s="447"/>
      <c r="N27" s="360">
        <f>_xlfn.RANK.EQ(L27,L$10:L$29,0)</f>
        <v>16</v>
      </c>
      <c r="O27" s="360">
        <v>18</v>
      </c>
      <c r="P27" s="360">
        <f t="shared" si="2"/>
        <v>6</v>
      </c>
      <c r="Q27" s="361" t="str">
        <f t="shared" si="3"/>
        <v>Cantabria</v>
      </c>
      <c r="R27" s="362">
        <f t="shared" si="4"/>
        <v>23.254109415006937</v>
      </c>
      <c r="S27" s="329"/>
      <c r="T27" s="329"/>
      <c r="U27" s="329"/>
    </row>
    <row r="28" spans="1:21" s="328" customFormat="1" ht="3.75" customHeight="1" x14ac:dyDescent="0.35">
      <c r="A28" s="326"/>
      <c r="B28" s="327"/>
      <c r="D28" s="460"/>
      <c r="E28" s="438"/>
      <c r="G28" s="327"/>
      <c r="H28" s="438"/>
      <c r="J28" s="327"/>
      <c r="K28" s="327"/>
      <c r="L28" s="334"/>
      <c r="M28" s="447"/>
      <c r="N28" s="329"/>
      <c r="O28" s="329"/>
      <c r="P28" s="360">
        <f>MATCH(O29,N$10:N$29,0)</f>
        <v>12</v>
      </c>
      <c r="Q28" s="361" t="str">
        <f t="shared" si="3"/>
        <v>Galicia</v>
      </c>
      <c r="R28" s="362">
        <f t="shared" si="4"/>
        <v>20.837306292337924</v>
      </c>
      <c r="S28" s="329"/>
      <c r="T28" s="329"/>
      <c r="U28" s="329"/>
    </row>
    <row r="29" spans="1:21" s="394" customFormat="1" ht="18" customHeight="1" x14ac:dyDescent="0.35">
      <c r="B29" s="1236" t="s">
        <v>0</v>
      </c>
      <c r="C29" s="320"/>
      <c r="D29" s="1237">
        <f>SUM(D10:D27)</f>
        <v>48619695</v>
      </c>
      <c r="E29" s="1238">
        <f>SUM(E10:E27)</f>
        <v>99.999999999999986</v>
      </c>
      <c r="F29" s="320"/>
      <c r="G29" s="1237">
        <f>SUM(G10:G27)</f>
        <v>6523955</v>
      </c>
      <c r="H29" s="1238">
        <f>SUM(H10:H27)</f>
        <v>100</v>
      </c>
      <c r="I29" s="320"/>
      <c r="J29" s="1237">
        <f>SUM(J10:J27)</f>
        <v>2326315</v>
      </c>
      <c r="K29" s="1239">
        <f>J29*100/D29</f>
        <v>4.7847173866475305</v>
      </c>
      <c r="L29" s="1240">
        <f>J29*100/G29</f>
        <v>35.658047917252645</v>
      </c>
      <c r="M29" s="447"/>
      <c r="N29" s="360">
        <f>_xlfn.RANK.EQ(L29,L$10:L$29,0)</f>
        <v>10</v>
      </c>
      <c r="O29" s="360">
        <v>19</v>
      </c>
      <c r="P29" s="329"/>
      <c r="Q29" s="329"/>
      <c r="R29" s="395"/>
      <c r="S29" s="329"/>
      <c r="T29" s="329"/>
      <c r="U29" s="329"/>
    </row>
    <row r="30" spans="1:21" s="328" customFormat="1" ht="5.25" customHeight="1" x14ac:dyDescent="0.25">
      <c r="B30" s="397" t="s">
        <v>39</v>
      </c>
      <c r="C30" s="449"/>
      <c r="D30" s="449"/>
      <c r="E30" s="449"/>
      <c r="F30" s="449"/>
      <c r="G30" s="449"/>
      <c r="H30" s="449"/>
      <c r="I30" s="449"/>
      <c r="O30" s="450"/>
    </row>
    <row r="31" spans="1:21" s="394" customFormat="1" ht="5.25" customHeight="1" x14ac:dyDescent="0.25">
      <c r="B31" s="397" t="s">
        <v>47</v>
      </c>
      <c r="C31" s="451"/>
      <c r="D31" s="451"/>
      <c r="E31" s="451"/>
      <c r="F31" s="451"/>
      <c r="G31" s="451"/>
      <c r="H31" s="451"/>
      <c r="I31" s="451"/>
      <c r="O31" s="450"/>
    </row>
    <row r="32" spans="1:21" s="394" customFormat="1" ht="13.5" customHeight="1" x14ac:dyDescent="0.25">
      <c r="B32" s="1486" t="s">
        <v>489</v>
      </c>
      <c r="C32" s="1486"/>
      <c r="D32" s="1486"/>
      <c r="E32" s="1486"/>
      <c r="F32" s="1486"/>
      <c r="G32" s="1486"/>
      <c r="H32" s="1486"/>
      <c r="I32" s="1486"/>
      <c r="J32" s="1486"/>
      <c r="K32" s="1486"/>
      <c r="L32" s="1486"/>
      <c r="M32" s="1241"/>
      <c r="O32" s="450"/>
    </row>
    <row r="33" spans="2:17" x14ac:dyDescent="0.25">
      <c r="B33" s="1487" t="s">
        <v>240</v>
      </c>
      <c r="C33" s="1487"/>
      <c r="D33" s="1487"/>
      <c r="E33" s="1487"/>
      <c r="F33" s="1487"/>
      <c r="G33" s="1487"/>
      <c r="H33" s="1487"/>
      <c r="I33" s="1487"/>
      <c r="J33" s="1487"/>
      <c r="K33" s="1487"/>
      <c r="L33" s="1487"/>
      <c r="M33" s="785"/>
      <c r="N33" s="785"/>
      <c r="O33" s="785"/>
      <c r="P33" s="785"/>
      <c r="Q33" s="785"/>
    </row>
    <row r="34" spans="2:17" ht="4.5" customHeight="1" x14ac:dyDescent="0.25">
      <c r="B34" s="1480"/>
      <c r="C34" s="1480"/>
      <c r="D34" s="1480"/>
      <c r="E34" s="1480"/>
      <c r="F34" s="1480"/>
      <c r="G34" s="1480"/>
      <c r="H34" s="1480"/>
      <c r="I34" s="1480"/>
      <c r="J34" s="1480"/>
      <c r="K34" s="1480"/>
      <c r="L34" s="1480"/>
      <c r="M34" s="1480"/>
      <c r="N34" s="1480"/>
      <c r="O34" s="1480"/>
      <c r="P34" s="1480"/>
      <c r="Q34" s="451"/>
    </row>
    <row r="37" spans="2:17" x14ac:dyDescent="0.25">
      <c r="L37" s="453"/>
      <c r="M37" s="453"/>
      <c r="N37" s="453"/>
    </row>
  </sheetData>
  <mergeCells count="11">
    <mergeCell ref="B34:P34"/>
    <mergeCell ref="B2:I2"/>
    <mergeCell ref="B3:I3"/>
    <mergeCell ref="A4:U4"/>
    <mergeCell ref="B5:S5"/>
    <mergeCell ref="B7:B8"/>
    <mergeCell ref="D7:E7"/>
    <mergeCell ref="G7:H7"/>
    <mergeCell ref="J7:L7"/>
    <mergeCell ref="B32:L32"/>
    <mergeCell ref="B33:L33"/>
  </mergeCells>
  <printOptions horizontalCentered="1"/>
  <pageMargins left="0" right="0" top="0.43307086614173229" bottom="0.43307086614173229" header="0" footer="0"/>
  <pageSetup paperSize="9" scale="85" orientation="landscape" r:id="rId1"/>
  <headerFooter alignWithMargins="0"/>
  <rowBreaks count="1" manualBreakCount="1">
    <brk id="3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87">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7265625" style="333" bestFit="1" customWidth="1"/>
    <col min="13" max="13" width="6.81640625" style="333" customWidth="1"/>
    <col min="14" max="14" width="11.7265625" style="333" bestFit="1" customWidth="1"/>
    <col min="15" max="15" width="6.81640625" style="333" customWidth="1"/>
    <col min="16" max="16" width="0.453125" style="333" customWidth="1"/>
    <col min="17" max="17" width="10.54296875" style="333" bestFit="1" customWidth="1"/>
    <col min="18" max="18" width="6.81640625" style="333" customWidth="1"/>
    <col min="19" max="19" width="10.54296875" style="333" bestFit="1" customWidth="1"/>
    <col min="20" max="20" width="11.7265625" style="333" bestFit="1" customWidth="1"/>
    <col min="21" max="21" width="10.54296875" style="333" bestFit="1" customWidth="1"/>
    <col min="22" max="22" width="11.7265625" style="333" bestFit="1" customWidth="1"/>
    <col min="23" max="23" width="0.453125" style="333" customWidth="1"/>
    <col min="24" max="24" width="10.54296875" style="333" bestFit="1" customWidth="1"/>
    <col min="25" max="25" width="7" style="333" customWidth="1"/>
    <col min="26" max="26" width="10.54296875" style="333" bestFit="1" customWidth="1"/>
    <col min="27" max="27" width="11.81640625" style="333" bestFit="1" customWidth="1"/>
    <col min="28" max="28" width="10.54296875" style="333" bestFit="1" customWidth="1"/>
    <col min="29" max="29" width="11.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3"/>
      <c r="C2" s="1443"/>
    </row>
    <row r="3" spans="1:53" s="345" customFormat="1" ht="4.5" customHeight="1" x14ac:dyDescent="0.25">
      <c r="B3" s="1444"/>
      <c r="C3" s="1444"/>
    </row>
    <row r="4" spans="1:53" s="345" customFormat="1" ht="17.25" customHeight="1" x14ac:dyDescent="0.25">
      <c r="A4" s="1445" t="s">
        <v>393</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5">
      <c r="B5" s="1446" t="str">
        <f>porsaad!$B$6</f>
        <v>Situación a 31 de diciembre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5"/>
    <row r="7" spans="1:53" s="322" customFormat="1" ht="12.75" customHeight="1" x14ac:dyDescent="0.25">
      <c r="A7" s="316"/>
      <c r="B7" s="1447" t="s">
        <v>12</v>
      </c>
      <c r="C7" s="317"/>
      <c r="D7" s="1450" t="s">
        <v>13</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5">
      <c r="A8" s="316"/>
      <c r="B8" s="1448"/>
      <c r="C8" s="317"/>
      <c r="D8" s="1452"/>
      <c r="E8" s="1453"/>
      <c r="F8" s="1453"/>
      <c r="G8" s="1453"/>
      <c r="H8" s="1453"/>
      <c r="I8" s="323"/>
      <c r="J8" s="1456" t="s">
        <v>171</v>
      </c>
      <c r="K8" s="1457"/>
      <c r="L8" s="1457"/>
      <c r="M8" s="1457"/>
      <c r="N8" s="1457"/>
      <c r="O8" s="1458"/>
      <c r="P8" s="317"/>
      <c r="Q8" s="1456" t="s">
        <v>172</v>
      </c>
      <c r="R8" s="1457"/>
      <c r="S8" s="1457"/>
      <c r="T8" s="1457"/>
      <c r="U8" s="1457"/>
      <c r="V8" s="1458"/>
      <c r="W8" s="317"/>
      <c r="X8" s="1456" t="s">
        <v>173</v>
      </c>
      <c r="Y8" s="1457"/>
      <c r="Z8" s="1457"/>
      <c r="AA8" s="1457"/>
      <c r="AB8" s="1457"/>
      <c r="AC8" s="1458"/>
      <c r="AD8" s="319"/>
      <c r="AE8" s="319"/>
      <c r="AF8" s="320"/>
      <c r="AG8" s="320"/>
      <c r="AH8" s="320"/>
      <c r="AI8" s="320"/>
      <c r="AJ8" s="320"/>
      <c r="AK8" s="320"/>
      <c r="AL8" s="321"/>
    </row>
    <row r="9" spans="1:53" s="322" customFormat="1" ht="21.75" customHeight="1" x14ac:dyDescent="0.25">
      <c r="A9" s="316"/>
      <c r="B9" s="1448"/>
      <c r="C9" s="317"/>
      <c r="D9" s="1459" t="s">
        <v>9</v>
      </c>
      <c r="E9" s="1461" t="s">
        <v>24</v>
      </c>
      <c r="F9" s="1462"/>
      <c r="G9" s="1461" t="s">
        <v>23</v>
      </c>
      <c r="H9" s="1463"/>
      <c r="I9" s="323"/>
      <c r="J9" s="1464" t="s">
        <v>9</v>
      </c>
      <c r="K9" s="1467" t="s">
        <v>211</v>
      </c>
      <c r="L9" s="1469" t="s">
        <v>24</v>
      </c>
      <c r="M9" s="1470"/>
      <c r="N9" s="1465" t="s">
        <v>23</v>
      </c>
      <c r="O9" s="1466"/>
      <c r="P9" s="317"/>
      <c r="Q9" s="1464" t="s">
        <v>9</v>
      </c>
      <c r="R9" s="1467" t="s">
        <v>211</v>
      </c>
      <c r="S9" s="1469" t="s">
        <v>24</v>
      </c>
      <c r="T9" s="1470"/>
      <c r="U9" s="1465" t="s">
        <v>23</v>
      </c>
      <c r="V9" s="1466"/>
      <c r="W9" s="317"/>
      <c r="X9" s="1464" t="s">
        <v>9</v>
      </c>
      <c r="Y9" s="1467" t="s">
        <v>211</v>
      </c>
      <c r="Z9" s="1469" t="s">
        <v>24</v>
      </c>
      <c r="AA9" s="1470"/>
      <c r="AB9" s="1465" t="s">
        <v>23</v>
      </c>
      <c r="AC9" s="1466"/>
      <c r="AD9" s="319"/>
      <c r="AE9" s="319"/>
      <c r="AF9" s="320"/>
      <c r="AG9" s="320"/>
      <c r="AH9" s="320"/>
      <c r="AI9" s="320"/>
      <c r="AJ9" s="320"/>
      <c r="AK9" s="320"/>
      <c r="AL9" s="321"/>
    </row>
    <row r="10" spans="1:53" s="322" customFormat="1" ht="36.75" customHeight="1" x14ac:dyDescent="0.25">
      <c r="A10" s="316"/>
      <c r="B10" s="1449"/>
      <c r="C10" s="317"/>
      <c r="D10" s="1460"/>
      <c r="E10" s="407" t="s">
        <v>9</v>
      </c>
      <c r="F10" s="403" t="s">
        <v>211</v>
      </c>
      <c r="G10" s="406" t="s">
        <v>9</v>
      </c>
      <c r="H10" s="886" t="s">
        <v>211</v>
      </c>
      <c r="I10" s="346"/>
      <c r="J10" s="1460"/>
      <c r="K10" s="1468"/>
      <c r="L10" s="404" t="s">
        <v>9</v>
      </c>
      <c r="M10" s="403" t="s">
        <v>212</v>
      </c>
      <c r="N10" s="407" t="s">
        <v>9</v>
      </c>
      <c r="O10" s="402" t="s">
        <v>212</v>
      </c>
      <c r="P10" s="347"/>
      <c r="Q10" s="1460"/>
      <c r="R10" s="1468"/>
      <c r="S10" s="404" t="s">
        <v>9</v>
      </c>
      <c r="T10" s="403" t="s">
        <v>212</v>
      </c>
      <c r="U10" s="407" t="s">
        <v>9</v>
      </c>
      <c r="V10" s="402" t="s">
        <v>212</v>
      </c>
      <c r="W10" s="347"/>
      <c r="X10" s="1460"/>
      <c r="Y10" s="1468"/>
      <c r="Z10" s="404" t="s">
        <v>9</v>
      </c>
      <c r="AA10" s="403" t="s">
        <v>212</v>
      </c>
      <c r="AB10" s="407" t="s">
        <v>9</v>
      </c>
      <c r="AC10" s="402" t="s">
        <v>212</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456133</v>
      </c>
      <c r="E12" s="352">
        <f>L12+S12+Z12</f>
        <v>281726</v>
      </c>
      <c r="F12" s="353">
        <f>E12/$D12*100</f>
        <v>61.764003042972114</v>
      </c>
      <c r="G12" s="352">
        <f>N12+U12+AB12</f>
        <v>174407</v>
      </c>
      <c r="H12" s="354">
        <f>G12/$D12*100</f>
        <v>38.235996957027886</v>
      </c>
      <c r="I12" s="350"/>
      <c r="J12" s="355">
        <v>126187</v>
      </c>
      <c r="K12" s="356">
        <v>27.664518901285373</v>
      </c>
      <c r="L12" s="357">
        <v>53017</v>
      </c>
      <c r="M12" s="353">
        <v>42.014629082235096</v>
      </c>
      <c r="N12" s="357">
        <v>73170</v>
      </c>
      <c r="O12" s="358">
        <v>57.985370917764897</v>
      </c>
      <c r="P12" s="350"/>
      <c r="Q12" s="355">
        <v>112016</v>
      </c>
      <c r="R12" s="356">
        <v>24.557749603733999</v>
      </c>
      <c r="S12" s="357">
        <v>73385</v>
      </c>
      <c r="T12" s="353">
        <v>65.512962433938</v>
      </c>
      <c r="U12" s="357">
        <v>38631</v>
      </c>
      <c r="V12" s="358">
        <v>34.487037566061993</v>
      </c>
      <c r="W12" s="350"/>
      <c r="X12" s="355">
        <v>217930</v>
      </c>
      <c r="Y12" s="356">
        <v>47.777731494980628</v>
      </c>
      <c r="Z12" s="357">
        <v>155324</v>
      </c>
      <c r="AA12" s="353">
        <v>71.272426926077188</v>
      </c>
      <c r="AB12" s="357">
        <v>62606</v>
      </c>
      <c r="AC12" s="358">
        <f t="shared" ref="AC12:AC29" si="0">AB12/$X12*100</f>
        <v>28.727573073922819</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61425</v>
      </c>
      <c r="E13" s="365">
        <f t="shared" ref="E13:E29" si="2">L13+S13+Z13</f>
        <v>39102</v>
      </c>
      <c r="F13" s="366">
        <f t="shared" ref="F13:H29" si="3">E13/$D13*100</f>
        <v>63.658119658119659</v>
      </c>
      <c r="G13" s="365">
        <f t="shared" ref="G13:G29" si="4">N13+U13+AB13</f>
        <v>22323</v>
      </c>
      <c r="H13" s="367">
        <f t="shared" si="3"/>
        <v>36.341880341880341</v>
      </c>
      <c r="I13" s="350"/>
      <c r="J13" s="368">
        <v>11633</v>
      </c>
      <c r="K13" s="369">
        <v>18.938542938542938</v>
      </c>
      <c r="L13" s="370">
        <v>4915</v>
      </c>
      <c r="M13" s="371">
        <v>42.250494283503826</v>
      </c>
      <c r="N13" s="370">
        <v>6718</v>
      </c>
      <c r="O13" s="372">
        <v>57.749505716496174</v>
      </c>
      <c r="P13" s="350"/>
      <c r="Q13" s="368">
        <v>12250</v>
      </c>
      <c r="R13" s="369">
        <v>19.943019943019944</v>
      </c>
      <c r="S13" s="370">
        <v>7466</v>
      </c>
      <c r="T13" s="371">
        <v>60.946938775510205</v>
      </c>
      <c r="U13" s="370">
        <v>4784</v>
      </c>
      <c r="V13" s="372">
        <v>39.053061224489795</v>
      </c>
      <c r="W13" s="350"/>
      <c r="X13" s="368">
        <v>37542</v>
      </c>
      <c r="Y13" s="369">
        <v>61.118437118437122</v>
      </c>
      <c r="Z13" s="370">
        <v>26721</v>
      </c>
      <c r="AA13" s="371">
        <v>71.176282563528844</v>
      </c>
      <c r="AB13" s="370">
        <v>10821</v>
      </c>
      <c r="AC13" s="372">
        <f t="shared" si="0"/>
        <v>28.823717436471153</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50073</v>
      </c>
      <c r="E14" s="365">
        <f t="shared" si="2"/>
        <v>32319</v>
      </c>
      <c r="F14" s="366">
        <f t="shared" si="3"/>
        <v>64.543766101491812</v>
      </c>
      <c r="G14" s="365">
        <f t="shared" si="4"/>
        <v>17754</v>
      </c>
      <c r="H14" s="367">
        <f t="shared" si="3"/>
        <v>35.456233898508174</v>
      </c>
      <c r="I14" s="350"/>
      <c r="J14" s="368">
        <v>10667</v>
      </c>
      <c r="K14" s="369">
        <v>21.302897769256884</v>
      </c>
      <c r="L14" s="370">
        <v>4512</v>
      </c>
      <c r="M14" s="371">
        <v>42.298678166307305</v>
      </c>
      <c r="N14" s="370">
        <v>6155</v>
      </c>
      <c r="O14" s="372">
        <v>57.701321833692695</v>
      </c>
      <c r="P14" s="350"/>
      <c r="Q14" s="368">
        <v>11385</v>
      </c>
      <c r="R14" s="369">
        <v>22.736804265771973</v>
      </c>
      <c r="S14" s="370">
        <v>6873</v>
      </c>
      <c r="T14" s="371">
        <v>60.368906455862984</v>
      </c>
      <c r="U14" s="370">
        <v>4512</v>
      </c>
      <c r="V14" s="372">
        <v>39.631093544137023</v>
      </c>
      <c r="W14" s="350"/>
      <c r="X14" s="368">
        <v>28021</v>
      </c>
      <c r="Y14" s="369">
        <v>55.96029796497114</v>
      </c>
      <c r="Z14" s="370">
        <v>20934</v>
      </c>
      <c r="AA14" s="371">
        <v>74.708254523393165</v>
      </c>
      <c r="AB14" s="370">
        <v>7087</v>
      </c>
      <c r="AC14" s="372">
        <f t="shared" si="0"/>
        <v>25.291745476606831</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50646</v>
      </c>
      <c r="E15" s="365">
        <f t="shared" si="2"/>
        <v>30358</v>
      </c>
      <c r="F15" s="366">
        <f t="shared" si="3"/>
        <v>59.941555108004586</v>
      </c>
      <c r="G15" s="365">
        <f t="shared" si="4"/>
        <v>20288</v>
      </c>
      <c r="H15" s="367">
        <f t="shared" si="3"/>
        <v>40.058444891995421</v>
      </c>
      <c r="I15" s="350"/>
      <c r="J15" s="368">
        <v>14883</v>
      </c>
      <c r="K15" s="369">
        <v>29.386328634048098</v>
      </c>
      <c r="L15" s="370">
        <v>6447</v>
      </c>
      <c r="M15" s="371">
        <v>43.317879459786333</v>
      </c>
      <c r="N15" s="370">
        <v>8436</v>
      </c>
      <c r="O15" s="372">
        <v>56.682120540213667</v>
      </c>
      <c r="P15" s="350"/>
      <c r="Q15" s="368">
        <v>11917</v>
      </c>
      <c r="R15" s="369">
        <v>23.529992496939542</v>
      </c>
      <c r="S15" s="370">
        <v>7079</v>
      </c>
      <c r="T15" s="371">
        <v>59.402534194847703</v>
      </c>
      <c r="U15" s="370">
        <v>4838</v>
      </c>
      <c r="V15" s="372">
        <v>40.597465805152304</v>
      </c>
      <c r="W15" s="350"/>
      <c r="X15" s="368">
        <v>23846</v>
      </c>
      <c r="Y15" s="369">
        <v>47.08367886901236</v>
      </c>
      <c r="Z15" s="370">
        <v>16832</v>
      </c>
      <c r="AA15" s="371">
        <v>70.586261846850633</v>
      </c>
      <c r="AB15" s="370">
        <v>7014</v>
      </c>
      <c r="AC15" s="372">
        <f t="shared" si="0"/>
        <v>29.413738153149378</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79243</v>
      </c>
      <c r="E16" s="365">
        <f t="shared" si="2"/>
        <v>46224</v>
      </c>
      <c r="F16" s="366">
        <f t="shared" si="3"/>
        <v>58.331966230455691</v>
      </c>
      <c r="G16" s="365">
        <f t="shared" si="4"/>
        <v>33019</v>
      </c>
      <c r="H16" s="367">
        <f t="shared" si="3"/>
        <v>41.668033769544309</v>
      </c>
      <c r="I16" s="350"/>
      <c r="J16" s="368">
        <v>27354</v>
      </c>
      <c r="K16" s="369">
        <v>34.519137337051852</v>
      </c>
      <c r="L16" s="370">
        <v>11427</v>
      </c>
      <c r="M16" s="371">
        <v>41.77451195437596</v>
      </c>
      <c r="N16" s="370">
        <v>15927</v>
      </c>
      <c r="O16" s="372">
        <v>58.22548804562404</v>
      </c>
      <c r="P16" s="350"/>
      <c r="Q16" s="368">
        <v>18860</v>
      </c>
      <c r="R16" s="369">
        <v>23.800209482225558</v>
      </c>
      <c r="S16" s="370">
        <v>11350</v>
      </c>
      <c r="T16" s="371">
        <v>60.180275715800633</v>
      </c>
      <c r="U16" s="370">
        <v>7510</v>
      </c>
      <c r="V16" s="372">
        <v>39.819724284199367</v>
      </c>
      <c r="W16" s="350"/>
      <c r="X16" s="368">
        <v>33029</v>
      </c>
      <c r="Y16" s="369">
        <v>41.680653180722587</v>
      </c>
      <c r="Z16" s="370">
        <v>23447</v>
      </c>
      <c r="AA16" s="371">
        <v>70.989130763874172</v>
      </c>
      <c r="AB16" s="370">
        <v>9582</v>
      </c>
      <c r="AC16" s="372">
        <f t="shared" si="0"/>
        <v>29.010869236125831</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23795</v>
      </c>
      <c r="E17" s="375">
        <f t="shared" si="2"/>
        <v>14595</v>
      </c>
      <c r="F17" s="376">
        <f t="shared" si="3"/>
        <v>61.336415213280105</v>
      </c>
      <c r="G17" s="375">
        <f t="shared" si="4"/>
        <v>9200</v>
      </c>
      <c r="H17" s="367">
        <f t="shared" si="3"/>
        <v>38.663584786719902</v>
      </c>
      <c r="I17" s="350"/>
      <c r="J17" s="377">
        <v>6645</v>
      </c>
      <c r="K17" s="378">
        <v>27.926034881277577</v>
      </c>
      <c r="L17" s="375">
        <v>2822</v>
      </c>
      <c r="M17" s="376">
        <v>42.468021068472531</v>
      </c>
      <c r="N17" s="375">
        <v>3823</v>
      </c>
      <c r="O17" s="372">
        <v>57.531978931527462</v>
      </c>
      <c r="P17" s="350"/>
      <c r="Q17" s="377">
        <v>5083</v>
      </c>
      <c r="R17" s="378">
        <v>21.361630594662746</v>
      </c>
      <c r="S17" s="375">
        <v>2881</v>
      </c>
      <c r="T17" s="376">
        <v>56.679126500098363</v>
      </c>
      <c r="U17" s="375">
        <v>2202</v>
      </c>
      <c r="V17" s="372">
        <v>43.320873499901637</v>
      </c>
      <c r="W17" s="350"/>
      <c r="X17" s="377">
        <v>12067</v>
      </c>
      <c r="Y17" s="378">
        <v>50.712334524059678</v>
      </c>
      <c r="Z17" s="375">
        <v>8892</v>
      </c>
      <c r="AA17" s="376">
        <v>73.688572138891189</v>
      </c>
      <c r="AB17" s="375">
        <v>3175</v>
      </c>
      <c r="AC17" s="372">
        <f t="shared" si="0"/>
        <v>26.311427861108811</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162682</v>
      </c>
      <c r="E18" s="365">
        <f t="shared" si="2"/>
        <v>101380</v>
      </c>
      <c r="F18" s="366">
        <f t="shared" si="3"/>
        <v>62.317896263876769</v>
      </c>
      <c r="G18" s="365">
        <f t="shared" si="4"/>
        <v>61302</v>
      </c>
      <c r="H18" s="367">
        <f t="shared" si="3"/>
        <v>37.682103736123231</v>
      </c>
      <c r="I18" s="350"/>
      <c r="J18" s="368">
        <v>33155</v>
      </c>
      <c r="K18" s="369">
        <v>20.380251041909982</v>
      </c>
      <c r="L18" s="370">
        <v>14071</v>
      </c>
      <c r="M18" s="371">
        <v>42.440054290453929</v>
      </c>
      <c r="N18" s="370">
        <v>19084</v>
      </c>
      <c r="O18" s="372">
        <v>57.559945709546071</v>
      </c>
      <c r="P18" s="350"/>
      <c r="Q18" s="368">
        <v>29402</v>
      </c>
      <c r="R18" s="369">
        <v>18.073296369604506</v>
      </c>
      <c r="S18" s="370">
        <v>16779</v>
      </c>
      <c r="T18" s="371">
        <v>57.067546425413241</v>
      </c>
      <c r="U18" s="370">
        <v>12623</v>
      </c>
      <c r="V18" s="372">
        <v>42.932453574586766</v>
      </c>
      <c r="W18" s="350"/>
      <c r="X18" s="368">
        <v>100125</v>
      </c>
      <c r="Y18" s="369">
        <v>61.546452588485515</v>
      </c>
      <c r="Z18" s="370">
        <v>70530</v>
      </c>
      <c r="AA18" s="371">
        <v>70.441947565543074</v>
      </c>
      <c r="AB18" s="370">
        <v>29595</v>
      </c>
      <c r="AC18" s="372">
        <f t="shared" si="0"/>
        <v>29.558052434456926</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104062</v>
      </c>
      <c r="E19" s="365">
        <f t="shared" si="2"/>
        <v>64456</v>
      </c>
      <c r="F19" s="366">
        <f t="shared" si="3"/>
        <v>61.93999730929638</v>
      </c>
      <c r="G19" s="365">
        <f t="shared" si="4"/>
        <v>39606</v>
      </c>
      <c r="H19" s="367">
        <f t="shared" si="3"/>
        <v>38.06000269070362</v>
      </c>
      <c r="I19" s="350"/>
      <c r="J19" s="368">
        <v>24257</v>
      </c>
      <c r="K19" s="369">
        <v>23.310142030712459</v>
      </c>
      <c r="L19" s="370">
        <v>10103</v>
      </c>
      <c r="M19" s="371">
        <v>41.649833037885969</v>
      </c>
      <c r="N19" s="370">
        <v>14154</v>
      </c>
      <c r="O19" s="372">
        <v>58.350166962114024</v>
      </c>
      <c r="P19" s="350"/>
      <c r="Q19" s="368">
        <v>20971</v>
      </c>
      <c r="R19" s="369">
        <v>20.152409140704581</v>
      </c>
      <c r="S19" s="370">
        <v>12874</v>
      </c>
      <c r="T19" s="371">
        <v>61.389537933336513</v>
      </c>
      <c r="U19" s="370">
        <v>8097</v>
      </c>
      <c r="V19" s="372">
        <v>38.610462066663487</v>
      </c>
      <c r="W19" s="350"/>
      <c r="X19" s="368">
        <v>58834</v>
      </c>
      <c r="Y19" s="369">
        <v>56.53744882858296</v>
      </c>
      <c r="Z19" s="370">
        <v>41479</v>
      </c>
      <c r="AA19" s="371">
        <v>70.50175068837747</v>
      </c>
      <c r="AB19" s="370">
        <v>17355</v>
      </c>
      <c r="AC19" s="372">
        <f t="shared" si="0"/>
        <v>29.498249311622533</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419673</v>
      </c>
      <c r="E20" s="365">
        <f t="shared" si="2"/>
        <v>259609</v>
      </c>
      <c r="F20" s="366">
        <f t="shared" si="3"/>
        <v>61.859828962072847</v>
      </c>
      <c r="G20" s="365">
        <f t="shared" si="4"/>
        <v>160064</v>
      </c>
      <c r="H20" s="367">
        <f t="shared" si="3"/>
        <v>38.140171037927153</v>
      </c>
      <c r="I20" s="350"/>
      <c r="J20" s="368">
        <v>106777</v>
      </c>
      <c r="K20" s="369">
        <v>25.442904356487073</v>
      </c>
      <c r="L20" s="370">
        <v>46827</v>
      </c>
      <c r="M20" s="371">
        <v>43.854950036056458</v>
      </c>
      <c r="N20" s="370">
        <v>59950</v>
      </c>
      <c r="O20" s="372">
        <v>56.145049963943549</v>
      </c>
      <c r="P20" s="350"/>
      <c r="Q20" s="368">
        <v>96788</v>
      </c>
      <c r="R20" s="369">
        <v>23.062717877966893</v>
      </c>
      <c r="S20" s="370">
        <v>59889</v>
      </c>
      <c r="T20" s="371">
        <v>61.876472289953298</v>
      </c>
      <c r="U20" s="370">
        <v>36899</v>
      </c>
      <c r="V20" s="372">
        <v>38.123527710046702</v>
      </c>
      <c r="W20" s="350"/>
      <c r="X20" s="368">
        <v>216108</v>
      </c>
      <c r="Y20" s="369">
        <v>51.494377765546027</v>
      </c>
      <c r="Z20" s="370">
        <v>152893</v>
      </c>
      <c r="AA20" s="371">
        <v>70.748422085253665</v>
      </c>
      <c r="AB20" s="370">
        <v>63215</v>
      </c>
      <c r="AC20" s="372">
        <f t="shared" si="0"/>
        <v>29.251577914746328</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236730</v>
      </c>
      <c r="E21" s="365">
        <f t="shared" si="2"/>
        <v>145241</v>
      </c>
      <c r="F21" s="366">
        <f t="shared" si="3"/>
        <v>61.353018206395468</v>
      </c>
      <c r="G21" s="365">
        <f t="shared" si="4"/>
        <v>91489</v>
      </c>
      <c r="H21" s="367">
        <f t="shared" si="3"/>
        <v>38.646981793604532</v>
      </c>
      <c r="I21" s="350"/>
      <c r="J21" s="368">
        <v>62057</v>
      </c>
      <c r="K21" s="369">
        <v>26.214252523972458</v>
      </c>
      <c r="L21" s="370">
        <v>25300</v>
      </c>
      <c r="M21" s="371">
        <v>40.768970462639189</v>
      </c>
      <c r="N21" s="370">
        <v>36757</v>
      </c>
      <c r="O21" s="372">
        <v>59.231029537360811</v>
      </c>
      <c r="P21" s="350"/>
      <c r="Q21" s="368">
        <v>52418</v>
      </c>
      <c r="R21" s="369">
        <v>22.142525239724581</v>
      </c>
      <c r="S21" s="370">
        <v>32164</v>
      </c>
      <c r="T21" s="371">
        <v>61.360601320157194</v>
      </c>
      <c r="U21" s="370">
        <v>20254</v>
      </c>
      <c r="V21" s="372">
        <v>38.639398679842799</v>
      </c>
      <c r="W21" s="350"/>
      <c r="X21" s="368">
        <v>122255</v>
      </c>
      <c r="Y21" s="369">
        <v>51.643222236302968</v>
      </c>
      <c r="Z21" s="370">
        <v>87777</v>
      </c>
      <c r="AA21" s="371">
        <v>71.79829045846796</v>
      </c>
      <c r="AB21" s="370">
        <v>34478</v>
      </c>
      <c r="AC21" s="372">
        <f t="shared" si="0"/>
        <v>28.201709541532043</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62130</v>
      </c>
      <c r="E22" s="365">
        <f t="shared" si="2"/>
        <v>39025</v>
      </c>
      <c r="F22" s="366">
        <f t="shared" si="3"/>
        <v>62.811846129084181</v>
      </c>
      <c r="G22" s="365">
        <f t="shared" si="4"/>
        <v>23105</v>
      </c>
      <c r="H22" s="367">
        <f t="shared" si="3"/>
        <v>37.188153870915826</v>
      </c>
      <c r="I22" s="350"/>
      <c r="J22" s="368">
        <v>14617</v>
      </c>
      <c r="K22" s="369">
        <v>23.5264767423145</v>
      </c>
      <c r="L22" s="370">
        <v>6380</v>
      </c>
      <c r="M22" s="371">
        <v>43.647807347608946</v>
      </c>
      <c r="N22" s="370">
        <v>8237</v>
      </c>
      <c r="O22" s="372">
        <v>56.352192652391054</v>
      </c>
      <c r="P22" s="350"/>
      <c r="Q22" s="368">
        <v>13561</v>
      </c>
      <c r="R22" s="369">
        <v>21.826814743280217</v>
      </c>
      <c r="S22" s="370">
        <v>8425</v>
      </c>
      <c r="T22" s="371">
        <v>62.126686822505718</v>
      </c>
      <c r="U22" s="370">
        <v>5136</v>
      </c>
      <c r="V22" s="372">
        <v>37.873313177494282</v>
      </c>
      <c r="W22" s="350"/>
      <c r="X22" s="368">
        <v>33952</v>
      </c>
      <c r="Y22" s="369">
        <v>54.646708514405283</v>
      </c>
      <c r="Z22" s="370">
        <v>24220</v>
      </c>
      <c r="AA22" s="371">
        <v>71.336003770028285</v>
      </c>
      <c r="AB22" s="370">
        <v>9732</v>
      </c>
      <c r="AC22" s="372">
        <f t="shared" si="0"/>
        <v>28.663996229971723</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100525</v>
      </c>
      <c r="E23" s="365">
        <f t="shared" si="2"/>
        <v>62240</v>
      </c>
      <c r="F23" s="366">
        <f t="shared" si="3"/>
        <v>61.914946530713756</v>
      </c>
      <c r="G23" s="365">
        <f t="shared" si="4"/>
        <v>38285</v>
      </c>
      <c r="H23" s="367">
        <f t="shared" si="3"/>
        <v>38.085053469286244</v>
      </c>
      <c r="I23" s="350"/>
      <c r="J23" s="368">
        <v>27686</v>
      </c>
      <c r="K23" s="369">
        <v>27.541407610047251</v>
      </c>
      <c r="L23" s="370">
        <v>10908</v>
      </c>
      <c r="M23" s="371">
        <v>39.39897421079246</v>
      </c>
      <c r="N23" s="370">
        <v>16778</v>
      </c>
      <c r="O23" s="372">
        <v>60.60102578920754</v>
      </c>
      <c r="P23" s="350"/>
      <c r="Q23" s="368">
        <v>17713</v>
      </c>
      <c r="R23" s="369">
        <v>17.620492414822184</v>
      </c>
      <c r="S23" s="370">
        <v>10195</v>
      </c>
      <c r="T23" s="371">
        <v>57.55659684977136</v>
      </c>
      <c r="U23" s="370">
        <v>7518</v>
      </c>
      <c r="V23" s="372">
        <v>42.443403150228647</v>
      </c>
      <c r="W23" s="350"/>
      <c r="X23" s="368">
        <v>55126</v>
      </c>
      <c r="Y23" s="369">
        <v>54.838099975130561</v>
      </c>
      <c r="Z23" s="370">
        <v>41137</v>
      </c>
      <c r="AA23" s="371">
        <v>74.623589594746576</v>
      </c>
      <c r="AB23" s="370">
        <v>13989</v>
      </c>
      <c r="AC23" s="372">
        <f t="shared" si="0"/>
        <v>25.37641040525342</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277807</v>
      </c>
      <c r="E24" s="365">
        <f t="shared" si="2"/>
        <v>180710</v>
      </c>
      <c r="F24" s="366">
        <f t="shared" si="3"/>
        <v>65.048756870777197</v>
      </c>
      <c r="G24" s="365">
        <f t="shared" si="4"/>
        <v>97097</v>
      </c>
      <c r="H24" s="367">
        <f t="shared" si="3"/>
        <v>34.951243129222803</v>
      </c>
      <c r="I24" s="350"/>
      <c r="J24" s="368">
        <v>65473</v>
      </c>
      <c r="K24" s="369">
        <v>23.567800667369792</v>
      </c>
      <c r="L24" s="370">
        <v>30199</v>
      </c>
      <c r="M24" s="371">
        <v>46.12435660501275</v>
      </c>
      <c r="N24" s="370">
        <v>35274</v>
      </c>
      <c r="O24" s="372">
        <v>53.87564339498725</v>
      </c>
      <c r="P24" s="350"/>
      <c r="Q24" s="368">
        <v>54500</v>
      </c>
      <c r="R24" s="369">
        <v>19.617936193112484</v>
      </c>
      <c r="S24" s="370">
        <v>35368</v>
      </c>
      <c r="T24" s="371">
        <v>64.895412844036699</v>
      </c>
      <c r="U24" s="370">
        <v>19132</v>
      </c>
      <c r="V24" s="372">
        <v>35.104587155963301</v>
      </c>
      <c r="W24" s="350"/>
      <c r="X24" s="368">
        <v>157834</v>
      </c>
      <c r="Y24" s="369">
        <v>56.81426313951772</v>
      </c>
      <c r="Z24" s="370">
        <v>115143</v>
      </c>
      <c r="AA24" s="371">
        <v>72.951962188121698</v>
      </c>
      <c r="AB24" s="370">
        <v>42691</v>
      </c>
      <c r="AC24" s="372">
        <f t="shared" si="0"/>
        <v>27.048037811878302</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74588</v>
      </c>
      <c r="E25" s="365">
        <f t="shared" si="2"/>
        <v>42368</v>
      </c>
      <c r="F25" s="366">
        <f t="shared" si="3"/>
        <v>56.802702847643047</v>
      </c>
      <c r="G25" s="365">
        <f t="shared" si="4"/>
        <v>32220</v>
      </c>
      <c r="H25" s="367">
        <f t="shared" si="3"/>
        <v>43.197297152356946</v>
      </c>
      <c r="I25" s="350"/>
      <c r="J25" s="368">
        <v>25056</v>
      </c>
      <c r="K25" s="369">
        <v>33.592534992223946</v>
      </c>
      <c r="L25" s="370">
        <v>9511</v>
      </c>
      <c r="M25" s="371">
        <v>37.958971902937421</v>
      </c>
      <c r="N25" s="370">
        <v>15545</v>
      </c>
      <c r="O25" s="372">
        <v>62.041028097062579</v>
      </c>
      <c r="P25" s="350"/>
      <c r="Q25" s="368">
        <v>17637</v>
      </c>
      <c r="R25" s="369">
        <v>23.645894782002465</v>
      </c>
      <c r="S25" s="370">
        <v>10884</v>
      </c>
      <c r="T25" s="371">
        <v>61.711175369960877</v>
      </c>
      <c r="U25" s="370">
        <v>6753</v>
      </c>
      <c r="V25" s="372">
        <v>38.288824630039123</v>
      </c>
      <c r="W25" s="350"/>
      <c r="X25" s="368">
        <v>31895</v>
      </c>
      <c r="Y25" s="369">
        <v>42.761570225773582</v>
      </c>
      <c r="Z25" s="370">
        <v>21973</v>
      </c>
      <c r="AA25" s="371">
        <v>68.891675811255681</v>
      </c>
      <c r="AB25" s="370">
        <v>9922</v>
      </c>
      <c r="AC25" s="372">
        <f t="shared" si="0"/>
        <v>31.108324188744319</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24200</v>
      </c>
      <c r="E26" s="380">
        <f t="shared" si="2"/>
        <v>15000</v>
      </c>
      <c r="F26" s="381">
        <f t="shared" si="3"/>
        <v>61.983471074380169</v>
      </c>
      <c r="G26" s="380">
        <f t="shared" si="4"/>
        <v>9200</v>
      </c>
      <c r="H26" s="367">
        <f t="shared" si="3"/>
        <v>38.016528925619838</v>
      </c>
      <c r="I26" s="350"/>
      <c r="J26" s="377">
        <v>5684</v>
      </c>
      <c r="K26" s="378">
        <v>23.487603305785125</v>
      </c>
      <c r="L26" s="375">
        <v>2505</v>
      </c>
      <c r="M26" s="376">
        <v>44.071076706544687</v>
      </c>
      <c r="N26" s="375">
        <v>3179</v>
      </c>
      <c r="O26" s="372">
        <v>55.928923293455313</v>
      </c>
      <c r="P26" s="350"/>
      <c r="Q26" s="377">
        <v>4605</v>
      </c>
      <c r="R26" s="378">
        <v>19.028925619834709</v>
      </c>
      <c r="S26" s="375">
        <v>2569</v>
      </c>
      <c r="T26" s="376">
        <v>55.787187839305105</v>
      </c>
      <c r="U26" s="375">
        <v>2036</v>
      </c>
      <c r="V26" s="372">
        <v>44.212812160694895</v>
      </c>
      <c r="W26" s="350"/>
      <c r="X26" s="377">
        <v>13911</v>
      </c>
      <c r="Y26" s="378">
        <v>57.483471074380162</v>
      </c>
      <c r="Z26" s="375">
        <v>9926</v>
      </c>
      <c r="AA26" s="376">
        <v>71.353605060743291</v>
      </c>
      <c r="AB26" s="375">
        <v>3985</v>
      </c>
      <c r="AC26" s="372">
        <f t="shared" si="0"/>
        <v>28.646394939256702</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121716</v>
      </c>
      <c r="E27" s="380">
        <f t="shared" si="2"/>
        <v>73420</v>
      </c>
      <c r="F27" s="381">
        <f t="shared" si="3"/>
        <v>60.320746656150384</v>
      </c>
      <c r="G27" s="380">
        <f t="shared" si="4"/>
        <v>48296</v>
      </c>
      <c r="H27" s="367">
        <f t="shared" si="3"/>
        <v>39.679253343849616</v>
      </c>
      <c r="I27" s="350"/>
      <c r="J27" s="377">
        <v>31856</v>
      </c>
      <c r="K27" s="378">
        <v>26.172401327680834</v>
      </c>
      <c r="L27" s="375">
        <v>13037</v>
      </c>
      <c r="M27" s="376">
        <v>40.924786539427423</v>
      </c>
      <c r="N27" s="375">
        <v>18819</v>
      </c>
      <c r="O27" s="372">
        <v>59.07521346057257</v>
      </c>
      <c r="P27" s="350"/>
      <c r="Q27" s="377">
        <v>24273</v>
      </c>
      <c r="R27" s="378">
        <v>19.94232475598935</v>
      </c>
      <c r="S27" s="375">
        <v>13653</v>
      </c>
      <c r="T27" s="376">
        <v>56.247682610307749</v>
      </c>
      <c r="U27" s="375">
        <v>10620</v>
      </c>
      <c r="V27" s="372">
        <v>43.752317389692251</v>
      </c>
      <c r="W27" s="350"/>
      <c r="X27" s="377">
        <v>65587</v>
      </c>
      <c r="Y27" s="378">
        <v>53.885273916329815</v>
      </c>
      <c r="Z27" s="375">
        <v>46730</v>
      </c>
      <c r="AA27" s="376">
        <v>71.248875539359929</v>
      </c>
      <c r="AB27" s="375">
        <v>18857</v>
      </c>
      <c r="AC27" s="372">
        <f t="shared" si="0"/>
        <v>28.751124460640064</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14974</v>
      </c>
      <c r="E28" s="380">
        <f t="shared" si="2"/>
        <v>9286</v>
      </c>
      <c r="F28" s="381">
        <f t="shared" si="3"/>
        <v>62.014157873647655</v>
      </c>
      <c r="G28" s="380">
        <f t="shared" si="4"/>
        <v>5688</v>
      </c>
      <c r="H28" s="382">
        <f t="shared" si="3"/>
        <v>37.985842126352345</v>
      </c>
      <c r="I28" s="350"/>
      <c r="J28" s="377">
        <v>3413</v>
      </c>
      <c r="K28" s="378">
        <v>22.792840924268731</v>
      </c>
      <c r="L28" s="375">
        <v>1422</v>
      </c>
      <c r="M28" s="376">
        <v>41.664225021974808</v>
      </c>
      <c r="N28" s="375">
        <v>1991</v>
      </c>
      <c r="O28" s="383">
        <v>58.335774978025199</v>
      </c>
      <c r="P28" s="350"/>
      <c r="Q28" s="377">
        <v>2795</v>
      </c>
      <c r="R28" s="378">
        <v>18.665687191131294</v>
      </c>
      <c r="S28" s="375">
        <v>1653</v>
      </c>
      <c r="T28" s="376">
        <v>59.141323792486588</v>
      </c>
      <c r="U28" s="375">
        <v>1142</v>
      </c>
      <c r="V28" s="383">
        <v>40.858676207513419</v>
      </c>
      <c r="W28" s="350"/>
      <c r="X28" s="377">
        <v>8766</v>
      </c>
      <c r="Y28" s="378">
        <v>58.541471884599972</v>
      </c>
      <c r="Z28" s="375">
        <v>6211</v>
      </c>
      <c r="AA28" s="376">
        <v>70.85329682865617</v>
      </c>
      <c r="AB28" s="375">
        <v>2555</v>
      </c>
      <c r="AC28" s="383">
        <f t="shared" si="0"/>
        <v>29.14670317134383</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5913</v>
      </c>
      <c r="E29" s="386">
        <f t="shared" si="2"/>
        <v>3226</v>
      </c>
      <c r="F29" s="387">
        <f t="shared" si="3"/>
        <v>54.557754101133092</v>
      </c>
      <c r="G29" s="386">
        <f t="shared" si="4"/>
        <v>2687</v>
      </c>
      <c r="H29" s="388">
        <f t="shared" si="3"/>
        <v>45.442245898866901</v>
      </c>
      <c r="I29" s="350"/>
      <c r="J29" s="389">
        <v>3158</v>
      </c>
      <c r="K29" s="390">
        <v>53.407745645188562</v>
      </c>
      <c r="L29" s="391">
        <v>1216</v>
      </c>
      <c r="M29" s="392">
        <v>38.505383153894869</v>
      </c>
      <c r="N29" s="391">
        <v>1942</v>
      </c>
      <c r="O29" s="393">
        <v>61.494616846105131</v>
      </c>
      <c r="P29" s="350"/>
      <c r="Q29" s="389">
        <v>1112</v>
      </c>
      <c r="R29" s="390">
        <v>18.806020632504648</v>
      </c>
      <c r="S29" s="391">
        <v>762</v>
      </c>
      <c r="T29" s="392">
        <v>68.525179856115102</v>
      </c>
      <c r="U29" s="391">
        <v>350</v>
      </c>
      <c r="V29" s="393">
        <v>31.474820143884891</v>
      </c>
      <c r="W29" s="350"/>
      <c r="X29" s="389">
        <v>1643</v>
      </c>
      <c r="Y29" s="390">
        <v>27.786233722306779</v>
      </c>
      <c r="Z29" s="391">
        <v>1248</v>
      </c>
      <c r="AA29" s="392">
        <v>75.958612294583077</v>
      </c>
      <c r="AB29" s="391">
        <v>395</v>
      </c>
      <c r="AC29" s="393">
        <f t="shared" si="0"/>
        <v>24.04138770541692</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2326315</v>
      </c>
      <c r="E31" s="1230">
        <f>L31+S31+Z31</f>
        <v>1440285</v>
      </c>
      <c r="F31" s="1231">
        <f>E31/$D31*100</f>
        <v>61.912724631015145</v>
      </c>
      <c r="G31" s="1230">
        <f>N31+U31+AB31</f>
        <v>886030</v>
      </c>
      <c r="H31" s="1232">
        <f>G31/$D31*100</f>
        <v>38.087275368984855</v>
      </c>
      <c r="I31" s="320"/>
      <c r="J31" s="1233">
        <f>SUM(J12:J29)</f>
        <v>600558</v>
      </c>
      <c r="K31" s="1234">
        <f>J31/$D31*100</f>
        <v>25.815850389994477</v>
      </c>
      <c r="L31" s="1230">
        <f>SUM(L12:L29)</f>
        <v>254619</v>
      </c>
      <c r="M31" s="1231">
        <f>L31/$J31*100</f>
        <v>42.397070724226474</v>
      </c>
      <c r="N31" s="1230">
        <f>SUM(N12:N29)</f>
        <v>345939</v>
      </c>
      <c r="O31" s="1235">
        <f>N31/$J31*100</f>
        <v>57.602929275773526</v>
      </c>
      <c r="P31" s="320"/>
      <c r="Q31" s="1233">
        <f>SUM(Q12:Q29)</f>
        <v>507286</v>
      </c>
      <c r="R31" s="1234">
        <f>Q31/$D31*100</f>
        <v>21.806419165074377</v>
      </c>
      <c r="S31" s="1230">
        <f>SUM(S12:S29)</f>
        <v>314249</v>
      </c>
      <c r="T31" s="1231">
        <f>S31/$Q31*100</f>
        <v>61.947106760289074</v>
      </c>
      <c r="U31" s="1230">
        <f>SUM(U12:U29)</f>
        <v>193037</v>
      </c>
      <c r="V31" s="1235">
        <f>U31/$Q31*100</f>
        <v>38.052893239710933</v>
      </c>
      <c r="W31" s="320"/>
      <c r="X31" s="1233">
        <f>SUM(X12:X29)</f>
        <v>1218471</v>
      </c>
      <c r="Y31" s="1234">
        <f>X31/$D31*100</f>
        <v>52.377730444931146</v>
      </c>
      <c r="Z31" s="1230">
        <f>SUM(Z12:Z29)</f>
        <v>871417</v>
      </c>
      <c r="AA31" s="1231">
        <f>Z31/$X31*100</f>
        <v>71.517254001121074</v>
      </c>
      <c r="AB31" s="1230">
        <f>SUM(AB12:AB29)</f>
        <v>347054</v>
      </c>
      <c r="AC31" s="1235">
        <f>AB31/$X31*100</f>
        <v>28.482745998878922</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30" s="396" customFormat="1" ht="5.25" customHeight="1" x14ac:dyDescent="0.25">
      <c r="B33" s="397" t="s">
        <v>47</v>
      </c>
      <c r="C33" s="398"/>
      <c r="I33" s="398"/>
    </row>
    <row r="34" spans="2:30" s="396" customFormat="1" ht="13.5" customHeight="1" x14ac:dyDescent="0.25">
      <c r="B34" s="1489"/>
      <c r="C34" s="1489"/>
      <c r="D34" s="1489"/>
      <c r="E34" s="1489"/>
      <c r="F34" s="1489"/>
      <c r="G34" s="1489"/>
      <c r="H34" s="1489"/>
      <c r="I34" s="1489"/>
      <c r="J34" s="1489"/>
      <c r="K34" s="1489"/>
      <c r="L34" s="1489"/>
      <c r="M34" s="1489"/>
      <c r="N34" s="1489"/>
      <c r="O34" s="1489"/>
    </row>
    <row r="35" spans="2:30" s="396" customFormat="1" ht="29.25" customHeight="1" x14ac:dyDescent="0.25">
      <c r="B35" s="1489"/>
      <c r="C35" s="1489"/>
      <c r="D35" s="1489"/>
      <c r="E35" s="1489"/>
      <c r="F35" s="1489"/>
      <c r="G35" s="1489"/>
      <c r="H35" s="1489"/>
      <c r="I35" s="1489"/>
      <c r="J35" s="1489"/>
      <c r="K35" s="1489"/>
      <c r="L35" s="1489"/>
      <c r="M35" s="1489"/>
      <c r="AD35" s="1404"/>
    </row>
    <row r="36" spans="2:30" s="396" customFormat="1" ht="4.5" customHeight="1" x14ac:dyDescent="0.25">
      <c r="B36" s="1488"/>
      <c r="C36" s="1488"/>
      <c r="D36" s="1488"/>
      <c r="E36" s="1326"/>
      <c r="F36" s="1326"/>
      <c r="G36" s="1326"/>
      <c r="AD36" s="1404"/>
    </row>
    <row r="37" spans="2:30" s="396" customFormat="1" x14ac:dyDescent="0.25">
      <c r="B37" s="396" t="s">
        <v>39</v>
      </c>
      <c r="L37" s="396" t="e">
        <f>GETPIVOTDATA("Cuenta número de expedientes",#REF!,"CCAA",$B37,"Sexo",L$9,"TramoEdad",L$1)</f>
        <v>#REF!</v>
      </c>
      <c r="M37" s="396" t="e">
        <f>L37/$J37*100</f>
        <v>#REF!</v>
      </c>
      <c r="N37" s="396" t="e">
        <f>GETPIVOTDATA("Cuenta número de expedientes",#REF!,"CCAA",$B37,"Sexo",N$9,"TramoEdad",N$1)</f>
        <v>#REF!</v>
      </c>
      <c r="O37" s="396" t="e">
        <f>N37/$J37*100</f>
        <v>#REF!</v>
      </c>
      <c r="Q37" s="396" t="e">
        <f>GETPIVOTDATA("Cuenta número de expedientes",#REF!,"CCAA",$B37,"TramoEdad",Q$1)</f>
        <v>#REF!</v>
      </c>
      <c r="R37" s="396" t="e">
        <f>Q37/$D37*100</f>
        <v>#REF!</v>
      </c>
      <c r="S37" s="396" t="e">
        <f>GETPIVOTDATA("Cuenta número de expedientes",#REF!,"CCAA",$B37,"Sexo",S$9,"TramoEdad",S$1)</f>
        <v>#REF!</v>
      </c>
      <c r="T37" s="396" t="e">
        <f>S37/$Q37*100</f>
        <v>#REF!</v>
      </c>
      <c r="U37" s="396" t="e">
        <f>GETPIVOTDATA("Cuenta número de expedientes",#REF!,"CCAA",$B37,"Sexo",U$9,"TramoEdad",U$1)</f>
        <v>#REF!</v>
      </c>
      <c r="V37" s="396" t="e">
        <f>U37/$Q37*100</f>
        <v>#REF!</v>
      </c>
      <c r="X37" s="396" t="e">
        <f>GETPIVOTDATA("Cuenta número de expedientes",#REF!,"CCAA",$B37,"TramoEdad",X$1)</f>
        <v>#REF!</v>
      </c>
      <c r="Y37" s="396" t="e">
        <f>X37/$D37*100</f>
        <v>#REF!</v>
      </c>
      <c r="Z37" s="396" t="e">
        <f>GETPIVOTDATA("Cuenta número de expedientes",#REF!,"CCAA",$B37,"Sexo",Z$9,"TramoEdad",Z$1)</f>
        <v>#REF!</v>
      </c>
      <c r="AA37" s="396" t="e">
        <f>Z37/$X37*100</f>
        <v>#REF!</v>
      </c>
      <c r="AB37" s="396" t="e">
        <f>GETPIVOTDATA("Cuenta número de expedientes",#REF!,"CCAA",$B37,"Sexo",AB$9,"TramoEdad",AB$1)</f>
        <v>#REF!</v>
      </c>
      <c r="AC37" s="396" t="e">
        <f>AB37/$X37*100</f>
        <v>#REF!</v>
      </c>
      <c r="AD37" s="1404"/>
    </row>
    <row r="38" spans="2:30" s="396" customFormat="1" x14ac:dyDescent="0.25">
      <c r="B38" s="396" t="s">
        <v>47</v>
      </c>
      <c r="L38" s="396" t="e">
        <f>GETPIVOTDATA("Cuenta número de expedientes",#REF!,"CCAA",$B38,"Sexo",L$9,"TramoEdad",L$1)</f>
        <v>#REF!</v>
      </c>
      <c r="M38" s="396" t="e">
        <f>L38/$J38*100</f>
        <v>#REF!</v>
      </c>
      <c r="N38" s="396" t="e">
        <f>GETPIVOTDATA("Cuenta número de expedientes",#REF!,"CCAA",$B38,"Sexo",N$9,"TramoEdad",N$1)</f>
        <v>#REF!</v>
      </c>
      <c r="O38" s="396" t="e">
        <f>N38/$J38*100</f>
        <v>#REF!</v>
      </c>
      <c r="Q38" s="396" t="e">
        <f>GETPIVOTDATA("Cuenta número de expedientes",#REF!,"CCAA",$B38,"TramoEdad",Q$1)</f>
        <v>#REF!</v>
      </c>
      <c r="R38" s="396" t="e">
        <f>Q38/$D38*100</f>
        <v>#REF!</v>
      </c>
      <c r="S38" s="396" t="e">
        <f>GETPIVOTDATA("Cuenta número de expedientes",#REF!,"CCAA",$B38,"Sexo",S$9,"TramoEdad",S$1)</f>
        <v>#REF!</v>
      </c>
      <c r="T38" s="396" t="e">
        <f>S38/$Q38*100</f>
        <v>#REF!</v>
      </c>
      <c r="U38" s="396" t="e">
        <f>GETPIVOTDATA("Cuenta número de expedientes",#REF!,"CCAA",$B38,"Sexo",U$9,"TramoEdad",U$1)</f>
        <v>#REF!</v>
      </c>
      <c r="V38" s="396" t="e">
        <f>U38/$Q38*100</f>
        <v>#REF!</v>
      </c>
      <c r="X38" s="396" t="e">
        <f>GETPIVOTDATA("Cuenta número de expedientes",#REF!,"CCAA",$B38,"TramoEdad",X$1)</f>
        <v>#REF!</v>
      </c>
      <c r="Y38" s="396" t="e">
        <f>X38/$D38*100</f>
        <v>#REF!</v>
      </c>
      <c r="Z38" s="396" t="e">
        <f>GETPIVOTDATA("Cuenta número de expedientes",#REF!,"CCAA",$B38,"Sexo",Z$9,"TramoEdad",Z$1)</f>
        <v>#REF!</v>
      </c>
      <c r="AA38" s="396" t="e">
        <f>Z38/$X38*100</f>
        <v>#REF!</v>
      </c>
      <c r="AB38" s="396" t="e">
        <f>GETPIVOTDATA("Cuenta número de expedientes",#REF!,"CCAA",$B38,"Sexo",AB$9,"TramoEdad",AB$1)</f>
        <v>#REF!</v>
      </c>
      <c r="AC38" s="396" t="e">
        <f>AB38/$X38*100</f>
        <v>#REF!</v>
      </c>
      <c r="AD38" s="1404"/>
    </row>
    <row r="39" spans="2:30" s="396" customFormat="1" x14ac:dyDescent="0.25">
      <c r="AD39" s="1404"/>
    </row>
    <row r="40" spans="2:30" s="396" customFormat="1" x14ac:dyDescent="0.25">
      <c r="AD40" s="1404"/>
    </row>
    <row r="41" spans="2:30" s="329" customFormat="1" x14ac:dyDescent="0.25">
      <c r="B41" s="396"/>
      <c r="C41" s="396"/>
      <c r="D41" s="396"/>
      <c r="E41" s="396"/>
      <c r="F41" s="396"/>
      <c r="G41" s="396"/>
      <c r="H41" s="396"/>
      <c r="I41" s="396"/>
      <c r="J41" s="396"/>
      <c r="K41" s="396"/>
      <c r="L41" s="396"/>
      <c r="M41" s="396"/>
      <c r="N41" s="396"/>
      <c r="O41" s="396"/>
      <c r="P41" s="396"/>
      <c r="Q41" s="396"/>
      <c r="R41" s="396"/>
      <c r="S41" s="396"/>
      <c r="T41" s="396"/>
      <c r="U41" s="396"/>
      <c r="V41" s="396"/>
      <c r="W41" s="396"/>
      <c r="X41" s="396"/>
      <c r="Y41" s="396"/>
      <c r="Z41" s="396"/>
      <c r="AA41" s="396"/>
      <c r="AB41" s="396"/>
      <c r="AC41" s="396"/>
      <c r="AD41" s="396"/>
    </row>
    <row r="42" spans="2:30" s="329" customFormat="1" x14ac:dyDescent="0.25">
      <c r="B42" s="396"/>
      <c r="C42" s="396"/>
      <c r="D42" s="396"/>
      <c r="E42" s="396"/>
      <c r="F42" s="396"/>
      <c r="G42" s="396"/>
      <c r="H42" s="396"/>
      <c r="I42" s="396"/>
      <c r="J42" s="396"/>
      <c r="K42" s="396"/>
      <c r="L42" s="396"/>
      <c r="M42" s="396"/>
      <c r="N42" s="396"/>
      <c r="O42" s="396"/>
      <c r="P42" s="396"/>
      <c r="Q42" s="396"/>
      <c r="R42" s="396"/>
      <c r="S42" s="396"/>
      <c r="T42" s="396"/>
      <c r="U42" s="396"/>
      <c r="V42" s="396"/>
      <c r="W42" s="396"/>
      <c r="X42" s="396"/>
      <c r="Y42" s="396"/>
      <c r="Z42" s="396"/>
      <c r="AA42" s="396"/>
      <c r="AB42" s="396"/>
      <c r="AC42" s="396"/>
      <c r="AD42" s="396"/>
    </row>
    <row r="43" spans="2:30" s="396" customFormat="1" x14ac:dyDescent="0.25"/>
    <row r="44" spans="2:30" s="396" customFormat="1" x14ac:dyDescent="0.25"/>
    <row r="45" spans="2:30" s="396" customFormat="1" x14ac:dyDescent="0.25"/>
    <row r="46" spans="2:30" s="396" customFormat="1" x14ac:dyDescent="0.25"/>
  </sheetData>
  <mergeCells count="30">
    <mergeCell ref="U9:V9"/>
    <mergeCell ref="X9:X10"/>
    <mergeCell ref="Y9:Y10"/>
    <mergeCell ref="Z9:AA9"/>
    <mergeCell ref="AB9:AC9"/>
    <mergeCell ref="B36:D36"/>
    <mergeCell ref="E9:F9"/>
    <mergeCell ref="G9:H9"/>
    <mergeCell ref="L9:M9"/>
    <mergeCell ref="D9:D10"/>
    <mergeCell ref="J9:J10"/>
    <mergeCell ref="K9:K10"/>
    <mergeCell ref="B34:O34"/>
    <mergeCell ref="B35:M35"/>
    <mergeCell ref="B2:C2"/>
    <mergeCell ref="B3:C3"/>
    <mergeCell ref="A4:AC4"/>
    <mergeCell ref="B5:AC5"/>
    <mergeCell ref="B7:B10"/>
    <mergeCell ref="D7:H8"/>
    <mergeCell ref="J7:O7"/>
    <mergeCell ref="Q7:V7"/>
    <mergeCell ref="X7:AC7"/>
    <mergeCell ref="J8:O8"/>
    <mergeCell ref="Q8:V8"/>
    <mergeCell ref="X8:AC8"/>
    <mergeCell ref="R9:R10"/>
    <mergeCell ref="S9:T9"/>
    <mergeCell ref="N9:O9"/>
    <mergeCell ref="Q9:Q10"/>
  </mergeCells>
  <printOptions horizontalCentered="1"/>
  <pageMargins left="0" right="0" top="0.43307086614173229" bottom="0.43307086614173229" header="0" footer="0"/>
  <pageSetup paperSize="9" scale="58" orientation="landscape" r:id="rId1"/>
  <headerFooter alignWithMargins="0"/>
  <rowBreaks count="2" manualBreakCount="2">
    <brk id="34" max="25" man="1"/>
    <brk id="35"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88">
    <tabColor theme="0"/>
    <pageSetUpPr fitToPage="1"/>
  </sheetPr>
  <dimension ref="A1:AL3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6.1796875" style="333" customWidth="1"/>
    <col min="5" max="5" width="8.7265625" style="333" customWidth="1"/>
    <col min="6" max="6" width="0.453125" style="333" customWidth="1"/>
    <col min="7" max="7" width="16.1796875" style="333" customWidth="1"/>
    <col min="8" max="8" width="8.7265625" style="333" customWidth="1"/>
    <col min="9" max="9" width="0.453125" style="333" customWidth="1"/>
    <col min="10" max="10" width="16.1796875" style="333" customWidth="1"/>
    <col min="11" max="11" width="8.7265625" style="333" customWidth="1"/>
    <col min="12" max="12" width="0.453125" style="333" customWidth="1"/>
    <col min="13" max="13" width="16.1796875" style="333" customWidth="1"/>
    <col min="14" max="14" width="8.7265625" style="333" customWidth="1"/>
    <col min="15" max="15" width="11.453125" style="333"/>
    <col min="16" max="18" width="2.453125" style="333" bestFit="1" customWidth="1"/>
    <col min="19" max="19" width="13" style="333" bestFit="1" customWidth="1"/>
    <col min="20" max="20" width="3.453125" style="333" bestFit="1" customWidth="1"/>
    <col min="21" max="21" width="3.81640625" style="333" customWidth="1"/>
    <col min="22" max="24" width="2.453125" style="333" bestFit="1" customWidth="1"/>
    <col min="25" max="25" width="8.453125" style="333" bestFit="1" customWidth="1"/>
    <col min="26" max="26" width="3.453125" style="333" bestFit="1" customWidth="1"/>
    <col min="27" max="27" width="3.54296875" style="333" customWidth="1"/>
    <col min="28" max="30" width="2.453125" style="333" bestFit="1" customWidth="1"/>
    <col min="31" max="31" width="8.453125" style="333" bestFit="1" customWidth="1"/>
    <col min="32" max="32" width="4.1796875" style="333" bestFit="1" customWidth="1"/>
    <col min="33" max="33" width="3.26953125" style="333" customWidth="1"/>
    <col min="34" max="34" width="4.26953125" style="333" bestFit="1" customWidth="1"/>
    <col min="35" max="35" width="2.453125" style="333" bestFit="1" customWidth="1"/>
    <col min="36" max="36" width="4.26953125" style="333" bestFit="1" customWidth="1"/>
    <col min="37" max="37" width="8.453125" style="333" bestFit="1" customWidth="1"/>
    <col min="38" max="38" width="4.26953125" style="333" bestFit="1" customWidth="1"/>
    <col min="39" max="16384" width="11.453125" style="333"/>
  </cols>
  <sheetData>
    <row r="1" spans="1:38" s="340" customFormat="1" ht="15" customHeight="1" x14ac:dyDescent="0.25">
      <c r="B1" s="311"/>
      <c r="C1" s="341"/>
      <c r="F1" s="341"/>
      <c r="G1" s="342" t="s">
        <v>135</v>
      </c>
      <c r="H1" s="342"/>
      <c r="I1" s="342"/>
      <c r="J1" s="342" t="s">
        <v>16</v>
      </c>
      <c r="K1" s="342"/>
      <c r="L1" s="342"/>
      <c r="M1" s="342" t="s">
        <v>15</v>
      </c>
      <c r="N1" s="342"/>
    </row>
    <row r="2" spans="1:38" s="343" customFormat="1" ht="52.5" customHeight="1" x14ac:dyDescent="0.35">
      <c r="B2" s="1443"/>
      <c r="C2" s="1443"/>
    </row>
    <row r="3" spans="1:38" s="345" customFormat="1" ht="4.5" customHeight="1" x14ac:dyDescent="0.25">
      <c r="B3" s="1444"/>
      <c r="C3" s="1444"/>
    </row>
    <row r="4" spans="1:38" s="492" customFormat="1" ht="17.25" customHeight="1" x14ac:dyDescent="0.25">
      <c r="A4" s="1481" t="s">
        <v>394</v>
      </c>
      <c r="B4" s="1481"/>
      <c r="C4" s="1481"/>
      <c r="D4" s="1481"/>
      <c r="E4" s="1481"/>
      <c r="F4" s="1481"/>
      <c r="G4" s="1481"/>
      <c r="H4" s="1481"/>
      <c r="I4" s="1481"/>
      <c r="J4" s="1481"/>
      <c r="K4" s="1481"/>
      <c r="L4" s="1481"/>
      <c r="M4" s="1481"/>
      <c r="N4" s="1481"/>
    </row>
    <row r="5" spans="1:38" s="492" customFormat="1" ht="17.25" customHeight="1" x14ac:dyDescent="0.25">
      <c r="B5" s="1482" t="str">
        <f>porsaad!$B$6</f>
        <v>Situación a 31 de diciembre de 2025</v>
      </c>
      <c r="C5" s="1482"/>
      <c r="D5" s="1482"/>
      <c r="E5" s="1482"/>
      <c r="F5" s="1482"/>
      <c r="G5" s="1482"/>
      <c r="H5" s="1482"/>
      <c r="I5" s="1482"/>
      <c r="J5" s="1482"/>
      <c r="K5" s="1482"/>
      <c r="L5" s="1482"/>
      <c r="M5" s="1482"/>
      <c r="N5" s="1482"/>
    </row>
    <row r="6" spans="1:38" s="492" customFormat="1" ht="6" customHeight="1" x14ac:dyDescent="0.25"/>
    <row r="7" spans="1:38" s="437" customFormat="1" ht="12.75" customHeight="1" x14ac:dyDescent="0.25">
      <c r="A7" s="488"/>
      <c r="B7" s="1447" t="s">
        <v>12</v>
      </c>
      <c r="D7" s="1450" t="s">
        <v>29</v>
      </c>
      <c r="E7" s="1451"/>
      <c r="F7" s="489"/>
      <c r="G7" s="1500"/>
      <c r="H7" s="1500"/>
      <c r="I7" s="489"/>
      <c r="J7" s="1500"/>
      <c r="K7" s="1500"/>
      <c r="L7" s="489"/>
      <c r="M7" s="1500"/>
      <c r="N7" s="1501"/>
      <c r="O7" s="488"/>
      <c r="P7" s="488"/>
      <c r="W7" s="490"/>
    </row>
    <row r="8" spans="1:38" s="437" customFormat="1" ht="33.75" customHeight="1" x14ac:dyDescent="0.25">
      <c r="A8" s="488"/>
      <c r="B8" s="1448"/>
      <c r="D8" s="1498"/>
      <c r="E8" s="1499"/>
      <c r="F8" s="491"/>
      <c r="G8" s="1456" t="s">
        <v>218</v>
      </c>
      <c r="H8" s="1458"/>
      <c r="J8" s="1456" t="s">
        <v>172</v>
      </c>
      <c r="K8" s="1458"/>
      <c r="M8" s="1456" t="s">
        <v>173</v>
      </c>
      <c r="N8" s="1458"/>
      <c r="O8" s="488"/>
      <c r="P8" s="488"/>
      <c r="W8" s="490"/>
    </row>
    <row r="9" spans="1:38" s="437" customFormat="1" ht="6" customHeight="1" x14ac:dyDescent="0.25">
      <c r="A9" s="488"/>
      <c r="B9" s="1448"/>
      <c r="D9" s="1502" t="s">
        <v>9</v>
      </c>
      <c r="E9" s="1491" t="s">
        <v>217</v>
      </c>
      <c r="G9" s="1496" t="s">
        <v>9</v>
      </c>
      <c r="H9" s="1494" t="s">
        <v>217</v>
      </c>
      <c r="J9" s="1496" t="s">
        <v>9</v>
      </c>
      <c r="K9" s="1494" t="s">
        <v>217</v>
      </c>
      <c r="M9" s="1496" t="s">
        <v>9</v>
      </c>
      <c r="N9" s="1494" t="s">
        <v>217</v>
      </c>
      <c r="O9" s="488"/>
      <c r="P9" s="488"/>
      <c r="W9" s="490"/>
    </row>
    <row r="10" spans="1:38" s="437" customFormat="1" ht="27.75" customHeight="1" x14ac:dyDescent="0.25">
      <c r="A10" s="488"/>
      <c r="B10" s="1449"/>
      <c r="D10" s="1503"/>
      <c r="E10" s="1492"/>
      <c r="F10" s="493"/>
      <c r="G10" s="1497"/>
      <c r="H10" s="1495"/>
      <c r="I10" s="494"/>
      <c r="J10" s="1497"/>
      <c r="K10" s="1495"/>
      <c r="L10" s="494"/>
      <c r="M10" s="1497"/>
      <c r="N10" s="1495"/>
      <c r="O10" s="488"/>
      <c r="P10" s="495"/>
      <c r="Q10" s="496"/>
      <c r="R10" s="496"/>
      <c r="S10" s="496"/>
      <c r="T10" s="496"/>
    </row>
    <row r="11" spans="1:38" s="328" customFormat="1" ht="4.5" customHeight="1" x14ac:dyDescent="0.25">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35">
      <c r="A12" s="330"/>
      <c r="B12" s="349" t="s">
        <v>8</v>
      </c>
      <c r="C12" s="350"/>
      <c r="D12" s="497">
        <f t="shared" ref="D12:D29" si="0">G12+J12+M12</f>
        <v>456133</v>
      </c>
      <c r="E12" s="498">
        <f>D12/'20pobl'!D12*100</f>
        <v>5.2842943967361853</v>
      </c>
      <c r="F12" s="350"/>
      <c r="G12" s="355">
        <v>126187</v>
      </c>
      <c r="H12" s="498">
        <v>1.7978816151085486</v>
      </c>
      <c r="I12" s="350"/>
      <c r="J12" s="355">
        <v>112016</v>
      </c>
      <c r="K12" s="498">
        <v>9.5220365406962166</v>
      </c>
      <c r="L12" s="350"/>
      <c r="M12" s="355">
        <v>217930</v>
      </c>
      <c r="N12" s="498">
        <f>M12/'20pobl'!X12*100</f>
        <v>49.889429658491025</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35">
      <c r="A13" s="330"/>
      <c r="B13" s="363" t="s">
        <v>7</v>
      </c>
      <c r="C13" s="350"/>
      <c r="D13" s="499">
        <f t="shared" si="0"/>
        <v>61425</v>
      </c>
      <c r="E13" s="500">
        <f>D13/'20pobl'!D13*100</f>
        <v>4.5446440528236725</v>
      </c>
      <c r="F13" s="350"/>
      <c r="G13" s="368">
        <v>11633</v>
      </c>
      <c r="H13" s="501">
        <v>1.109007432151587</v>
      </c>
      <c r="I13" s="350"/>
      <c r="J13" s="368">
        <v>12250</v>
      </c>
      <c r="K13" s="501">
        <v>5.9653086864633753</v>
      </c>
      <c r="L13" s="350"/>
      <c r="M13" s="368">
        <v>37542</v>
      </c>
      <c r="N13" s="501">
        <f>M13/'20pobl'!X13*100</f>
        <v>38.591297375643748</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35">
      <c r="A14" s="330"/>
      <c r="B14" s="363" t="s">
        <v>37</v>
      </c>
      <c r="C14" s="350"/>
      <c r="D14" s="499">
        <f t="shared" si="0"/>
        <v>50073</v>
      </c>
      <c r="E14" s="500">
        <f>D14/'20pobl'!D14*100</f>
        <v>4.9596919172859719</v>
      </c>
      <c r="F14" s="350"/>
      <c r="G14" s="368">
        <v>10667</v>
      </c>
      <c r="H14" s="501">
        <v>1.4670730331979083</v>
      </c>
      <c r="I14" s="350"/>
      <c r="J14" s="368">
        <v>11385</v>
      </c>
      <c r="K14" s="501">
        <v>5.7672142607479904</v>
      </c>
      <c r="L14" s="350"/>
      <c r="M14" s="368">
        <v>28021</v>
      </c>
      <c r="N14" s="501">
        <f>M14/'20pobl'!X14*100</f>
        <v>32.928692300460654</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35">
      <c r="A15" s="330"/>
      <c r="B15" s="363" t="s">
        <v>38</v>
      </c>
      <c r="C15" s="350"/>
      <c r="D15" s="499">
        <f t="shared" si="0"/>
        <v>50646</v>
      </c>
      <c r="E15" s="500">
        <f>D15/'20pobl'!D15*100</f>
        <v>4.1116508952984656</v>
      </c>
      <c r="F15" s="350"/>
      <c r="G15" s="368">
        <v>14883</v>
      </c>
      <c r="H15" s="501">
        <v>1.4499121265377855</v>
      </c>
      <c r="I15" s="350"/>
      <c r="J15" s="368">
        <v>11917</v>
      </c>
      <c r="K15" s="501">
        <v>7.9017339124092434</v>
      </c>
      <c r="L15" s="350"/>
      <c r="M15" s="368">
        <v>23846</v>
      </c>
      <c r="N15" s="501">
        <f>M15/'20pobl'!X15*100</f>
        <v>43.772601281274667</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35">
      <c r="A16" s="330"/>
      <c r="B16" s="363" t="s">
        <v>6</v>
      </c>
      <c r="C16" s="350"/>
      <c r="D16" s="499">
        <f t="shared" si="0"/>
        <v>79243</v>
      </c>
      <c r="E16" s="500">
        <f>D16/'20pobl'!D16*100</f>
        <v>3.539602832647089</v>
      </c>
      <c r="F16" s="350"/>
      <c r="G16" s="368">
        <v>27354</v>
      </c>
      <c r="H16" s="501">
        <v>1.4863735506580928</v>
      </c>
      <c r="I16" s="350"/>
      <c r="J16" s="368">
        <v>18860</v>
      </c>
      <c r="K16" s="501">
        <v>6.3526923154654042</v>
      </c>
      <c r="L16" s="350"/>
      <c r="M16" s="368">
        <v>33029</v>
      </c>
      <c r="N16" s="501">
        <f>M16/'20pobl'!X16*100</f>
        <v>32.5235835122201</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35">
      <c r="A17" s="330"/>
      <c r="B17" s="363" t="s">
        <v>5</v>
      </c>
      <c r="C17" s="350"/>
      <c r="D17" s="377">
        <f t="shared" si="0"/>
        <v>23795</v>
      </c>
      <c r="E17" s="502">
        <f>D17/'20pobl'!D17*100</f>
        <v>4.0272420627197043</v>
      </c>
      <c r="F17" s="350"/>
      <c r="G17" s="377">
        <v>6645</v>
      </c>
      <c r="H17" s="502">
        <v>1.4801862205689083</v>
      </c>
      <c r="I17" s="350"/>
      <c r="J17" s="377">
        <v>5083</v>
      </c>
      <c r="K17" s="502">
        <v>5.0522319076822155</v>
      </c>
      <c r="L17" s="350"/>
      <c r="M17" s="377">
        <v>12067</v>
      </c>
      <c r="N17" s="502">
        <f>M17/'20pobl'!X17*100</f>
        <v>29.209430673896204</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35">
      <c r="A18" s="330"/>
      <c r="B18" s="363" t="s">
        <v>4</v>
      </c>
      <c r="C18" s="350"/>
      <c r="D18" s="499">
        <f t="shared" si="0"/>
        <v>162682</v>
      </c>
      <c r="E18" s="500">
        <f>D18/'20pobl'!D18*100</f>
        <v>6.8019912346206564</v>
      </c>
      <c r="F18" s="350"/>
      <c r="G18" s="368">
        <v>33155</v>
      </c>
      <c r="H18" s="501">
        <v>1.8958497729897872</v>
      </c>
      <c r="I18" s="350"/>
      <c r="J18" s="368">
        <v>29402</v>
      </c>
      <c r="K18" s="501">
        <v>6.9682563006289957</v>
      </c>
      <c r="L18" s="350"/>
      <c r="M18" s="368">
        <v>100125</v>
      </c>
      <c r="N18" s="501">
        <f>M18/'20pobl'!X18*100</f>
        <v>45.32183595871809</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35">
      <c r="A19" s="330"/>
      <c r="B19" s="363" t="s">
        <v>40</v>
      </c>
      <c r="C19" s="350"/>
      <c r="D19" s="499">
        <f t="shared" si="0"/>
        <v>104062</v>
      </c>
      <c r="E19" s="500">
        <f>D19/'20pobl'!D19*100</f>
        <v>4.9448948956797389</v>
      </c>
      <c r="F19" s="350"/>
      <c r="G19" s="368">
        <v>24257</v>
      </c>
      <c r="H19" s="501">
        <v>1.4360621691719953</v>
      </c>
      <c r="I19" s="350"/>
      <c r="J19" s="368">
        <v>20971</v>
      </c>
      <c r="K19" s="501">
        <v>7.4303855325210026</v>
      </c>
      <c r="L19" s="350"/>
      <c r="M19" s="368">
        <v>58834</v>
      </c>
      <c r="N19" s="501">
        <f>M19/'20pobl'!X19*100</f>
        <v>44.213817099656566</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35">
      <c r="A20" s="330"/>
      <c r="B20" s="363" t="s">
        <v>41</v>
      </c>
      <c r="C20" s="350"/>
      <c r="D20" s="499">
        <f t="shared" si="0"/>
        <v>419673</v>
      </c>
      <c r="E20" s="500">
        <f>D20/'20pobl'!D20*100</f>
        <v>5.2379043989121135</v>
      </c>
      <c r="F20" s="350"/>
      <c r="G20" s="368">
        <v>106777</v>
      </c>
      <c r="H20" s="501">
        <v>1.656296297675117</v>
      </c>
      <c r="I20" s="350"/>
      <c r="J20" s="368">
        <v>96788</v>
      </c>
      <c r="K20" s="501">
        <v>8.7981492507465262</v>
      </c>
      <c r="L20" s="350"/>
      <c r="M20" s="368">
        <v>216108</v>
      </c>
      <c r="N20" s="501">
        <f>M20/'20pobl'!X20*100</f>
        <v>46.434595393669568</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35">
      <c r="A21" s="330"/>
      <c r="B21" s="363" t="s">
        <v>3</v>
      </c>
      <c r="C21" s="350"/>
      <c r="D21" s="499">
        <f t="shared" si="0"/>
        <v>236730</v>
      </c>
      <c r="E21" s="500">
        <f>D21/'20pobl'!D21*100</f>
        <v>4.450410158508145</v>
      </c>
      <c r="F21" s="350"/>
      <c r="G21" s="368">
        <v>62057</v>
      </c>
      <c r="H21" s="501">
        <v>1.4617998580058729</v>
      </c>
      <c r="I21" s="350"/>
      <c r="J21" s="368">
        <v>52418</v>
      </c>
      <c r="K21" s="501">
        <v>6.7794637268038302</v>
      </c>
      <c r="L21" s="350"/>
      <c r="M21" s="368">
        <v>122255</v>
      </c>
      <c r="N21" s="501">
        <f>M21/'20pobl'!X21*100</f>
        <v>40.636394760196907</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35">
      <c r="A22" s="330"/>
      <c r="B22" s="363" t="s">
        <v>2</v>
      </c>
      <c r="C22" s="350"/>
      <c r="D22" s="499">
        <f t="shared" si="0"/>
        <v>62130</v>
      </c>
      <c r="E22" s="500">
        <f>D22/'20pobl'!D22*100</f>
        <v>5.8908807497243236</v>
      </c>
      <c r="F22" s="350"/>
      <c r="G22" s="368">
        <v>14617</v>
      </c>
      <c r="H22" s="501">
        <v>1.7853304149851965</v>
      </c>
      <c r="I22" s="350"/>
      <c r="J22" s="368">
        <v>13561</v>
      </c>
      <c r="K22" s="501">
        <v>8.4081495994642985</v>
      </c>
      <c r="L22" s="350"/>
      <c r="M22" s="368">
        <v>33952</v>
      </c>
      <c r="N22" s="501">
        <f>M22/'20pobl'!X22*100</f>
        <v>45.470007633690017</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35">
      <c r="A23" s="330"/>
      <c r="B23" s="363" t="s">
        <v>35</v>
      </c>
      <c r="C23" s="350"/>
      <c r="D23" s="499">
        <f t="shared" si="0"/>
        <v>100525</v>
      </c>
      <c r="E23" s="500">
        <f>D23/'20pobl'!D23*100</f>
        <v>3.7151221084228041</v>
      </c>
      <c r="F23" s="350"/>
      <c r="G23" s="368">
        <v>27686</v>
      </c>
      <c r="H23" s="501">
        <v>1.3940991227336952</v>
      </c>
      <c r="I23" s="350"/>
      <c r="J23" s="368">
        <v>17713</v>
      </c>
      <c r="K23" s="501">
        <v>3.7005312736989224</v>
      </c>
      <c r="L23" s="350"/>
      <c r="M23" s="368">
        <v>55126</v>
      </c>
      <c r="N23" s="501">
        <f>M23/'20pobl'!X23*100</f>
        <v>22.85204991087344</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35">
      <c r="A24" s="330"/>
      <c r="B24" s="363" t="s">
        <v>42</v>
      </c>
      <c r="C24" s="350"/>
      <c r="D24" s="499">
        <f t="shared" si="0"/>
        <v>277807</v>
      </c>
      <c r="E24" s="500">
        <f>D24/'20pobl'!D24*100</f>
        <v>3.9634238553868961</v>
      </c>
      <c r="F24" s="350"/>
      <c r="G24" s="368">
        <v>65473</v>
      </c>
      <c r="H24" s="501">
        <v>1.1477894888898121</v>
      </c>
      <c r="I24" s="350"/>
      <c r="J24" s="368">
        <v>54500</v>
      </c>
      <c r="K24" s="501">
        <v>5.9708491095218061</v>
      </c>
      <c r="L24" s="350"/>
      <c r="M24" s="368">
        <v>157834</v>
      </c>
      <c r="N24" s="501">
        <f>M24/'20pobl'!X24*100</f>
        <v>40.240062616162412</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35">
      <c r="A25" s="332"/>
      <c r="B25" s="363" t="s">
        <v>43</v>
      </c>
      <c r="C25" s="350"/>
      <c r="D25" s="499">
        <f t="shared" si="0"/>
        <v>74588</v>
      </c>
      <c r="E25" s="500">
        <f>D25/'20pobl'!D25*100</f>
        <v>4.7553956284125132</v>
      </c>
      <c r="F25" s="350"/>
      <c r="G25" s="368">
        <v>25056</v>
      </c>
      <c r="H25" s="501">
        <v>1.9170561069438197</v>
      </c>
      <c r="I25" s="350"/>
      <c r="J25" s="368">
        <v>17637</v>
      </c>
      <c r="K25" s="501">
        <v>9.3280937622306599</v>
      </c>
      <c r="L25" s="350"/>
      <c r="M25" s="368">
        <v>31895</v>
      </c>
      <c r="N25" s="501">
        <f>M25/'20pobl'!X25*100</f>
        <v>44.045350346618058</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35">
      <c r="B26" s="363" t="s">
        <v>44</v>
      </c>
      <c r="C26" s="350"/>
      <c r="D26" s="503">
        <f t="shared" si="0"/>
        <v>24200</v>
      </c>
      <c r="E26" s="504">
        <f>D26/'20pobl'!D26*100</f>
        <v>3.5675693206728849</v>
      </c>
      <c r="F26" s="350"/>
      <c r="G26" s="377">
        <v>5684</v>
      </c>
      <c r="H26" s="502">
        <v>1.0570006768969853</v>
      </c>
      <c r="I26" s="350"/>
      <c r="J26" s="377">
        <v>4605</v>
      </c>
      <c r="K26" s="502">
        <v>4.7130707114126933</v>
      </c>
      <c r="L26" s="350"/>
      <c r="M26" s="377">
        <v>13911</v>
      </c>
      <c r="N26" s="502">
        <f>M26/'20pobl'!X26*100</f>
        <v>32.443210970660949</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35">
      <c r="B27" s="363" t="s">
        <v>45</v>
      </c>
      <c r="C27" s="350"/>
      <c r="D27" s="503">
        <f t="shared" si="0"/>
        <v>121716</v>
      </c>
      <c r="E27" s="504">
        <f>D27/'20pobl'!D27*100</f>
        <v>5.4637910942485561</v>
      </c>
      <c r="F27" s="350"/>
      <c r="G27" s="377">
        <v>31856</v>
      </c>
      <c r="H27" s="502">
        <v>1.8770468330726979</v>
      </c>
      <c r="I27" s="350"/>
      <c r="J27" s="377">
        <v>24273</v>
      </c>
      <c r="K27" s="502">
        <v>6.6003360942369085</v>
      </c>
      <c r="L27" s="350"/>
      <c r="M27" s="377">
        <v>65587</v>
      </c>
      <c r="N27" s="502">
        <f>M27/'20pobl'!X27*100</f>
        <v>40.287844910194352</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35">
      <c r="B28" s="363" t="s">
        <v>46</v>
      </c>
      <c r="C28" s="350"/>
      <c r="D28" s="503">
        <f t="shared" si="0"/>
        <v>14974</v>
      </c>
      <c r="E28" s="504">
        <f>D28/'20pobl'!D28*100</f>
        <v>4.6189818127976707</v>
      </c>
      <c r="F28" s="350"/>
      <c r="G28" s="377">
        <v>3413</v>
      </c>
      <c r="H28" s="502">
        <v>1.3517474097778905</v>
      </c>
      <c r="I28" s="350"/>
      <c r="J28" s="377">
        <v>2795</v>
      </c>
      <c r="K28" s="502">
        <v>5.6834356826223109</v>
      </c>
      <c r="L28" s="350"/>
      <c r="M28" s="377">
        <v>8766</v>
      </c>
      <c r="N28" s="502">
        <f>M28/'20pobl'!X28*100</f>
        <v>38.928856914468426</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35">
      <c r="B29" s="384" t="s">
        <v>1</v>
      </c>
      <c r="C29" s="350"/>
      <c r="D29" s="505">
        <f t="shared" si="0"/>
        <v>5913</v>
      </c>
      <c r="E29" s="506">
        <f>D29/'20pobl'!D29*100</f>
        <v>3.4954245584166843</v>
      </c>
      <c r="F29" s="350"/>
      <c r="G29" s="389">
        <v>3158</v>
      </c>
      <c r="H29" s="507">
        <v>2.138711490664301</v>
      </c>
      <c r="I29" s="350"/>
      <c r="J29" s="389">
        <v>1112</v>
      </c>
      <c r="K29" s="507">
        <v>6.7012173074605279</v>
      </c>
      <c r="L29" s="350"/>
      <c r="M29" s="389">
        <v>1643</v>
      </c>
      <c r="N29" s="507">
        <f>M29/'20pobl'!X29*100</f>
        <v>33.4555080431684</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3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35">
      <c r="B31" s="1236" t="s">
        <v>0</v>
      </c>
      <c r="C31" s="320"/>
      <c r="D31" s="1242">
        <f>G31+J31+M31</f>
        <v>2326315</v>
      </c>
      <c r="E31" s="1243">
        <f>D31/'20pobl'!D31*100</f>
        <v>4.7847173866475305</v>
      </c>
      <c r="F31" s="320"/>
      <c r="G31" s="1242">
        <f>SUM(G12:G29)</f>
        <v>600558</v>
      </c>
      <c r="H31" s="1243">
        <f>G31/'20pobl'!J31*100</f>
        <v>1.5521773135359251</v>
      </c>
      <c r="I31" s="320"/>
      <c r="J31" s="1242">
        <f>SUM(J12:J29)</f>
        <v>507286</v>
      </c>
      <c r="K31" s="1243">
        <f>J31/'20pobl'!Q31*100</f>
        <v>7.2698595314888328</v>
      </c>
      <c r="L31" s="320"/>
      <c r="M31" s="1242">
        <f>SUM(M12:M29)</f>
        <v>1218471</v>
      </c>
      <c r="N31" s="1243">
        <f>M31/'20pobl'!X31*100</f>
        <v>41.298025985329616</v>
      </c>
      <c r="O31" s="359"/>
      <c r="P31" s="360"/>
      <c r="Q31" s="360"/>
      <c r="T31" s="395"/>
      <c r="V31" s="360"/>
      <c r="W31" s="360"/>
      <c r="Z31" s="395"/>
      <c r="AB31" s="360"/>
      <c r="AC31" s="360"/>
      <c r="AF31" s="395"/>
      <c r="AH31" s="360"/>
      <c r="AI31" s="360"/>
      <c r="AL31" s="395"/>
    </row>
    <row r="32" spans="1:38" s="496" customFormat="1" ht="5.25" customHeight="1" x14ac:dyDescent="0.25">
      <c r="B32" s="397" t="s">
        <v>39</v>
      </c>
      <c r="C32" s="509"/>
      <c r="F32" s="509"/>
    </row>
    <row r="33" spans="2:14" s="496" customFormat="1" ht="5.25" hidden="1" customHeight="1" x14ac:dyDescent="0.25">
      <c r="B33" s="397" t="s">
        <v>47</v>
      </c>
      <c r="C33" s="509"/>
      <c r="F33" s="509"/>
    </row>
    <row r="34" spans="2:14" s="496" customFormat="1" ht="13.5" customHeight="1" x14ac:dyDescent="0.25">
      <c r="B34" s="1486" t="str">
        <f>'20pobl'!B34:H34</f>
        <v xml:space="preserve">(1) Cifras INE de población referidas al 01/01/2024. Publicado Censo de Población Anual el 19/12/2024 </v>
      </c>
      <c r="C34" s="1493"/>
      <c r="D34" s="1493"/>
      <c r="E34" s="1493"/>
      <c r="F34" s="1493"/>
      <c r="G34" s="1493"/>
      <c r="H34" s="1493"/>
      <c r="I34" s="1493"/>
      <c r="J34" s="1493"/>
      <c r="K34" s="1493"/>
      <c r="L34" s="1493"/>
      <c r="M34" s="1493"/>
      <c r="N34" s="1493"/>
    </row>
    <row r="35" spans="2:14" ht="29.25" customHeight="1" x14ac:dyDescent="0.25">
      <c r="B35" s="1490"/>
      <c r="C35" s="1490"/>
      <c r="D35" s="1490"/>
      <c r="E35" s="510"/>
    </row>
    <row r="36" spans="2:14" ht="4.5" customHeight="1" x14ac:dyDescent="0.25">
      <c r="B36" s="1480"/>
      <c r="C36" s="1480"/>
      <c r="D36" s="1480"/>
      <c r="E36" s="452"/>
    </row>
  </sheetData>
  <mergeCells count="23">
    <mergeCell ref="B2:C2"/>
    <mergeCell ref="B3:C3"/>
    <mergeCell ref="A4:N4"/>
    <mergeCell ref="B5:N5"/>
    <mergeCell ref="B7:B10"/>
    <mergeCell ref="D7:E8"/>
    <mergeCell ref="G7:H7"/>
    <mergeCell ref="J7:K7"/>
    <mergeCell ref="M7:N7"/>
    <mergeCell ref="G8:H8"/>
    <mergeCell ref="J8:K8"/>
    <mergeCell ref="M8:N8"/>
    <mergeCell ref="D9:D10"/>
    <mergeCell ref="G9:G10"/>
    <mergeCell ref="H9:H10"/>
    <mergeCell ref="J9:J10"/>
    <mergeCell ref="B35:D35"/>
    <mergeCell ref="B36:D36"/>
    <mergeCell ref="E9:E10"/>
    <mergeCell ref="B34:N34"/>
    <mergeCell ref="K9:K10"/>
    <mergeCell ref="M9:M10"/>
    <mergeCell ref="N9:N10"/>
  </mergeCells>
  <printOptions horizontalCentered="1"/>
  <pageMargins left="0" right="0" top="0.43307086614173229" bottom="0.43307086614173229" header="0" footer="0"/>
  <pageSetup paperSize="9" scale="96" orientation="landscape" r:id="rId1"/>
  <headerFooter alignWithMargins="0"/>
  <rowBreaks count="2" manualBreakCount="2">
    <brk id="34" max="25" man="1"/>
    <brk id="35"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15">
    <tabColor theme="0"/>
  </sheetPr>
  <dimension ref="A1:AX38"/>
  <sheetViews>
    <sheetView showGridLines="0" topLeftCell="A4" zoomScaleNormal="100" workbookViewId="0">
      <selection activeCell="M11" sqref="M11:M28"/>
    </sheetView>
  </sheetViews>
  <sheetFormatPr baseColWidth="10" defaultColWidth="11.453125" defaultRowHeight="15" x14ac:dyDescent="0.25"/>
  <cols>
    <col min="1" max="1" width="1.1796875" style="88" customWidth="1"/>
    <col min="2" max="2" width="28.7265625" style="88" customWidth="1"/>
    <col min="3" max="3" width="0.54296875" style="88" customWidth="1"/>
    <col min="4" max="4" width="11.81640625" style="88" customWidth="1"/>
    <col min="5" max="5" width="7.7265625" style="88" customWidth="1"/>
    <col min="6" max="6" width="0.453125" style="88" customWidth="1"/>
    <col min="7" max="7" width="12.453125" style="88" customWidth="1"/>
    <col min="8" max="8" width="6.26953125" style="88" customWidth="1"/>
    <col min="9" max="9" width="0.453125" style="88" customWidth="1"/>
    <col min="10" max="10" width="10.81640625" style="88" customWidth="1"/>
    <col min="11" max="11" width="6.26953125" style="88" customWidth="1"/>
    <col min="12" max="12" width="0.453125" style="88" customWidth="1"/>
    <col min="13" max="13" width="11.81640625" style="88" customWidth="1"/>
    <col min="14" max="14" width="6.26953125" style="88" customWidth="1"/>
    <col min="15" max="15" width="0.7265625" style="86" customWidth="1"/>
    <col min="16" max="16" width="10.1796875" style="88" bestFit="1" customWidth="1"/>
    <col min="17" max="17" width="8.54296875" style="88" customWidth="1"/>
    <col min="18" max="18" width="0.453125" style="88" customWidth="1"/>
    <col min="19" max="19" width="8.453125" style="88" bestFit="1" customWidth="1"/>
    <col min="20" max="20" width="7.81640625" style="88" bestFit="1" customWidth="1"/>
    <col min="21" max="21" width="0.453125" style="88" customWidth="1"/>
    <col min="22" max="22" width="8.453125" style="88" bestFit="1" customWidth="1"/>
    <col min="23" max="23" width="7.7265625" style="88" bestFit="1" customWidth="1"/>
    <col min="24" max="24" width="0.453125" style="88" customWidth="1"/>
    <col min="25" max="25" width="8.453125" style="88" bestFit="1" customWidth="1"/>
    <col min="26" max="26" width="7.7265625" style="88" bestFit="1" customWidth="1"/>
    <col min="27" max="27" width="11.453125" style="88"/>
    <col min="28" max="30" width="2.453125" style="88" bestFit="1" customWidth="1"/>
    <col min="31" max="31" width="13" style="88" bestFit="1" customWidth="1"/>
    <col min="32" max="32" width="3.453125" style="88" bestFit="1" customWidth="1"/>
    <col min="33" max="33" width="3.81640625" style="88" customWidth="1"/>
    <col min="34" max="36" width="2.453125" style="88" bestFit="1" customWidth="1"/>
    <col min="37" max="37" width="8.453125" style="88" bestFit="1" customWidth="1"/>
    <col min="38" max="38" width="3.453125" style="88" bestFit="1" customWidth="1"/>
    <col min="39" max="39" width="3.54296875" style="88" customWidth="1"/>
    <col min="40" max="42" width="2.453125" style="88" bestFit="1" customWidth="1"/>
    <col min="43" max="43" width="8.453125" style="88" bestFit="1" customWidth="1"/>
    <col min="44" max="44" width="4.1796875" style="88" bestFit="1" customWidth="1"/>
    <col min="45" max="45" width="3.26953125" style="88" customWidth="1"/>
    <col min="46" max="46" width="4.26953125" style="88" bestFit="1" customWidth="1"/>
    <col min="47" max="47" width="2.453125" style="88" bestFit="1" customWidth="1"/>
    <col min="48" max="48" width="4.26953125" style="88" bestFit="1" customWidth="1"/>
    <col min="49" max="49" width="8.453125" style="88" bestFit="1" customWidth="1"/>
    <col min="50" max="50" width="4.26953125" style="88" bestFit="1" customWidth="1"/>
    <col min="51" max="16384" width="11.453125" style="88"/>
  </cols>
  <sheetData>
    <row r="1" spans="1:50" s="32" customFormat="1" ht="15" customHeight="1" x14ac:dyDescent="0.25">
      <c r="B1" s="33"/>
      <c r="C1" s="34"/>
      <c r="F1" s="34"/>
      <c r="I1" s="34"/>
      <c r="O1" s="35"/>
      <c r="R1" s="34"/>
      <c r="S1" s="193" t="s">
        <v>135</v>
      </c>
      <c r="T1" s="193"/>
      <c r="U1" s="193"/>
      <c r="V1" s="193" t="s">
        <v>16</v>
      </c>
      <c r="W1" s="193"/>
      <c r="X1" s="193"/>
      <c r="Y1" s="193" t="s">
        <v>15</v>
      </c>
    </row>
    <row r="2" spans="1:50" s="36" customFormat="1" ht="52.5" customHeight="1" x14ac:dyDescent="0.3">
      <c r="B2" s="1506"/>
      <c r="C2" s="1506"/>
      <c r="D2" s="1506"/>
      <c r="E2" s="1506"/>
      <c r="F2" s="1506"/>
      <c r="G2" s="1506"/>
      <c r="H2" s="1506"/>
      <c r="I2" s="1506"/>
      <c r="O2" s="37"/>
    </row>
    <row r="3" spans="1:50" s="38" customFormat="1" ht="4.5" customHeight="1" x14ac:dyDescent="0.25">
      <c r="B3" s="1507"/>
      <c r="C3" s="1507"/>
      <c r="D3" s="1507"/>
      <c r="E3" s="1507"/>
      <c r="F3" s="1507"/>
      <c r="G3" s="1507"/>
      <c r="H3" s="1507"/>
      <c r="I3" s="1507"/>
      <c r="O3" s="37"/>
    </row>
    <row r="4" spans="1:50" s="38" customFormat="1" ht="17.25" customHeight="1" x14ac:dyDescent="0.25">
      <c r="A4" s="1507" t="s">
        <v>191</v>
      </c>
      <c r="B4" s="1507"/>
      <c r="C4" s="1507"/>
      <c r="D4" s="1507"/>
      <c r="E4" s="1507"/>
      <c r="F4" s="1507"/>
      <c r="G4" s="1507"/>
      <c r="H4" s="1507"/>
      <c r="I4" s="1507"/>
      <c r="J4" s="1507"/>
      <c r="K4" s="1507"/>
      <c r="L4" s="1507"/>
      <c r="M4" s="1507"/>
      <c r="N4" s="1507"/>
      <c r="O4" s="1507"/>
      <c r="P4" s="1507"/>
      <c r="Q4" s="1507"/>
      <c r="R4" s="1507"/>
      <c r="S4" s="1507"/>
      <c r="T4" s="1507"/>
      <c r="U4" s="1507"/>
      <c r="V4" s="1507"/>
      <c r="W4" s="1507"/>
      <c r="X4" s="1507"/>
      <c r="Y4" s="1507"/>
      <c r="Z4" s="1507"/>
    </row>
    <row r="5" spans="1:50" s="38" customFormat="1" ht="17.25" customHeight="1" x14ac:dyDescent="0.25">
      <c r="B5" s="1518" t="e">
        <f>#REF!</f>
        <v>#REF!</v>
      </c>
      <c r="C5" s="1518"/>
      <c r="D5" s="1518"/>
      <c r="E5" s="1518"/>
      <c r="F5" s="1518"/>
      <c r="G5" s="1518"/>
      <c r="H5" s="1518"/>
      <c r="I5" s="1518"/>
      <c r="J5" s="1518"/>
      <c r="K5" s="1518"/>
      <c r="L5" s="1518"/>
      <c r="M5" s="1518"/>
      <c r="N5" s="1518"/>
      <c r="O5" s="1518"/>
      <c r="P5" s="1518"/>
      <c r="Q5" s="1518"/>
      <c r="R5" s="1518"/>
      <c r="S5" s="1518"/>
      <c r="T5" s="1518"/>
      <c r="U5" s="1518"/>
      <c r="V5" s="1518"/>
      <c r="W5" s="1518"/>
      <c r="X5" s="1518"/>
      <c r="Y5" s="1518"/>
      <c r="Z5" s="1518"/>
    </row>
    <row r="6" spans="1:50" s="38" customFormat="1" ht="6" customHeight="1" x14ac:dyDescent="0.25">
      <c r="O6" s="37"/>
    </row>
    <row r="7" spans="1:50" s="41" customFormat="1" ht="12.75" customHeight="1" x14ac:dyDescent="0.25">
      <c r="A7" s="39"/>
      <c r="B7" s="1508" t="s">
        <v>12</v>
      </c>
      <c r="C7" s="40"/>
      <c r="D7" s="1514" t="s">
        <v>109</v>
      </c>
      <c r="E7" s="1511"/>
      <c r="F7" s="181"/>
      <c r="G7" s="1511"/>
      <c r="H7" s="1511"/>
      <c r="I7" s="181"/>
      <c r="J7" s="1511"/>
      <c r="K7" s="1511"/>
      <c r="L7" s="181"/>
      <c r="M7" s="1511"/>
      <c r="N7" s="1512"/>
      <c r="O7" s="40"/>
      <c r="P7" s="1514" t="s">
        <v>13</v>
      </c>
      <c r="Q7" s="1511"/>
      <c r="R7" s="181"/>
      <c r="S7" s="1511"/>
      <c r="T7" s="1511"/>
      <c r="U7" s="181"/>
      <c r="V7" s="1511"/>
      <c r="W7" s="1511"/>
      <c r="X7" s="181"/>
      <c r="Y7" s="1511"/>
      <c r="Z7" s="1512"/>
      <c r="AA7" s="116"/>
      <c r="AB7" s="116"/>
      <c r="AC7" s="117"/>
      <c r="AD7" s="117"/>
      <c r="AE7" s="117"/>
      <c r="AF7" s="117"/>
      <c r="AG7" s="117"/>
      <c r="AH7" s="117"/>
      <c r="AI7" s="118"/>
    </row>
    <row r="8" spans="1:50" s="41" customFormat="1" ht="33.75" customHeight="1" x14ac:dyDescent="0.25">
      <c r="A8" s="39"/>
      <c r="B8" s="1509"/>
      <c r="C8" s="40"/>
      <c r="D8" s="1515"/>
      <c r="E8" s="1516"/>
      <c r="F8" s="40"/>
      <c r="G8" s="1514" t="s">
        <v>168</v>
      </c>
      <c r="H8" s="1512"/>
      <c r="I8" s="40"/>
      <c r="J8" s="1514" t="s">
        <v>174</v>
      </c>
      <c r="K8" s="1512"/>
      <c r="L8" s="40"/>
      <c r="M8" s="1514" t="s">
        <v>169</v>
      </c>
      <c r="N8" s="1512"/>
      <c r="O8" s="40"/>
      <c r="P8" s="1515"/>
      <c r="Q8" s="1517"/>
      <c r="R8" s="130"/>
      <c r="S8" s="1514" t="s">
        <v>171</v>
      </c>
      <c r="T8" s="1512"/>
      <c r="U8" s="40"/>
      <c r="V8" s="1514" t="s">
        <v>172</v>
      </c>
      <c r="W8" s="1512"/>
      <c r="X8" s="40"/>
      <c r="Y8" s="1514" t="s">
        <v>173</v>
      </c>
      <c r="Z8" s="1512"/>
      <c r="AA8" s="116"/>
      <c r="AB8" s="116"/>
      <c r="AC8" s="117"/>
      <c r="AD8" s="117"/>
      <c r="AE8" s="117"/>
      <c r="AF8" s="117"/>
      <c r="AG8" s="117"/>
      <c r="AH8" s="117"/>
      <c r="AI8" s="118"/>
    </row>
    <row r="9" spans="1:50" s="46" customFormat="1" ht="36.75" customHeight="1" x14ac:dyDescent="0.25">
      <c r="A9" s="42"/>
      <c r="B9" s="1510"/>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5">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2">
      <c r="A11" s="51"/>
      <c r="B11" s="52" t="s">
        <v>8</v>
      </c>
      <c r="C11" s="53"/>
      <c r="D11" s="108">
        <v>8384408</v>
      </c>
      <c r="E11" s="28">
        <f t="shared" ref="E11:E28" si="0">D11*100/$D$30</f>
        <v>17.944934163017855</v>
      </c>
      <c r="F11" s="53"/>
      <c r="G11" s="54">
        <v>6973463</v>
      </c>
      <c r="H11" s="182">
        <f>G11*100/$G$30</f>
        <v>18.441080349722064</v>
      </c>
      <c r="I11" s="53"/>
      <c r="J11" s="54">
        <v>999769</v>
      </c>
      <c r="K11" s="182">
        <f>J11*100/$J$30</f>
        <v>16.561910466829101</v>
      </c>
      <c r="L11" s="53"/>
      <c r="M11" s="54">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2">
      <c r="A12" s="51"/>
      <c r="B12" s="60" t="s">
        <v>7</v>
      </c>
      <c r="C12" s="53"/>
      <c r="D12" s="109">
        <v>1308728</v>
      </c>
      <c r="E12" s="29">
        <f t="shared" si="0"/>
        <v>2.801037091384154</v>
      </c>
      <c r="F12" s="53"/>
      <c r="G12" s="61">
        <v>1025808</v>
      </c>
      <c r="H12" s="183">
        <f t="shared" ref="H12:H28" si="2">G12*100/$G$30</f>
        <v>2.7127135759360437</v>
      </c>
      <c r="I12" s="53"/>
      <c r="J12" s="61">
        <v>180311</v>
      </c>
      <c r="K12" s="183">
        <f t="shared" ref="K12:K28" si="3">J12*100/$J$30</f>
        <v>2.9869846316343294</v>
      </c>
      <c r="L12" s="53"/>
      <c r="M12" s="61">
        <v>102609</v>
      </c>
      <c r="N12" s="183">
        <f t="shared" si="1"/>
        <v>3.5732406554545468</v>
      </c>
      <c r="O12" s="53"/>
      <c r="P12" s="63" t="e">
        <f t="shared" ref="P12:P28" si="4">S12+V12+Y12</f>
        <v>#REF!</v>
      </c>
      <c r="Q12" s="64" t="e">
        <f t="shared" ref="Q12:Q28" si="5">P12*100/D12</f>
        <v>#REF!</v>
      </c>
      <c r="R12" s="53"/>
      <c r="S12" s="61" t="e">
        <f>GETPIVOTDATA("Cuenta número de expedientes",#REF!,"CCAA",$B12,"TramoEdad",S$1)</f>
        <v>#REF!</v>
      </c>
      <c r="T12" s="62" t="e">
        <f t="shared" ref="T12:T28" si="6">S12*100/G12</f>
        <v>#REF!</v>
      </c>
      <c r="U12" s="53"/>
      <c r="V12" s="61" t="e">
        <f>GETPIVOTDATA("Cuenta número de expedientes",#REF!,"CCAA",$B12,"TramoEdad",V$1)</f>
        <v>#REF!</v>
      </c>
      <c r="W12" s="62" t="e">
        <f t="shared" ref="W12:W28" si="7">V12*100/J12</f>
        <v>#REF!</v>
      </c>
      <c r="X12" s="53"/>
      <c r="Y12" s="61" t="e">
        <f>GETPIVOTDATA("Cuenta número de expedientes",#REF!,"CCAA",$B12,"TramoEdad",Y$1)</f>
        <v>#REF!</v>
      </c>
      <c r="Z12" s="62" t="e">
        <f t="shared" ref="Z12:Z28" si="8">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2">
      <c r="A13" s="51"/>
      <c r="B13" s="60" t="s">
        <v>37</v>
      </c>
      <c r="C13" s="53"/>
      <c r="D13" s="109">
        <v>1028244</v>
      </c>
      <c r="E13" s="29">
        <f t="shared" si="0"/>
        <v>2.2007243544825266</v>
      </c>
      <c r="F13" s="53"/>
      <c r="G13" s="61">
        <v>768630</v>
      </c>
      <c r="H13" s="183">
        <f t="shared" si="2"/>
        <v>2.0326153002040548</v>
      </c>
      <c r="I13" s="53"/>
      <c r="J13" s="61">
        <v>168505</v>
      </c>
      <c r="K13" s="183">
        <f t="shared" si="3"/>
        <v>2.7914095388165041</v>
      </c>
      <c r="L13" s="53"/>
      <c r="M13" s="61">
        <v>91109</v>
      </c>
      <c r="N13" s="183">
        <f t="shared" si="1"/>
        <v>3.1727663545869107</v>
      </c>
      <c r="O13" s="53"/>
      <c r="P13" s="63" t="e">
        <f t="shared" si="4"/>
        <v>#REF!</v>
      </c>
      <c r="Q13" s="64" t="e">
        <f t="shared" si="5"/>
        <v>#REF!</v>
      </c>
      <c r="R13" s="53"/>
      <c r="S13" s="61" t="e">
        <f>GETPIVOTDATA("Cuenta número de expedientes",#REF!,"CCAA",$B13,"TramoEdad",S$1)</f>
        <v>#REF!</v>
      </c>
      <c r="T13" s="62" t="e">
        <f t="shared" si="6"/>
        <v>#REF!</v>
      </c>
      <c r="U13" s="53"/>
      <c r="V13" s="61" t="e">
        <f>GETPIVOTDATA("Cuenta número de expedientes",#REF!,"CCAA",$B13,"TramoEdad",V$1)</f>
        <v>#REF!</v>
      </c>
      <c r="W13" s="62" t="e">
        <f t="shared" si="7"/>
        <v>#REF!</v>
      </c>
      <c r="X13" s="53"/>
      <c r="Y13" s="61" t="e">
        <f>GETPIVOTDATA("Cuenta número de expedientes",#REF!,"CCAA",$B13,"TramoEdad",Y$1)</f>
        <v>#REF!</v>
      </c>
      <c r="Z13" s="62" t="e">
        <f t="shared" si="8"/>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2">
      <c r="A14" s="51"/>
      <c r="B14" s="60" t="s">
        <v>38</v>
      </c>
      <c r="C14" s="53"/>
      <c r="D14" s="109">
        <v>1128908</v>
      </c>
      <c r="E14" s="29">
        <f t="shared" si="0"/>
        <v>2.4161729410238815</v>
      </c>
      <c r="F14" s="53"/>
      <c r="G14" s="61">
        <v>954069</v>
      </c>
      <c r="H14" s="183">
        <f t="shared" si="2"/>
        <v>2.5230022856906213</v>
      </c>
      <c r="I14" s="53"/>
      <c r="J14" s="61">
        <v>125636</v>
      </c>
      <c r="K14" s="183">
        <f t="shared" si="3"/>
        <v>2.0812529528426476</v>
      </c>
      <c r="L14" s="53"/>
      <c r="M14" s="61">
        <v>49203</v>
      </c>
      <c r="N14" s="183">
        <f t="shared" si="1"/>
        <v>1.7134380022252442</v>
      </c>
      <c r="O14" s="53"/>
      <c r="P14" s="63" t="e">
        <f t="shared" si="4"/>
        <v>#REF!</v>
      </c>
      <c r="Q14" s="64" t="e">
        <f t="shared" si="5"/>
        <v>#REF!</v>
      </c>
      <c r="R14" s="53"/>
      <c r="S14" s="61" t="e">
        <f>GETPIVOTDATA("Cuenta número de expedientes",#REF!,"CCAA",$B14,"TramoEdad",S$1)</f>
        <v>#REF!</v>
      </c>
      <c r="T14" s="62" t="e">
        <f t="shared" si="6"/>
        <v>#REF!</v>
      </c>
      <c r="U14" s="53"/>
      <c r="V14" s="61" t="e">
        <f>GETPIVOTDATA("Cuenta número de expedientes",#REF!,"CCAA",$B14,"TramoEdad",V$1)</f>
        <v>#REF!</v>
      </c>
      <c r="W14" s="62" t="e">
        <f t="shared" si="7"/>
        <v>#REF!</v>
      </c>
      <c r="X14" s="53"/>
      <c r="Y14" s="61" t="e">
        <f>GETPIVOTDATA("Cuenta número de expedientes",#REF!,"CCAA",$B14,"TramoEdad",Y$1)</f>
        <v>#REF!</v>
      </c>
      <c r="Z14" s="62" t="e">
        <f t="shared" si="8"/>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2">
      <c r="A15" s="51"/>
      <c r="B15" s="60" t="s">
        <v>6</v>
      </c>
      <c r="C15" s="53"/>
      <c r="D15" s="109">
        <v>2127685</v>
      </c>
      <c r="E15" s="29">
        <f t="shared" si="0"/>
        <v>4.5538298284912475</v>
      </c>
      <c r="F15" s="53"/>
      <c r="G15" s="61">
        <v>1796155</v>
      </c>
      <c r="H15" s="183">
        <f t="shared" si="2"/>
        <v>4.7498694229187182</v>
      </c>
      <c r="I15" s="53"/>
      <c r="J15" s="61">
        <v>243113</v>
      </c>
      <c r="K15" s="183">
        <f t="shared" si="3"/>
        <v>4.0273460562612193</v>
      </c>
      <c r="L15" s="53"/>
      <c r="M15" s="61">
        <v>88417</v>
      </c>
      <c r="N15" s="183">
        <f t="shared" si="1"/>
        <v>3.0790205443316343</v>
      </c>
      <c r="O15" s="53"/>
      <c r="P15" s="63" t="e">
        <f t="shared" si="4"/>
        <v>#REF!</v>
      </c>
      <c r="Q15" s="64" t="e">
        <f t="shared" si="5"/>
        <v>#REF!</v>
      </c>
      <c r="R15" s="53"/>
      <c r="S15" s="61" t="e">
        <f>GETPIVOTDATA("Cuenta número de expedientes",#REF!,"CCAA",$B15,"TramoEdad",S$1)</f>
        <v>#REF!</v>
      </c>
      <c r="T15" s="62" t="e">
        <f t="shared" si="6"/>
        <v>#REF!</v>
      </c>
      <c r="U15" s="53"/>
      <c r="V15" s="61" t="e">
        <f>GETPIVOTDATA("Cuenta número de expedientes",#REF!,"CCAA",$B15,"TramoEdad",V$1)</f>
        <v>#REF!</v>
      </c>
      <c r="W15" s="62" t="e">
        <f t="shared" si="7"/>
        <v>#REF!</v>
      </c>
      <c r="X15" s="53"/>
      <c r="Y15" s="61" t="e">
        <f>GETPIVOTDATA("Cuenta número de expedientes",#REF!,"CCAA",$B15,"TramoEdad",Y$1)</f>
        <v>#REF!</v>
      </c>
      <c r="Z15" s="62" t="e">
        <f t="shared" si="8"/>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2">
      <c r="A16" s="51"/>
      <c r="B16" s="60" t="s">
        <v>5</v>
      </c>
      <c r="C16" s="53"/>
      <c r="D16" s="110">
        <v>580229</v>
      </c>
      <c r="E16" s="29">
        <f t="shared" si="0"/>
        <v>1.2418492998520214</v>
      </c>
      <c r="F16" s="53"/>
      <c r="G16" s="65">
        <v>455643</v>
      </c>
      <c r="H16" s="183">
        <f t="shared" si="2"/>
        <v>1.2049320651430158</v>
      </c>
      <c r="I16" s="53"/>
      <c r="J16" s="65">
        <v>82278</v>
      </c>
      <c r="K16" s="183">
        <f t="shared" si="3"/>
        <v>1.3629957214014083</v>
      </c>
      <c r="L16" s="53"/>
      <c r="M16" s="65">
        <v>42308</v>
      </c>
      <c r="N16" s="183">
        <f t="shared" si="1"/>
        <v>1.4733275409659092</v>
      </c>
      <c r="O16" s="53"/>
      <c r="P16" s="65" t="e">
        <f t="shared" si="4"/>
        <v>#REF!</v>
      </c>
      <c r="Q16" s="64" t="e">
        <f t="shared" si="5"/>
        <v>#REF!</v>
      </c>
      <c r="R16" s="53"/>
      <c r="S16" s="65" t="e">
        <f>GETPIVOTDATA("Cuenta número de expedientes",#REF!,"CCAA",$B16,"TramoEdad",S$1)</f>
        <v>#REF!</v>
      </c>
      <c r="T16" s="62" t="e">
        <f t="shared" si="6"/>
        <v>#REF!</v>
      </c>
      <c r="U16" s="53"/>
      <c r="V16" s="65" t="e">
        <f>GETPIVOTDATA("Cuenta número de expedientes",#REF!,"CCAA",$B16,"TramoEdad",V$1)</f>
        <v>#REF!</v>
      </c>
      <c r="W16" s="62" t="e">
        <f t="shared" si="7"/>
        <v>#REF!</v>
      </c>
      <c r="X16" s="53"/>
      <c r="Y16" s="65" t="e">
        <f>GETPIVOTDATA("Cuenta número de expedientes",#REF!,"CCAA",$B16,"TramoEdad",Y$1)</f>
        <v>#REF!</v>
      </c>
      <c r="Z16" s="62" t="e">
        <f t="shared" si="8"/>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2">
      <c r="A17" s="51"/>
      <c r="B17" s="60" t="s">
        <v>4</v>
      </c>
      <c r="C17" s="53"/>
      <c r="D17" s="109">
        <v>2409164</v>
      </c>
      <c r="E17" s="29">
        <f t="shared" si="0"/>
        <v>5.1562721384637706</v>
      </c>
      <c r="F17" s="53"/>
      <c r="G17" s="61">
        <v>1805325</v>
      </c>
      <c r="H17" s="183">
        <f t="shared" si="2"/>
        <v>4.7741191689641118</v>
      </c>
      <c r="I17" s="53"/>
      <c r="J17" s="61">
        <v>372394</v>
      </c>
      <c r="K17" s="183">
        <f t="shared" si="3"/>
        <v>6.1689811210233119</v>
      </c>
      <c r="L17" s="53"/>
      <c r="M17" s="61">
        <v>231445</v>
      </c>
      <c r="N17" s="183">
        <f t="shared" si="1"/>
        <v>8.0598064838530501</v>
      </c>
      <c r="O17" s="53"/>
      <c r="P17" s="63" t="e">
        <f t="shared" si="4"/>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2">
      <c r="A18" s="51"/>
      <c r="B18" s="60" t="s">
        <v>40</v>
      </c>
      <c r="C18" s="53"/>
      <c r="D18" s="109">
        <v>2026807</v>
      </c>
      <c r="E18" s="29">
        <f t="shared" si="0"/>
        <v>4.3379232232190672</v>
      </c>
      <c r="F18" s="53"/>
      <c r="G18" s="61">
        <v>1644219</v>
      </c>
      <c r="H18" s="183">
        <f t="shared" si="2"/>
        <v>4.3480799556174112</v>
      </c>
      <c r="I18" s="53"/>
      <c r="J18" s="61">
        <v>241609</v>
      </c>
      <c r="K18" s="183">
        <f t="shared" si="3"/>
        <v>4.0024311875844436</v>
      </c>
      <c r="L18" s="53"/>
      <c r="M18" s="61">
        <v>140979</v>
      </c>
      <c r="N18" s="183">
        <f t="shared" si="1"/>
        <v>4.9094318662624774</v>
      </c>
      <c r="O18" s="53"/>
      <c r="P18" s="63" t="e">
        <f t="shared" si="4"/>
        <v>#REF!</v>
      </c>
      <c r="Q18" s="64" t="e">
        <f t="shared" si="5"/>
        <v>#REF!</v>
      </c>
      <c r="R18" s="53"/>
      <c r="S18" s="61" t="e">
        <f>GETPIVOTDATA("Cuenta número de expedientes",#REF!,"CCAA",$B18,"TramoEdad",S$1)</f>
        <v>#REF!</v>
      </c>
      <c r="T18" s="62" t="e">
        <f t="shared" si="6"/>
        <v>#REF!</v>
      </c>
      <c r="U18" s="53"/>
      <c r="V18" s="61" t="e">
        <f>GETPIVOTDATA("Cuenta número de expedientes",#REF!,"CCAA",$B18,"TramoEdad",V$1)</f>
        <v>#REF!</v>
      </c>
      <c r="W18" s="62" t="e">
        <f t="shared" si="7"/>
        <v>#REF!</v>
      </c>
      <c r="X18" s="53"/>
      <c r="Y18" s="61" t="e">
        <f>GETPIVOTDATA("Cuenta número de expedientes",#REF!,"CCAA",$B18,"TramoEdad",Y$1)</f>
        <v>#REF!</v>
      </c>
      <c r="Z18" s="62" t="e">
        <f t="shared" si="8"/>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2">
      <c r="A19" s="51"/>
      <c r="B19" s="60" t="s">
        <v>41</v>
      </c>
      <c r="C19" s="53"/>
      <c r="D19" s="109">
        <v>7600065</v>
      </c>
      <c r="E19" s="29">
        <f t="shared" si="0"/>
        <v>16.266224885484615</v>
      </c>
      <c r="F19" s="53"/>
      <c r="G19" s="61">
        <v>6178644</v>
      </c>
      <c r="H19" s="183">
        <f t="shared" si="2"/>
        <v>16.339209149934277</v>
      </c>
      <c r="I19" s="53"/>
      <c r="J19" s="61">
        <v>960955</v>
      </c>
      <c r="K19" s="183">
        <f t="shared" si="3"/>
        <v>15.918927945007054</v>
      </c>
      <c r="L19" s="53"/>
      <c r="M19" s="61">
        <v>460466</v>
      </c>
      <c r="N19" s="183">
        <f t="shared" si="1"/>
        <v>16.035199949853652</v>
      </c>
      <c r="O19" s="53"/>
      <c r="P19" s="63" t="e">
        <f t="shared" si="4"/>
        <v>#REF!</v>
      </c>
      <c r="Q19" s="64" t="e">
        <f t="shared" si="5"/>
        <v>#REF!</v>
      </c>
      <c r="R19" s="53"/>
      <c r="S19" s="61" t="e">
        <f>GETPIVOTDATA("Cuenta número de expedientes",#REF!,"CCAA",$B19,"TramoEdad",S$1)</f>
        <v>#REF!</v>
      </c>
      <c r="T19" s="62" t="e">
        <f t="shared" si="6"/>
        <v>#REF!</v>
      </c>
      <c r="U19" s="53"/>
      <c r="V19" s="61" t="e">
        <f>GETPIVOTDATA("Cuenta número de expedientes",#REF!,"CCAA",$B19,"TramoEdad",V$1)</f>
        <v>#REF!</v>
      </c>
      <c r="W19" s="62" t="e">
        <f t="shared" si="7"/>
        <v>#REF!</v>
      </c>
      <c r="X19" s="53"/>
      <c r="Y19" s="61" t="e">
        <f>GETPIVOTDATA("Cuenta número de expedientes",#REF!,"CCAA",$B19,"TramoEdad",Y$1)</f>
        <v>#REF!</v>
      </c>
      <c r="Z19" s="62" t="e">
        <f t="shared" si="8"/>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2">
      <c r="A20" s="51"/>
      <c r="B20" s="60" t="s">
        <v>3</v>
      </c>
      <c r="C20" s="53"/>
      <c r="D20" s="109">
        <v>4963703</v>
      </c>
      <c r="E20" s="29">
        <f t="shared" si="0"/>
        <v>10.623686674094845</v>
      </c>
      <c r="F20" s="53"/>
      <c r="G20" s="61">
        <v>4017065</v>
      </c>
      <c r="H20" s="183">
        <f t="shared" si="2"/>
        <v>10.622988669339216</v>
      </c>
      <c r="I20" s="53"/>
      <c r="J20" s="61">
        <v>669229</v>
      </c>
      <c r="K20" s="183">
        <f t="shared" si="3"/>
        <v>11.086271708570251</v>
      </c>
      <c r="L20" s="53"/>
      <c r="M20" s="61">
        <v>277409</v>
      </c>
      <c r="N20" s="183">
        <f t="shared" si="1"/>
        <v>9.660450028642618</v>
      </c>
      <c r="O20" s="53"/>
      <c r="P20" s="63" t="e">
        <f t="shared" si="4"/>
        <v>#REF!</v>
      </c>
      <c r="Q20" s="64" t="e">
        <f t="shared" si="5"/>
        <v>#REF!</v>
      </c>
      <c r="R20" s="53"/>
      <c r="S20" s="61" t="e">
        <f>GETPIVOTDATA("Cuenta número de expedientes",#REF!,"CCAA",$B20,"TramoEdad",S$1)</f>
        <v>#REF!</v>
      </c>
      <c r="T20" s="62" t="e">
        <f t="shared" si="6"/>
        <v>#REF!</v>
      </c>
      <c r="U20" s="53"/>
      <c r="V20" s="61" t="e">
        <f>GETPIVOTDATA("Cuenta número de expedientes",#REF!,"CCAA",$B20,"TramoEdad",V$1)</f>
        <v>#REF!</v>
      </c>
      <c r="W20" s="62" t="e">
        <f t="shared" si="7"/>
        <v>#REF!</v>
      </c>
      <c r="X20" s="53"/>
      <c r="Y20" s="61" t="e">
        <f>GETPIVOTDATA("Cuenta número de expedientes",#REF!,"CCAA",$B20,"TramoEdad",Y$1)</f>
        <v>#REF!</v>
      </c>
      <c r="Z20" s="62" t="e">
        <f t="shared" si="8"/>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2">
      <c r="A21" s="51"/>
      <c r="B21" s="60" t="s">
        <v>2</v>
      </c>
      <c r="C21" s="53"/>
      <c r="D21" s="109">
        <v>1072863</v>
      </c>
      <c r="E21" s="29">
        <f t="shared" si="0"/>
        <v>2.2962212598597094</v>
      </c>
      <c r="F21" s="53"/>
      <c r="G21" s="61">
        <v>853665</v>
      </c>
      <c r="H21" s="183">
        <f t="shared" si="2"/>
        <v>2.2574873999826894</v>
      </c>
      <c r="I21" s="53"/>
      <c r="J21" s="61">
        <v>141083</v>
      </c>
      <c r="K21" s="183">
        <f t="shared" si="3"/>
        <v>2.3371438946313097</v>
      </c>
      <c r="L21" s="53"/>
      <c r="M21" s="61">
        <v>78115</v>
      </c>
      <c r="N21" s="183">
        <f t="shared" si="1"/>
        <v>2.720265218458731</v>
      </c>
      <c r="O21" s="53"/>
      <c r="P21" s="63" t="e">
        <f t="shared" si="4"/>
        <v>#REF!</v>
      </c>
      <c r="Q21" s="64" t="e">
        <f t="shared" si="5"/>
        <v>#REF!</v>
      </c>
      <c r="R21" s="53"/>
      <c r="S21" s="61" t="e">
        <f>GETPIVOTDATA("Cuenta número de expedientes",#REF!,"CCAA",$B21,"TramoEdad",S$1)</f>
        <v>#REF!</v>
      </c>
      <c r="T21" s="62" t="e">
        <f t="shared" si="6"/>
        <v>#REF!</v>
      </c>
      <c r="U21" s="53"/>
      <c r="V21" s="61" t="e">
        <f>GETPIVOTDATA("Cuenta número de expedientes",#REF!,"CCAA",$B21,"TramoEdad",V$1)</f>
        <v>#REF!</v>
      </c>
      <c r="W21" s="62" t="e">
        <f t="shared" si="7"/>
        <v>#REF!</v>
      </c>
      <c r="X21" s="53"/>
      <c r="Y21" s="61" t="e">
        <f>GETPIVOTDATA("Cuenta número de expedientes",#REF!,"CCAA",$B21,"TramoEdad",Y$1)</f>
        <v>#REF!</v>
      </c>
      <c r="Z21" s="62" t="e">
        <f t="shared" si="8"/>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2">
      <c r="A22" s="51"/>
      <c r="B22" s="60" t="s">
        <v>35</v>
      </c>
      <c r="C22" s="53"/>
      <c r="D22" s="109">
        <v>2701743</v>
      </c>
      <c r="E22" s="29">
        <f t="shared" si="0"/>
        <v>5.7824714947548292</v>
      </c>
      <c r="F22" s="53"/>
      <c r="G22" s="61">
        <v>2028813</v>
      </c>
      <c r="H22" s="183">
        <f t="shared" si="2"/>
        <v>5.365125411515149</v>
      </c>
      <c r="I22" s="53"/>
      <c r="J22" s="61">
        <v>434138</v>
      </c>
      <c r="K22" s="183">
        <f t="shared" si="3"/>
        <v>7.1918159957432684</v>
      </c>
      <c r="L22" s="53"/>
      <c r="M22" s="61">
        <v>238792</v>
      </c>
      <c r="N22" s="183">
        <f t="shared" si="1"/>
        <v>8.3156573263290952</v>
      </c>
      <c r="O22" s="53"/>
      <c r="P22" s="63" t="e">
        <f t="shared" si="4"/>
        <v>#REF!</v>
      </c>
      <c r="Q22" s="64" t="e">
        <f t="shared" si="5"/>
        <v>#REF!</v>
      </c>
      <c r="R22" s="53"/>
      <c r="S22" s="61" t="e">
        <f>GETPIVOTDATA("Cuenta número de expedientes",#REF!,"CCAA",$B22,"TramoEdad",S$1)</f>
        <v>#REF!</v>
      </c>
      <c r="T22" s="62" t="e">
        <f t="shared" si="6"/>
        <v>#REF!</v>
      </c>
      <c r="U22" s="53"/>
      <c r="V22" s="61" t="e">
        <f>GETPIVOTDATA("Cuenta número de expedientes",#REF!,"CCAA",$B22,"TramoEdad",V$1)</f>
        <v>#REF!</v>
      </c>
      <c r="W22" s="62" t="e">
        <f t="shared" si="7"/>
        <v>#REF!</v>
      </c>
      <c r="X22" s="53"/>
      <c r="Y22" s="61" t="e">
        <f>GETPIVOTDATA("Cuenta número de expedientes",#REF!,"CCAA",$B22,"TramoEdad",Y$1)</f>
        <v>#REF!</v>
      </c>
      <c r="Z22" s="62" t="e">
        <f t="shared" si="8"/>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2">
      <c r="A23" s="51"/>
      <c r="B23" s="60" t="s">
        <v>42</v>
      </c>
      <c r="C23" s="53"/>
      <c r="D23" s="109">
        <v>6578079</v>
      </c>
      <c r="E23" s="29">
        <f t="shared" si="0"/>
        <v>14.078894368467079</v>
      </c>
      <c r="F23" s="53"/>
      <c r="G23" s="61">
        <v>5423824</v>
      </c>
      <c r="H23" s="183">
        <f t="shared" si="2"/>
        <v>14.343113914385279</v>
      </c>
      <c r="I23" s="53"/>
      <c r="J23" s="61">
        <v>793640</v>
      </c>
      <c r="K23" s="183">
        <f t="shared" si="3"/>
        <v>13.147231633401562</v>
      </c>
      <c r="L23" s="53"/>
      <c r="M23" s="61">
        <v>360615</v>
      </c>
      <c r="N23" s="183">
        <f t="shared" si="1"/>
        <v>12.55800347890284</v>
      </c>
      <c r="O23" s="53"/>
      <c r="P23" s="63" t="e">
        <f t="shared" si="4"/>
        <v>#REF!</v>
      </c>
      <c r="Q23" s="64" t="e">
        <f t="shared" si="5"/>
        <v>#REF!</v>
      </c>
      <c r="R23" s="53"/>
      <c r="S23" s="61" t="e">
        <f>GETPIVOTDATA("Cuenta número de expedientes",#REF!,"CCAA",$B23,"TramoEdad",S$1)</f>
        <v>#REF!</v>
      </c>
      <c r="T23" s="62" t="e">
        <f t="shared" si="6"/>
        <v>#REF!</v>
      </c>
      <c r="U23" s="53"/>
      <c r="V23" s="61" t="e">
        <f>GETPIVOTDATA("Cuenta número de expedientes",#REF!,"CCAA",$B23,"TramoEdad",V$1)</f>
        <v>#REF!</v>
      </c>
      <c r="W23" s="62" t="e">
        <f t="shared" si="7"/>
        <v>#REF!</v>
      </c>
      <c r="X23" s="53"/>
      <c r="Y23" s="61" t="e">
        <f>GETPIVOTDATA("Cuenta número de expedientes",#REF!,"CCAA",$B23,"TramoEdad",Y$1)</f>
        <v>#REF!</v>
      </c>
      <c r="Z23" s="62" t="e">
        <f t="shared" si="8"/>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2">
      <c r="A24" s="66"/>
      <c r="B24" s="60" t="s">
        <v>43</v>
      </c>
      <c r="C24" s="53"/>
      <c r="D24" s="109">
        <v>1478509</v>
      </c>
      <c r="E24" s="29">
        <f t="shared" si="0"/>
        <v>3.1644150266100319</v>
      </c>
      <c r="F24" s="53"/>
      <c r="G24" s="61">
        <v>1249999</v>
      </c>
      <c r="H24" s="183">
        <f t="shared" si="2"/>
        <v>3.3055788775350536</v>
      </c>
      <c r="I24" s="53"/>
      <c r="J24" s="61">
        <v>159024</v>
      </c>
      <c r="K24" s="183">
        <f t="shared" si="3"/>
        <v>2.6343497848773372</v>
      </c>
      <c r="L24" s="53"/>
      <c r="M24" s="61">
        <v>69486</v>
      </c>
      <c r="N24" s="183">
        <f t="shared" si="1"/>
        <v>2.4197701973990067</v>
      </c>
      <c r="O24" s="53"/>
      <c r="P24" s="63" t="e">
        <f t="shared" si="4"/>
        <v>#REF!</v>
      </c>
      <c r="Q24" s="64" t="e">
        <f t="shared" si="5"/>
        <v>#REF!</v>
      </c>
      <c r="R24" s="53"/>
      <c r="S24" s="61" t="e">
        <f>GETPIVOTDATA("Cuenta número de expedientes",#REF!,"CCAA",$B24,"TramoEdad",S$1)</f>
        <v>#REF!</v>
      </c>
      <c r="T24" s="62" t="e">
        <f t="shared" si="6"/>
        <v>#REF!</v>
      </c>
      <c r="U24" s="53"/>
      <c r="V24" s="61" t="e">
        <f>GETPIVOTDATA("Cuenta número de expedientes",#REF!,"CCAA",$B24,"TramoEdad",V$1)</f>
        <v>#REF!</v>
      </c>
      <c r="W24" s="62" t="e">
        <f t="shared" si="7"/>
        <v>#REF!</v>
      </c>
      <c r="X24" s="53"/>
      <c r="Y24" s="61" t="e">
        <f>GETPIVOTDATA("Cuenta número de expedientes",#REF!,"CCAA",$B24,"TramoEdad",Y$1)</f>
        <v>#REF!</v>
      </c>
      <c r="Z24" s="62" t="e">
        <f t="shared" si="8"/>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2">
      <c r="B25" s="60" t="s">
        <v>44</v>
      </c>
      <c r="C25" s="53"/>
      <c r="D25" s="110">
        <v>647554</v>
      </c>
      <c r="E25" s="29">
        <f t="shared" si="0"/>
        <v>1.385943276734489</v>
      </c>
      <c r="F25" s="53"/>
      <c r="G25" s="65">
        <v>521118</v>
      </c>
      <c r="H25" s="183">
        <f t="shared" si="2"/>
        <v>1.3780784252653899</v>
      </c>
      <c r="I25" s="53"/>
      <c r="J25" s="65">
        <v>84596</v>
      </c>
      <c r="K25" s="183">
        <f t="shared" si="3"/>
        <v>1.4013951001200022</v>
      </c>
      <c r="L25" s="53"/>
      <c r="M25" s="65">
        <v>41840</v>
      </c>
      <c r="N25" s="183">
        <f t="shared" si="1"/>
        <v>1.4570299781132088</v>
      </c>
      <c r="O25" s="53"/>
      <c r="P25" s="68" t="e">
        <f t="shared" si="4"/>
        <v>#REF!</v>
      </c>
      <c r="Q25" s="64" t="e">
        <f t="shared" si="5"/>
        <v>#REF!</v>
      </c>
      <c r="R25" s="53"/>
      <c r="S25" s="65" t="e">
        <f>GETPIVOTDATA("Cuenta número de expedientes",#REF!,"CCAA",$B25,"TramoEdad",S$1)</f>
        <v>#REF!</v>
      </c>
      <c r="T25" s="62" t="e">
        <f t="shared" si="6"/>
        <v>#REF!</v>
      </c>
      <c r="U25" s="53"/>
      <c r="V25" s="65" t="e">
        <f>GETPIVOTDATA("Cuenta número de expedientes",#REF!,"CCAA",$B25,"TramoEdad",V$1)</f>
        <v>#REF!</v>
      </c>
      <c r="W25" s="62" t="e">
        <f t="shared" si="7"/>
        <v>#REF!</v>
      </c>
      <c r="X25" s="53"/>
      <c r="Y25" s="65" t="e">
        <f>GETPIVOTDATA("Cuenta número de expedientes",#REF!,"CCAA",$B25,"TramoEdad",Y$1)</f>
        <v>#REF!</v>
      </c>
      <c r="Z25" s="62" t="e">
        <f t="shared" si="8"/>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2">
      <c r="B26" s="60" t="s">
        <v>45</v>
      </c>
      <c r="C26" s="53"/>
      <c r="D26" s="110">
        <v>2199088</v>
      </c>
      <c r="E26" s="29">
        <f t="shared" si="0"/>
        <v>4.7066518445527237</v>
      </c>
      <c r="F26" s="53"/>
      <c r="G26" s="65">
        <v>1714987</v>
      </c>
      <c r="H26" s="183">
        <f t="shared" si="2"/>
        <v>4.5352234701365433</v>
      </c>
      <c r="I26" s="53"/>
      <c r="J26" s="65">
        <v>324460</v>
      </c>
      <c r="K26" s="183">
        <f t="shared" si="3"/>
        <v>5.3749190763740122</v>
      </c>
      <c r="L26" s="53"/>
      <c r="M26" s="65">
        <v>159641</v>
      </c>
      <c r="N26" s="183">
        <f t="shared" si="1"/>
        <v>5.5593145969400277</v>
      </c>
      <c r="O26" s="53"/>
      <c r="P26" s="68" t="e">
        <f t="shared" si="4"/>
        <v>#REF!</v>
      </c>
      <c r="Q26" s="64" t="e">
        <f t="shared" si="5"/>
        <v>#REF!</v>
      </c>
      <c r="R26" s="53"/>
      <c r="S26" s="65" t="e">
        <f>GETPIVOTDATA("Cuenta número de expedientes",#REF!,"CCAA",$B26,"TramoEdad",S$1)</f>
        <v>#REF!</v>
      </c>
      <c r="T26" s="62" t="e">
        <f t="shared" si="6"/>
        <v>#REF!</v>
      </c>
      <c r="U26" s="53"/>
      <c r="V26" s="65" t="e">
        <f>GETPIVOTDATA("Cuenta número de expedientes",#REF!,"CCAA",$B26,"TramoEdad",V$1)</f>
        <v>#REF!</v>
      </c>
      <c r="W26" s="62" t="e">
        <f t="shared" si="7"/>
        <v>#REF!</v>
      </c>
      <c r="X26" s="53"/>
      <c r="Y26" s="65" t="e">
        <f>GETPIVOTDATA("Cuenta número de expedientes",#REF!,"CCAA",$B26,"TramoEdad",Y$1)</f>
        <v>#REF!</v>
      </c>
      <c r="Z26" s="62" t="e">
        <f t="shared" si="8"/>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2">
      <c r="B27" s="60" t="s">
        <v>46</v>
      </c>
      <c r="C27" s="53"/>
      <c r="D27" s="110">
        <v>315675</v>
      </c>
      <c r="E27" s="30">
        <f t="shared" si="0"/>
        <v>0.67563113482915682</v>
      </c>
      <c r="F27" s="53"/>
      <c r="G27" s="65">
        <v>250290</v>
      </c>
      <c r="H27" s="184">
        <f t="shared" si="2"/>
        <v>0.66188319931315831</v>
      </c>
      <c r="I27" s="53"/>
      <c r="J27" s="65">
        <v>42318</v>
      </c>
      <c r="K27" s="184">
        <f t="shared" si="3"/>
        <v>0.70102886480304327</v>
      </c>
      <c r="L27" s="53"/>
      <c r="M27" s="65">
        <v>23067</v>
      </c>
      <c r="N27" s="184">
        <f t="shared" si="1"/>
        <v>0.80328179983597969</v>
      </c>
      <c r="O27" s="53"/>
      <c r="P27" s="68" t="e">
        <f t="shared" si="4"/>
        <v>#REF!</v>
      </c>
      <c r="Q27" s="70" t="e">
        <f t="shared" si="5"/>
        <v>#REF!</v>
      </c>
      <c r="R27" s="53"/>
      <c r="S27" s="65" t="e">
        <f>GETPIVOTDATA("Cuenta número de expedientes",#REF!,"CCAA",$B27,"TramoEdad",S$1)</f>
        <v>#REF!</v>
      </c>
      <c r="T27" s="69" t="e">
        <f t="shared" si="6"/>
        <v>#REF!</v>
      </c>
      <c r="U27" s="53"/>
      <c r="V27" s="65" t="e">
        <f>GETPIVOTDATA("Cuenta número de expedientes",#REF!,"CCAA",$B27,"TramoEdad",V$1)</f>
        <v>#REF!</v>
      </c>
      <c r="W27" s="69" t="e">
        <f t="shared" si="7"/>
        <v>#REF!</v>
      </c>
      <c r="X27" s="53"/>
      <c r="Y27" s="65" t="e">
        <f>GETPIVOTDATA("Cuenta número de expedientes",#REF!,"CCAA",$B27,"TramoEdad",Y$1)</f>
        <v>#REF!</v>
      </c>
      <c r="Z27" s="69" t="e">
        <f t="shared" si="8"/>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2">
      <c r="B28" s="71" t="s">
        <v>1</v>
      </c>
      <c r="C28" s="53"/>
      <c r="D28" s="111">
        <v>171528</v>
      </c>
      <c r="E28" s="31">
        <f t="shared" si="0"/>
        <v>0.36711699467799358</v>
      </c>
      <c r="F28" s="53"/>
      <c r="G28" s="72">
        <v>153112</v>
      </c>
      <c r="H28" s="185">
        <f t="shared" si="2"/>
        <v>0.40489935839720442</v>
      </c>
      <c r="I28" s="53"/>
      <c r="J28" s="72">
        <v>13498</v>
      </c>
      <c r="K28" s="185">
        <f t="shared" si="3"/>
        <v>0.22360432007919748</v>
      </c>
      <c r="L28" s="53"/>
      <c r="M28" s="72">
        <v>4918</v>
      </c>
      <c r="N28" s="185">
        <f t="shared" si="1"/>
        <v>0.17126370536235089</v>
      </c>
      <c r="O28" s="53"/>
      <c r="P28" s="74" t="e">
        <f t="shared" si="4"/>
        <v>#REF!</v>
      </c>
      <c r="Q28" s="75" t="e">
        <f t="shared" si="5"/>
        <v>#REF!</v>
      </c>
      <c r="R28" s="53"/>
      <c r="S28" s="72" t="e">
        <f>GETPIVOTDATA("Cuenta número de expedientes",#REF!,"CCAA","Ceuta","TramoEdad",S$1)+GETPIVOTDATA("Cuenta número de expedientes",#REF!,"CCAA","Melilla","TramoEdad",S$1)</f>
        <v>#REF!</v>
      </c>
      <c r="T28" s="73" t="e">
        <f t="shared" si="6"/>
        <v>#REF!</v>
      </c>
      <c r="U28" s="53"/>
      <c r="V28" s="72" t="e">
        <f>GETPIVOTDATA("Cuenta número de expedientes",#REF!,"CCAA","Ceuta","TramoEdad",V$1)+GETPIVOTDATA("Cuenta número de expedientes",#REF!,"CCAA","Melilla","TramoEdad",V$1)</f>
        <v>#REF!</v>
      </c>
      <c r="W28" s="73" t="e">
        <f t="shared" si="7"/>
        <v>#REF!</v>
      </c>
      <c r="X28" s="53"/>
      <c r="Y28" s="72" t="e">
        <f>GETPIVOTDATA("Cuenta número de expedientes",#REF!,"CCAA","Ceuta","TramoEdad",Y$1)+GETPIVOTDATA("Cuenta número de expedientes",#REF!,"CCAA","Melilla","TramoEdad",Y$1)</f>
        <v>#REF!</v>
      </c>
      <c r="Z28" s="73" t="e">
        <f t="shared" si="8"/>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2">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2">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S30+V30+Y30</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5">
      <c r="B31" s="84" t="s">
        <v>39</v>
      </c>
      <c r="C31" s="85"/>
      <c r="D31" s="85"/>
      <c r="E31" s="85"/>
      <c r="F31" s="85"/>
      <c r="G31" s="85"/>
      <c r="H31" s="85"/>
      <c r="I31" s="85"/>
      <c r="O31" s="86"/>
      <c r="R31" s="85"/>
    </row>
    <row r="32" spans="1:50" s="78" customFormat="1" ht="5.25" customHeight="1" x14ac:dyDescent="0.25">
      <c r="B32" s="84" t="s">
        <v>47</v>
      </c>
      <c r="C32" s="87"/>
      <c r="D32" s="87"/>
      <c r="E32" s="87"/>
      <c r="F32" s="87"/>
      <c r="G32" s="87"/>
      <c r="H32" s="87"/>
      <c r="I32" s="87"/>
      <c r="O32" s="86"/>
      <c r="R32" s="87"/>
    </row>
    <row r="33" spans="2:19" s="78" customFormat="1" ht="13.5" customHeight="1" x14ac:dyDescent="0.25">
      <c r="B33" s="1513" t="s">
        <v>216</v>
      </c>
      <c r="C33" s="1513"/>
      <c r="D33" s="1513"/>
      <c r="E33" s="1513"/>
      <c r="F33" s="1513"/>
      <c r="G33" s="1513"/>
      <c r="H33" s="1513"/>
      <c r="I33" s="1513"/>
      <c r="J33" s="1513"/>
      <c r="K33" s="1513"/>
      <c r="L33" s="1513"/>
      <c r="M33" s="1513"/>
      <c r="O33" s="86"/>
    </row>
    <row r="34" spans="2:19" ht="29.25" customHeight="1" x14ac:dyDescent="0.25">
      <c r="B34" s="1505"/>
      <c r="C34" s="1505"/>
      <c r="D34" s="1505"/>
      <c r="E34" s="1505"/>
      <c r="F34" s="1505"/>
      <c r="G34" s="1505"/>
      <c r="H34" s="1505"/>
      <c r="I34" s="1505"/>
      <c r="J34" s="1505"/>
      <c r="K34" s="1505"/>
      <c r="L34" s="1505"/>
      <c r="M34" s="1505"/>
      <c r="N34" s="1505"/>
      <c r="O34" s="1505"/>
      <c r="P34" s="1505"/>
      <c r="Q34" s="89"/>
      <c r="R34" s="89"/>
      <c r="S34" s="89"/>
    </row>
    <row r="35" spans="2:19" ht="4.5" customHeight="1" x14ac:dyDescent="0.25">
      <c r="B35" s="1504"/>
      <c r="C35" s="1504"/>
      <c r="D35" s="1504"/>
      <c r="E35" s="1504"/>
      <c r="F35" s="1504"/>
      <c r="G35" s="1504"/>
      <c r="H35" s="1504"/>
      <c r="I35" s="1504"/>
      <c r="J35" s="1504"/>
      <c r="K35" s="1504"/>
      <c r="L35" s="1504"/>
      <c r="M35" s="1504"/>
      <c r="N35" s="1504"/>
      <c r="O35" s="1504"/>
      <c r="P35" s="1504"/>
      <c r="Q35" s="89"/>
      <c r="R35" s="89"/>
      <c r="S35" s="89"/>
    </row>
    <row r="38" spans="2:19" x14ac:dyDescent="0.25">
      <c r="L38" s="90"/>
      <c r="M38" s="90"/>
      <c r="N38" s="90"/>
    </row>
  </sheetData>
  <mergeCells count="22">
    <mergeCell ref="V7:W7"/>
    <mergeCell ref="Y7:Z7"/>
    <mergeCell ref="S8:T8"/>
    <mergeCell ref="V8:W8"/>
    <mergeCell ref="Y8:Z8"/>
    <mergeCell ref="S7:T7"/>
    <mergeCell ref="B35:P35"/>
    <mergeCell ref="B34:P34"/>
    <mergeCell ref="B2:I2"/>
    <mergeCell ref="B3:I3"/>
    <mergeCell ref="B7:B9"/>
    <mergeCell ref="M7:N7"/>
    <mergeCell ref="B33:M33"/>
    <mergeCell ref="J7:K7"/>
    <mergeCell ref="G7:H7"/>
    <mergeCell ref="G8:H8"/>
    <mergeCell ref="J8:K8"/>
    <mergeCell ref="M8:N8"/>
    <mergeCell ref="D7:E8"/>
    <mergeCell ref="P7:Q8"/>
    <mergeCell ref="A4:Z4"/>
    <mergeCell ref="B5:Z5"/>
  </mergeCells>
  <printOptions horizontalCentered="1"/>
  <pageMargins left="0" right="0" top="0.43307086614173229" bottom="0.43307086614173229" header="0" footer="0"/>
  <pageSetup paperSize="9" scale="85" orientation="landscape" r:id="rId1"/>
  <headerFooter alignWithMargins="0"/>
  <rowBreaks count="2" manualBreakCount="2">
    <brk id="33" max="25" man="1"/>
    <brk id="34"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3">
    <tabColor theme="0"/>
    <pageSetUpPr fitToPage="1"/>
  </sheetPr>
  <dimension ref="A1:AX50"/>
  <sheetViews>
    <sheetView showGridLines="0" zoomScale="80" zoomScaleNormal="80" workbookViewId="0">
      <selection activeCell="AE21" sqref="AE21"/>
    </sheetView>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1.81640625" style="333" customWidth="1"/>
    <col min="5" max="5" width="7.7265625" style="333" customWidth="1"/>
    <col min="6" max="6" width="0.453125" style="333" customWidth="1"/>
    <col min="7" max="7" width="12.453125" style="333" customWidth="1"/>
    <col min="8" max="8" width="6.26953125" style="333" customWidth="1"/>
    <col min="9" max="9" width="0.453125" style="333" customWidth="1"/>
    <col min="10" max="10" width="10.81640625" style="333" customWidth="1"/>
    <col min="11" max="11" width="6.26953125" style="333" customWidth="1"/>
    <col min="12" max="12" width="0.453125" style="333" customWidth="1"/>
    <col min="13" max="13" width="11.81640625" style="333" customWidth="1"/>
    <col min="14" max="14" width="6.26953125" style="333" customWidth="1"/>
    <col min="15" max="15" width="0.7265625" style="450" customWidth="1"/>
    <col min="16" max="16" width="10.453125" style="333" bestFit="1" customWidth="1"/>
    <col min="17" max="17" width="8.54296875" style="333" customWidth="1"/>
    <col min="18" max="18" width="0.453125" style="333" customWidth="1"/>
    <col min="19" max="19" width="8.7265625" style="333" bestFit="1" customWidth="1"/>
    <col min="20" max="20" width="8.1796875" style="333" bestFit="1" customWidth="1"/>
    <col min="21" max="21" width="0.453125" style="333" customWidth="1"/>
    <col min="22" max="22" width="8.7265625" style="333" bestFit="1" customWidth="1"/>
    <col min="23" max="23" width="8" style="333" bestFit="1" customWidth="1"/>
    <col min="24" max="24" width="0.453125" style="333" customWidth="1"/>
    <col min="25" max="25" width="10.26953125" style="333" bestFit="1" customWidth="1"/>
    <col min="26" max="26" width="8" style="396" bestFit="1" customWidth="1"/>
    <col min="27" max="27" width="11.453125" style="396"/>
    <col min="28" max="30" width="3.453125" style="396" bestFit="1" customWidth="1"/>
    <col min="31" max="31" width="13" style="396" bestFit="1" customWidth="1"/>
    <col min="32" max="32" width="5" style="396" bestFit="1" customWidth="1"/>
    <col min="33" max="33" width="3.81640625" style="396" customWidth="1"/>
    <col min="34" max="36" width="3.453125" style="396" bestFit="1" customWidth="1"/>
    <col min="37" max="37" width="8.453125" style="396" bestFit="1" customWidth="1"/>
    <col min="38" max="38" width="5" style="396" bestFit="1" customWidth="1"/>
    <col min="39" max="39" width="3.54296875" style="396" customWidth="1"/>
    <col min="40" max="42" width="3.453125" style="396" bestFit="1" customWidth="1"/>
    <col min="43" max="43" width="8.453125" style="396" bestFit="1" customWidth="1"/>
    <col min="44" max="44" width="5" style="396" bestFit="1" customWidth="1"/>
    <col min="45" max="45" width="3.26953125" style="396" customWidth="1"/>
    <col min="46" max="46" width="4.54296875" style="396" bestFit="1" customWidth="1"/>
    <col min="47" max="47" width="3.453125" style="396" bestFit="1" customWidth="1"/>
    <col min="48" max="48" width="4.54296875" style="396" bestFit="1" customWidth="1"/>
    <col min="49" max="49" width="8.453125" style="396" bestFit="1" customWidth="1"/>
    <col min="50" max="50" width="6" style="396" bestFit="1" customWidth="1"/>
    <col min="51" max="16384" width="11.453125" style="333"/>
  </cols>
  <sheetData>
    <row r="1" spans="1:50" s="340" customFormat="1" ht="15" customHeight="1" x14ac:dyDescent="0.25">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35">
      <c r="B2" s="1443"/>
      <c r="C2" s="1443"/>
      <c r="D2" s="1443"/>
      <c r="E2" s="1443"/>
      <c r="F2" s="1443"/>
      <c r="G2" s="1443"/>
      <c r="H2" s="1443"/>
      <c r="I2" s="1443"/>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5">
      <c r="B3" s="1444"/>
      <c r="C3" s="1444"/>
      <c r="D3" s="1444"/>
      <c r="E3" s="1444"/>
      <c r="F3" s="1444"/>
      <c r="G3" s="1444"/>
      <c r="H3" s="1444"/>
      <c r="I3" s="1444"/>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5">
      <c r="A4" s="1481" t="s">
        <v>395</v>
      </c>
      <c r="B4" s="1481"/>
      <c r="C4" s="1481"/>
      <c r="D4" s="1481"/>
      <c r="E4" s="1481"/>
      <c r="F4" s="1481"/>
      <c r="G4" s="1481"/>
      <c r="H4" s="1481"/>
      <c r="I4" s="1481"/>
      <c r="J4" s="1481"/>
      <c r="K4" s="1481"/>
      <c r="L4" s="1481"/>
      <c r="M4" s="1481"/>
      <c r="N4" s="1481"/>
      <c r="O4" s="1481"/>
      <c r="P4" s="1481"/>
      <c r="Q4" s="1481"/>
      <c r="R4" s="1481"/>
      <c r="S4" s="1481"/>
      <c r="T4" s="1481"/>
      <c r="U4" s="1481"/>
      <c r="V4" s="1481"/>
      <c r="W4" s="1481"/>
      <c r="X4" s="1481"/>
      <c r="Y4" s="1481"/>
      <c r="Z4" s="1481"/>
    </row>
    <row r="5" spans="1:50" s="492" customFormat="1" ht="17.25" customHeight="1" x14ac:dyDescent="0.25">
      <c r="B5" s="1482" t="str">
        <f>porsaad!$B$6</f>
        <v>Situación a 31 de diciembre de 2025</v>
      </c>
      <c r="C5" s="1482"/>
      <c r="D5" s="1482"/>
      <c r="E5" s="1482"/>
      <c r="F5" s="1482"/>
      <c r="G5" s="1482"/>
      <c r="H5" s="1482"/>
      <c r="I5" s="1482"/>
      <c r="J5" s="1482"/>
      <c r="K5" s="1482"/>
      <c r="L5" s="1482"/>
      <c r="M5" s="1482"/>
      <c r="N5" s="1482"/>
      <c r="O5" s="1482"/>
      <c r="P5" s="1482"/>
      <c r="Q5" s="1482"/>
      <c r="R5" s="1482"/>
      <c r="S5" s="1482"/>
      <c r="T5" s="1482"/>
      <c r="U5" s="1482"/>
      <c r="V5" s="1482"/>
      <c r="W5" s="1482"/>
      <c r="X5" s="1482"/>
      <c r="Y5" s="1482"/>
      <c r="Z5" s="1482"/>
    </row>
    <row r="6" spans="1:50" s="345" customFormat="1" ht="6" customHeight="1" x14ac:dyDescent="0.25">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5">
      <c r="A7" s="512"/>
      <c r="B7" s="1519" t="s">
        <v>12</v>
      </c>
      <c r="D7" s="1519" t="s">
        <v>473</v>
      </c>
      <c r="E7" s="1519"/>
      <c r="G7" s="1519"/>
      <c r="H7" s="1519"/>
      <c r="J7" s="1519"/>
      <c r="K7" s="1519"/>
      <c r="M7" s="1519"/>
      <c r="N7" s="1519"/>
      <c r="P7" s="1519" t="s">
        <v>13</v>
      </c>
      <c r="Q7" s="1519"/>
      <c r="S7" s="1519"/>
      <c r="T7" s="1519"/>
      <c r="V7" s="1519"/>
      <c r="W7" s="1519"/>
      <c r="Y7" s="1519"/>
      <c r="Z7" s="1519"/>
      <c r="AA7" s="512"/>
      <c r="AB7" s="512"/>
      <c r="AI7" s="514"/>
    </row>
    <row r="8" spans="1:50" s="513" customFormat="1" ht="33.75" customHeight="1" x14ac:dyDescent="0.25">
      <c r="A8" s="512"/>
      <c r="B8" s="1519"/>
      <c r="D8" s="1519"/>
      <c r="E8" s="1519"/>
      <c r="G8" s="1519" t="s">
        <v>168</v>
      </c>
      <c r="H8" s="1519"/>
      <c r="J8" s="1519" t="s">
        <v>174</v>
      </c>
      <c r="K8" s="1519"/>
      <c r="M8" s="1519" t="s">
        <v>169</v>
      </c>
      <c r="N8" s="1519"/>
      <c r="P8" s="1519"/>
      <c r="Q8" s="1519"/>
      <c r="S8" s="1519" t="s">
        <v>171</v>
      </c>
      <c r="T8" s="1519"/>
      <c r="V8" s="1519" t="s">
        <v>172</v>
      </c>
      <c r="W8" s="1519"/>
      <c r="Y8" s="1519" t="s">
        <v>173</v>
      </c>
      <c r="Z8" s="1519"/>
      <c r="AA8" s="512"/>
      <c r="AB8" s="512"/>
      <c r="AI8" s="514"/>
    </row>
    <row r="9" spans="1:50" s="513" customFormat="1" ht="36.75" customHeight="1" x14ac:dyDescent="0.25">
      <c r="A9" s="512"/>
      <c r="B9" s="1519"/>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5">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35">
      <c r="A11" s="519"/>
      <c r="B11" s="557" t="s">
        <v>8</v>
      </c>
      <c r="C11" s="558"/>
      <c r="D11" s="559">
        <f>G11+J11+M11</f>
        <v>8631862</v>
      </c>
      <c r="E11" s="560">
        <f t="shared" ref="E11:E28" si="0">D11*100/$D$30</f>
        <v>17.753838233662304</v>
      </c>
      <c r="F11" s="558"/>
      <c r="G11" s="561">
        <f>'20pobl'!J12</f>
        <v>7018649</v>
      </c>
      <c r="H11" s="562">
        <f>G11*100/$G$30</f>
        <v>18.140109280821513</v>
      </c>
      <c r="I11" s="558"/>
      <c r="J11" s="561">
        <f>'20pobl'!Q12</f>
        <v>1176387</v>
      </c>
      <c r="K11" s="562">
        <f>J11*100/$J$30</f>
        <v>16.858671922090405</v>
      </c>
      <c r="L11" s="558"/>
      <c r="M11" s="561">
        <f>'20pobl'!X12</f>
        <v>436826</v>
      </c>
      <c r="N11" s="562">
        <f t="shared" ref="N11:N28" si="1">M11*100/$M$30</f>
        <v>14.805482854386845</v>
      </c>
      <c r="O11" s="558"/>
      <c r="P11" s="563">
        <f>S11+V11+Y11</f>
        <v>456133</v>
      </c>
      <c r="Q11" s="564">
        <f>P11*100/D11</f>
        <v>5.2842943967361853</v>
      </c>
      <c r="R11" s="558"/>
      <c r="S11" s="561">
        <f>'23solcasaad'!J12</f>
        <v>126187</v>
      </c>
      <c r="T11" s="565">
        <f>S11*100/G11</f>
        <v>1.7978816151085486</v>
      </c>
      <c r="U11" s="558"/>
      <c r="V11" s="561">
        <f>'23solcasaad'!Q12</f>
        <v>112016</v>
      </c>
      <c r="W11" s="565">
        <f>V11*100/J11</f>
        <v>9.5220365406962166</v>
      </c>
      <c r="X11" s="558"/>
      <c r="Y11" s="561">
        <f>'23solcasaad'!X12</f>
        <v>217930</v>
      </c>
      <c r="Z11" s="565">
        <f>Y11*100/M11</f>
        <v>49.889429658491025</v>
      </c>
      <c r="AA11" s="566"/>
      <c r="AB11" s="567">
        <f>_xlfn.RANK.EQ(Q11,Q$11:Q$30,0)</f>
        <v>4</v>
      </c>
      <c r="AC11" s="567">
        <v>1</v>
      </c>
      <c r="AD11" s="567">
        <f>MATCH(AC11,AB$11:AB$30,0)</f>
        <v>7</v>
      </c>
      <c r="AE11" s="568" t="str">
        <f t="shared" ref="AE11:AE29" si="2">INDEX(B$11:B$30,AD11,1)</f>
        <v>Castilla y León</v>
      </c>
      <c r="AF11" s="569">
        <f t="shared" ref="AF11:AF29" si="3">INDEX(Q$11:Q$30,AD11,1)</f>
        <v>6.8019912346206564</v>
      </c>
      <c r="AH11" s="567">
        <f>_xlfn.RANK.EQ(T11,T$11:T$30,0)</f>
        <v>5</v>
      </c>
      <c r="AI11" s="567">
        <v>1</v>
      </c>
      <c r="AJ11" s="567">
        <f>MATCH(AI11,AH$11:AH$30,0)</f>
        <v>18</v>
      </c>
      <c r="AK11" s="568" t="str">
        <f>INDEX(B$11:B$30,AJ11,1)</f>
        <v>Ceuta y Melilla</v>
      </c>
      <c r="AL11" s="569">
        <f>INDEX(T$11:T$30,AJ11,1)</f>
        <v>2.138711490664301</v>
      </c>
      <c r="AN11" s="567">
        <f>_xlfn.RANK.EQ(W11,W$11:W$30,0)</f>
        <v>1</v>
      </c>
      <c r="AO11" s="567">
        <v>1</v>
      </c>
      <c r="AP11" s="567">
        <f>MATCH(AO11,AN$11:AN$30,0)</f>
        <v>1</v>
      </c>
      <c r="AQ11" s="568" t="str">
        <f>INDEX(B$11:B$30,AP11,1)</f>
        <v>Andalucía</v>
      </c>
      <c r="AR11" s="569">
        <f>INDEX(W$11:W$30,AP11,1)</f>
        <v>9.5220365406962166</v>
      </c>
      <c r="AT11" s="567">
        <f>_xlfn.RANK.EQ(Z11,Z$11:Z$30,0)</f>
        <v>1</v>
      </c>
      <c r="AU11" s="567">
        <v>1</v>
      </c>
      <c r="AV11" s="567">
        <f>MATCH(AU11,AT$11:AT$30,0)</f>
        <v>1</v>
      </c>
      <c r="AW11" s="568" t="str">
        <f>INDEX(B$11:B$30,AV11,1)</f>
        <v>Andalucía</v>
      </c>
      <c r="AX11" s="569">
        <f>INDEX(Z$11:Z$30,AV11,1)</f>
        <v>49.889429658491025</v>
      </c>
    </row>
    <row r="12" spans="1:50" s="396" customFormat="1" ht="18" customHeight="1" x14ac:dyDescent="0.35">
      <c r="A12" s="519"/>
      <c r="B12" s="557" t="s">
        <v>7</v>
      </c>
      <c r="C12" s="558"/>
      <c r="D12" s="559">
        <f t="shared" ref="D12:D28" si="4">G12+J12+M12</f>
        <v>1351591</v>
      </c>
      <c r="E12" s="560">
        <f t="shared" si="0"/>
        <v>2.7799248843498505</v>
      </c>
      <c r="F12" s="558"/>
      <c r="G12" s="561">
        <f>'20pobl'!J13</f>
        <v>1048956</v>
      </c>
      <c r="H12" s="562">
        <f t="shared" ref="H12:H28" si="5">G12*100/$G$30</f>
        <v>2.7110881981380479</v>
      </c>
      <c r="I12" s="558"/>
      <c r="J12" s="561">
        <f>'20pobl'!Q13</f>
        <v>205354</v>
      </c>
      <c r="K12" s="562">
        <f t="shared" ref="K12:K28" si="6">J12*100/$J$30</f>
        <v>2.9429054502378498</v>
      </c>
      <c r="L12" s="558"/>
      <c r="M12" s="561">
        <f>'20pobl'!X13</f>
        <v>97281</v>
      </c>
      <c r="N12" s="562">
        <f t="shared" si="1"/>
        <v>3.2971759408954751</v>
      </c>
      <c r="O12" s="558"/>
      <c r="P12" s="563">
        <f t="shared" ref="P12:P28" si="7">S12+V12+Y12</f>
        <v>61425</v>
      </c>
      <c r="Q12" s="564">
        <f t="shared" ref="Q12:Q28" si="8">P12*100/D12</f>
        <v>4.5446440528236725</v>
      </c>
      <c r="R12" s="558"/>
      <c r="S12" s="561">
        <f>'23solcasaad'!J13</f>
        <v>11633</v>
      </c>
      <c r="T12" s="565">
        <f t="shared" ref="T12:T28" si="9">S12*100/G12</f>
        <v>1.1090074321515868</v>
      </c>
      <c r="U12" s="558"/>
      <c r="V12" s="561">
        <f>'23solcasaad'!Q13</f>
        <v>12250</v>
      </c>
      <c r="W12" s="565">
        <f t="shared" ref="W12:W28" si="10">V12*100/J12</f>
        <v>5.9653086864633753</v>
      </c>
      <c r="X12" s="558"/>
      <c r="Y12" s="561">
        <f>'23solcasaad'!X13</f>
        <v>37542</v>
      </c>
      <c r="Z12" s="565">
        <f t="shared" ref="Z12:Z28" si="11">Y12*100/M12</f>
        <v>38.591297375643755</v>
      </c>
      <c r="AA12" s="566"/>
      <c r="AB12" s="567">
        <f t="shared" ref="AB12:AB28" si="12">_xlfn.RANK.EQ(Q12,Q$11:Q$30,0)</f>
        <v>11</v>
      </c>
      <c r="AC12" s="567">
        <v>2</v>
      </c>
      <c r="AD12" s="567">
        <f t="shared" ref="AD12:AD28" si="13">MATCH(AC12,AB$11:AB$30,0)</f>
        <v>11</v>
      </c>
      <c r="AE12" s="568" t="str">
        <f t="shared" si="2"/>
        <v>Extremadura</v>
      </c>
      <c r="AF12" s="569">
        <f t="shared" si="3"/>
        <v>5.8908807497243245</v>
      </c>
      <c r="AH12" s="567">
        <f t="shared" ref="AH12:AH30" si="14">_xlfn.RANK.EQ(T12,T$11:T$30,0)</f>
        <v>18</v>
      </c>
      <c r="AI12" s="567">
        <v>2</v>
      </c>
      <c r="AJ12" s="567">
        <f t="shared" ref="AJ12:AJ28" si="15">MATCH(AI12,AH$11:AH$30,0)</f>
        <v>14</v>
      </c>
      <c r="AK12" s="568" t="str">
        <f t="shared" ref="AK12:AK29" si="16">INDEX(B$11:B$30,AJ12,1)</f>
        <v>Murcia, Región de</v>
      </c>
      <c r="AL12" s="569">
        <f t="shared" ref="AL12:AL29" si="17">INDEX(T$11:T$30,AJ12,1)</f>
        <v>1.9170561069438197</v>
      </c>
      <c r="AN12" s="567">
        <f t="shared" ref="AN12:AN30" si="18">_xlfn.RANK.EQ(W12,W$11:W$30,0)</f>
        <v>14</v>
      </c>
      <c r="AO12" s="567">
        <v>2</v>
      </c>
      <c r="AP12" s="567">
        <f t="shared" ref="AP12:AP28" si="19">MATCH(AO12,AN$11:AN$30,0)</f>
        <v>14</v>
      </c>
      <c r="AQ12" s="568" t="str">
        <f t="shared" ref="AQ12:AQ29" si="20">INDEX(B$11:B$30,AP12,1)</f>
        <v>Murcia, Región de</v>
      </c>
      <c r="AR12" s="569">
        <f t="shared" ref="AR12:AR28" si="21">INDEX(W$11:W$30,AP12,1)</f>
        <v>9.3280937622306617</v>
      </c>
      <c r="AT12" s="567">
        <f t="shared" ref="AT12:AT30" si="22">_xlfn.RANK.EQ(Z12,Z$11:Z$30,0)</f>
        <v>13</v>
      </c>
      <c r="AU12" s="567">
        <v>2</v>
      </c>
      <c r="AV12" s="567">
        <f t="shared" ref="AV12:AV28" si="23">MATCH(AU12,AT$11:AT$30,0)</f>
        <v>9</v>
      </c>
      <c r="AW12" s="568" t="str">
        <f t="shared" ref="AW12:AW29" si="24">INDEX(B$11:B$30,AV12,1)</f>
        <v>Cataluña</v>
      </c>
      <c r="AX12" s="569">
        <f t="shared" ref="AX12:AX29" si="25">INDEX(Z$11:Z$30,AV12,1)</f>
        <v>46.434595393669575</v>
      </c>
    </row>
    <row r="13" spans="1:50" s="396" customFormat="1" ht="18" customHeight="1" x14ac:dyDescent="0.35">
      <c r="A13" s="519"/>
      <c r="B13" s="557" t="s">
        <v>37</v>
      </c>
      <c r="C13" s="558"/>
      <c r="D13" s="559">
        <f t="shared" si="4"/>
        <v>1009599</v>
      </c>
      <c r="E13" s="560">
        <f t="shared" si="0"/>
        <v>2.0765226931184988</v>
      </c>
      <c r="F13" s="558"/>
      <c r="G13" s="561">
        <f>'20pobl'!J14</f>
        <v>727094</v>
      </c>
      <c r="H13" s="562">
        <f t="shared" si="5"/>
        <v>1.8792170141902862</v>
      </c>
      <c r="I13" s="558"/>
      <c r="J13" s="561">
        <f>'20pobl'!Q14</f>
        <v>197409</v>
      </c>
      <c r="K13" s="562">
        <f t="shared" si="6"/>
        <v>2.8290465344040228</v>
      </c>
      <c r="L13" s="558"/>
      <c r="M13" s="561">
        <f>'20pobl'!X14</f>
        <v>85096</v>
      </c>
      <c r="N13" s="562">
        <f t="shared" si="1"/>
        <v>2.8841858519797428</v>
      </c>
      <c r="O13" s="558"/>
      <c r="P13" s="563">
        <f t="shared" si="7"/>
        <v>50073</v>
      </c>
      <c r="Q13" s="564">
        <f t="shared" si="8"/>
        <v>4.9596919172859719</v>
      </c>
      <c r="R13" s="558"/>
      <c r="S13" s="561">
        <f>'23solcasaad'!J14</f>
        <v>10667</v>
      </c>
      <c r="T13" s="565">
        <f t="shared" si="9"/>
        <v>1.4670730331979085</v>
      </c>
      <c r="U13" s="558"/>
      <c r="V13" s="561">
        <f>'23solcasaad'!Q14</f>
        <v>11385</v>
      </c>
      <c r="W13" s="565">
        <f t="shared" si="10"/>
        <v>5.7672142607479904</v>
      </c>
      <c r="X13" s="558"/>
      <c r="Y13" s="561">
        <f>'23solcasaad'!X14</f>
        <v>28021</v>
      </c>
      <c r="Z13" s="565">
        <f t="shared" si="11"/>
        <v>32.928692300460654</v>
      </c>
      <c r="AA13" s="566"/>
      <c r="AB13" s="567">
        <f t="shared" si="12"/>
        <v>6</v>
      </c>
      <c r="AC13" s="567">
        <v>3</v>
      </c>
      <c r="AD13" s="567">
        <f t="shared" si="13"/>
        <v>16</v>
      </c>
      <c r="AE13" s="568" t="str">
        <f t="shared" si="2"/>
        <v>País Vasco</v>
      </c>
      <c r="AF13" s="570">
        <f t="shared" si="3"/>
        <v>5.4637910942485561</v>
      </c>
      <c r="AH13" s="567">
        <f t="shared" si="14"/>
        <v>11</v>
      </c>
      <c r="AI13" s="567">
        <v>3</v>
      </c>
      <c r="AJ13" s="567">
        <f t="shared" si="15"/>
        <v>7</v>
      </c>
      <c r="AK13" s="568" t="str">
        <f t="shared" si="16"/>
        <v>Castilla y León</v>
      </c>
      <c r="AL13" s="569">
        <f t="shared" si="17"/>
        <v>1.8958497729897874</v>
      </c>
      <c r="AN13" s="567">
        <f t="shared" si="18"/>
        <v>15</v>
      </c>
      <c r="AO13" s="567">
        <v>3</v>
      </c>
      <c r="AP13" s="567">
        <f t="shared" si="19"/>
        <v>9</v>
      </c>
      <c r="AQ13" s="568" t="str">
        <f t="shared" si="20"/>
        <v>Cataluña</v>
      </c>
      <c r="AR13" s="569">
        <f t="shared" si="21"/>
        <v>8.7981492507465262</v>
      </c>
      <c r="AT13" s="567">
        <f t="shared" si="22"/>
        <v>15</v>
      </c>
      <c r="AU13" s="567">
        <v>3</v>
      </c>
      <c r="AV13" s="567">
        <f t="shared" si="23"/>
        <v>11</v>
      </c>
      <c r="AW13" s="568" t="str">
        <f t="shared" si="24"/>
        <v>Extremadura</v>
      </c>
      <c r="AX13" s="569">
        <f t="shared" si="25"/>
        <v>45.470007633690017</v>
      </c>
    </row>
    <row r="14" spans="1:50" s="396" customFormat="1" ht="18" customHeight="1" x14ac:dyDescent="0.35">
      <c r="A14" s="519"/>
      <c r="B14" s="557" t="s">
        <v>38</v>
      </c>
      <c r="C14" s="558"/>
      <c r="D14" s="559">
        <f t="shared" si="4"/>
        <v>1231768</v>
      </c>
      <c r="E14" s="560">
        <f t="shared" si="0"/>
        <v>2.533475374537006</v>
      </c>
      <c r="F14" s="558"/>
      <c r="G14" s="561">
        <f>'20pobl'!J15</f>
        <v>1026476</v>
      </c>
      <c r="H14" s="562">
        <f t="shared" si="5"/>
        <v>2.6529873219391003</v>
      </c>
      <c r="I14" s="558"/>
      <c r="J14" s="561">
        <f>'20pobl'!Q15</f>
        <v>150815</v>
      </c>
      <c r="K14" s="562">
        <f t="shared" si="6"/>
        <v>2.1613130763346287</v>
      </c>
      <c r="L14" s="558"/>
      <c r="M14" s="561">
        <f>'20pobl'!X15</f>
        <v>54477</v>
      </c>
      <c r="N14" s="562">
        <f t="shared" si="1"/>
        <v>1.8464063253067176</v>
      </c>
      <c r="O14" s="558"/>
      <c r="P14" s="563">
        <f t="shared" si="7"/>
        <v>50646</v>
      </c>
      <c r="Q14" s="564">
        <f t="shared" si="8"/>
        <v>4.1116508952984656</v>
      </c>
      <c r="R14" s="558"/>
      <c r="S14" s="561">
        <f>'23solcasaad'!J15</f>
        <v>14883</v>
      </c>
      <c r="T14" s="565">
        <f t="shared" si="9"/>
        <v>1.4499121265377857</v>
      </c>
      <c r="U14" s="558"/>
      <c r="V14" s="561">
        <f>'23solcasaad'!Q15</f>
        <v>11917</v>
      </c>
      <c r="W14" s="565">
        <f t="shared" si="10"/>
        <v>7.9017339124092434</v>
      </c>
      <c r="X14" s="558"/>
      <c r="Y14" s="561">
        <f>'23solcasaad'!X15</f>
        <v>23846</v>
      </c>
      <c r="Z14" s="565">
        <f t="shared" si="11"/>
        <v>43.772601281274667</v>
      </c>
      <c r="AA14" s="566"/>
      <c r="AB14" s="567">
        <f t="shared" si="12"/>
        <v>13</v>
      </c>
      <c r="AC14" s="567">
        <v>4</v>
      </c>
      <c r="AD14" s="567">
        <f t="shared" si="13"/>
        <v>1</v>
      </c>
      <c r="AE14" s="568" t="str">
        <f t="shared" si="2"/>
        <v>Andalucía</v>
      </c>
      <c r="AF14" s="569">
        <f t="shared" si="3"/>
        <v>5.2842943967361853</v>
      </c>
      <c r="AH14" s="567">
        <f t="shared" si="14"/>
        <v>13</v>
      </c>
      <c r="AI14" s="567">
        <v>4</v>
      </c>
      <c r="AJ14" s="567">
        <f t="shared" si="15"/>
        <v>16</v>
      </c>
      <c r="AK14" s="568" t="str">
        <f t="shared" si="16"/>
        <v>País Vasco</v>
      </c>
      <c r="AL14" s="569">
        <f t="shared" si="17"/>
        <v>1.8770468330726979</v>
      </c>
      <c r="AN14" s="567">
        <f t="shared" si="18"/>
        <v>5</v>
      </c>
      <c r="AO14" s="567">
        <v>4</v>
      </c>
      <c r="AP14" s="567">
        <f t="shared" si="19"/>
        <v>11</v>
      </c>
      <c r="AQ14" s="568" t="str">
        <f t="shared" si="20"/>
        <v>Extremadura</v>
      </c>
      <c r="AR14" s="569">
        <f t="shared" si="21"/>
        <v>8.4081495994642985</v>
      </c>
      <c r="AT14" s="567">
        <f t="shared" si="22"/>
        <v>7</v>
      </c>
      <c r="AU14" s="567">
        <v>4</v>
      </c>
      <c r="AV14" s="567">
        <f t="shared" si="23"/>
        <v>7</v>
      </c>
      <c r="AW14" s="568" t="str">
        <f t="shared" si="24"/>
        <v>Castilla y León</v>
      </c>
      <c r="AX14" s="569">
        <f t="shared" si="25"/>
        <v>45.32183595871809</v>
      </c>
    </row>
    <row r="15" spans="1:50" s="396" customFormat="1" ht="18" customHeight="1" x14ac:dyDescent="0.35">
      <c r="A15" s="519"/>
      <c r="B15" s="557" t="s">
        <v>6</v>
      </c>
      <c r="C15" s="558"/>
      <c r="D15" s="559">
        <f t="shared" si="4"/>
        <v>2238754</v>
      </c>
      <c r="E15" s="560">
        <f t="shared" si="0"/>
        <v>4.6046237023905645</v>
      </c>
      <c r="F15" s="558"/>
      <c r="G15" s="561">
        <f>'20pobl'!J16</f>
        <v>1840318</v>
      </c>
      <c r="H15" s="562">
        <f t="shared" si="5"/>
        <v>4.7564096212052895</v>
      </c>
      <c r="I15" s="558"/>
      <c r="J15" s="561">
        <f>'20pobl'!Q16</f>
        <v>296882</v>
      </c>
      <c r="K15" s="562">
        <f t="shared" si="6"/>
        <v>4.2545830900664869</v>
      </c>
      <c r="L15" s="558"/>
      <c r="M15" s="561">
        <f>'20pobl'!X16</f>
        <v>101554</v>
      </c>
      <c r="N15" s="562">
        <f t="shared" si="1"/>
        <v>3.4420020918956329</v>
      </c>
      <c r="O15" s="558"/>
      <c r="P15" s="563">
        <f t="shared" si="7"/>
        <v>79243</v>
      </c>
      <c r="Q15" s="564">
        <f t="shared" si="8"/>
        <v>3.5396028326470885</v>
      </c>
      <c r="R15" s="558"/>
      <c r="S15" s="561">
        <f>'23solcasaad'!J16</f>
        <v>27354</v>
      </c>
      <c r="T15" s="565">
        <f t="shared" si="9"/>
        <v>1.4863735506580928</v>
      </c>
      <c r="U15" s="558"/>
      <c r="V15" s="561">
        <f>'23solcasaad'!Q16</f>
        <v>18860</v>
      </c>
      <c r="W15" s="565">
        <f t="shared" si="10"/>
        <v>6.3526923154654034</v>
      </c>
      <c r="X15" s="558"/>
      <c r="Y15" s="561">
        <f>'23solcasaad'!X16</f>
        <v>33029</v>
      </c>
      <c r="Z15" s="565">
        <f t="shared" si="11"/>
        <v>32.5235835122201</v>
      </c>
      <c r="AA15" s="566"/>
      <c r="AB15" s="567">
        <f t="shared" si="12"/>
        <v>18</v>
      </c>
      <c r="AC15" s="567">
        <v>5</v>
      </c>
      <c r="AD15" s="567">
        <f t="shared" si="13"/>
        <v>9</v>
      </c>
      <c r="AE15" s="568" t="str">
        <f t="shared" si="2"/>
        <v>Cataluña</v>
      </c>
      <c r="AF15" s="569">
        <f t="shared" si="3"/>
        <v>5.2379043989121135</v>
      </c>
      <c r="AH15" s="567">
        <f t="shared" si="14"/>
        <v>9</v>
      </c>
      <c r="AI15" s="567">
        <v>5</v>
      </c>
      <c r="AJ15" s="567">
        <f t="shared" si="15"/>
        <v>1</v>
      </c>
      <c r="AK15" s="568" t="str">
        <f t="shared" si="16"/>
        <v>Andalucía</v>
      </c>
      <c r="AL15" s="569">
        <f t="shared" si="17"/>
        <v>1.7978816151085486</v>
      </c>
      <c r="AN15" s="567">
        <f t="shared" si="18"/>
        <v>12</v>
      </c>
      <c r="AO15" s="567">
        <v>5</v>
      </c>
      <c r="AP15" s="567">
        <f t="shared" si="19"/>
        <v>4</v>
      </c>
      <c r="AQ15" s="568" t="str">
        <f t="shared" si="20"/>
        <v>Balears, Illes</v>
      </c>
      <c r="AR15" s="569">
        <f t="shared" si="21"/>
        <v>7.9017339124092434</v>
      </c>
      <c r="AT15" s="567">
        <f t="shared" si="22"/>
        <v>16</v>
      </c>
      <c r="AU15" s="567">
        <v>5</v>
      </c>
      <c r="AV15" s="567">
        <f t="shared" si="23"/>
        <v>8</v>
      </c>
      <c r="AW15" s="568" t="str">
        <f t="shared" si="24"/>
        <v>Castilla - La Mancha</v>
      </c>
      <c r="AX15" s="569">
        <f t="shared" si="25"/>
        <v>44.213817099656566</v>
      </c>
    </row>
    <row r="16" spans="1:50" s="396" customFormat="1" ht="18" customHeight="1" x14ac:dyDescent="0.35">
      <c r="A16" s="519"/>
      <c r="B16" s="557" t="s">
        <v>5</v>
      </c>
      <c r="C16" s="558"/>
      <c r="D16" s="571">
        <f t="shared" si="4"/>
        <v>590851</v>
      </c>
      <c r="E16" s="560">
        <f t="shared" si="0"/>
        <v>1.2152503219117274</v>
      </c>
      <c r="F16" s="558"/>
      <c r="G16" s="572">
        <f>'20pobl'!J17</f>
        <v>448930</v>
      </c>
      <c r="H16" s="562">
        <f t="shared" si="5"/>
        <v>1.1602858697506033</v>
      </c>
      <c r="I16" s="558"/>
      <c r="J16" s="572">
        <f>'20pobl'!Q17</f>
        <v>100609</v>
      </c>
      <c r="K16" s="562">
        <f t="shared" si="6"/>
        <v>1.4418164459566398</v>
      </c>
      <c r="L16" s="558"/>
      <c r="M16" s="572">
        <f>'20pobl'!X17</f>
        <v>41312</v>
      </c>
      <c r="N16" s="562">
        <f t="shared" si="1"/>
        <v>1.4002007840202493</v>
      </c>
      <c r="O16" s="558"/>
      <c r="P16" s="572">
        <f t="shared" si="7"/>
        <v>23795</v>
      </c>
      <c r="Q16" s="564">
        <f t="shared" si="8"/>
        <v>4.0272420627197043</v>
      </c>
      <c r="R16" s="558"/>
      <c r="S16" s="572">
        <f>'23solcasaad'!J17</f>
        <v>6645</v>
      </c>
      <c r="T16" s="565">
        <f t="shared" si="9"/>
        <v>1.4801862205689083</v>
      </c>
      <c r="U16" s="558"/>
      <c r="V16" s="572">
        <f>'23solcasaad'!Q17</f>
        <v>5083</v>
      </c>
      <c r="W16" s="565">
        <f t="shared" si="10"/>
        <v>5.0522319076822155</v>
      </c>
      <c r="X16" s="558"/>
      <c r="Y16" s="572">
        <f>'23solcasaad'!X17</f>
        <v>12067</v>
      </c>
      <c r="Z16" s="565">
        <f t="shared" si="11"/>
        <v>29.209430673896204</v>
      </c>
      <c r="AA16" s="566"/>
      <c r="AB16" s="567">
        <f t="shared" si="12"/>
        <v>14</v>
      </c>
      <c r="AC16" s="567">
        <v>6</v>
      </c>
      <c r="AD16" s="567">
        <f t="shared" si="13"/>
        <v>3</v>
      </c>
      <c r="AE16" s="568" t="str">
        <f t="shared" si="2"/>
        <v>Asturias, Principado de</v>
      </c>
      <c r="AF16" s="569">
        <f t="shared" si="3"/>
        <v>4.9596919172859719</v>
      </c>
      <c r="AH16" s="567">
        <f t="shared" si="14"/>
        <v>10</v>
      </c>
      <c r="AI16" s="567">
        <v>6</v>
      </c>
      <c r="AJ16" s="567">
        <f t="shared" si="15"/>
        <v>11</v>
      </c>
      <c r="AK16" s="568" t="str">
        <f t="shared" si="16"/>
        <v>Extremadura</v>
      </c>
      <c r="AL16" s="569">
        <f t="shared" si="17"/>
        <v>1.7853304149851965</v>
      </c>
      <c r="AN16" s="567">
        <f t="shared" si="18"/>
        <v>17</v>
      </c>
      <c r="AO16" s="567">
        <v>6</v>
      </c>
      <c r="AP16" s="567">
        <f t="shared" si="19"/>
        <v>8</v>
      </c>
      <c r="AQ16" s="568" t="str">
        <f t="shared" si="20"/>
        <v>Castilla - La Mancha</v>
      </c>
      <c r="AR16" s="569">
        <f t="shared" si="21"/>
        <v>7.4303855325210018</v>
      </c>
      <c r="AT16" s="567">
        <f t="shared" si="22"/>
        <v>18</v>
      </c>
      <c r="AU16" s="567">
        <v>6</v>
      </c>
      <c r="AV16" s="567">
        <f t="shared" si="23"/>
        <v>14</v>
      </c>
      <c r="AW16" s="568" t="str">
        <f t="shared" si="24"/>
        <v>Murcia, Región de</v>
      </c>
      <c r="AX16" s="569">
        <f t="shared" si="25"/>
        <v>44.045350346618058</v>
      </c>
    </row>
    <row r="17" spans="1:50" s="396" customFormat="1" ht="18" customHeight="1" x14ac:dyDescent="0.35">
      <c r="A17" s="519"/>
      <c r="B17" s="557" t="s">
        <v>4</v>
      </c>
      <c r="C17" s="558"/>
      <c r="D17" s="559">
        <f t="shared" si="4"/>
        <v>2391682</v>
      </c>
      <c r="E17" s="560">
        <f t="shared" si="0"/>
        <v>4.9191629030169768</v>
      </c>
      <c r="F17" s="558"/>
      <c r="G17" s="561">
        <f>'20pobl'!J18</f>
        <v>1748820</v>
      </c>
      <c r="H17" s="562">
        <f t="shared" si="5"/>
        <v>4.5199276830179542</v>
      </c>
      <c r="I17" s="558"/>
      <c r="J17" s="561">
        <f>'20pobl'!Q18</f>
        <v>421942</v>
      </c>
      <c r="K17" s="562">
        <f t="shared" si="6"/>
        <v>6.0468041113601823</v>
      </c>
      <c r="L17" s="558"/>
      <c r="M17" s="561">
        <f>'20pobl'!X18</f>
        <v>220920</v>
      </c>
      <c r="N17" s="562">
        <f t="shared" si="1"/>
        <v>7.4877119772887646</v>
      </c>
      <c r="O17" s="558"/>
      <c r="P17" s="563">
        <f t="shared" si="7"/>
        <v>162682</v>
      </c>
      <c r="Q17" s="564">
        <f>P17*100/D17</f>
        <v>6.8019912346206564</v>
      </c>
      <c r="R17" s="558"/>
      <c r="S17" s="561">
        <f>'23solcasaad'!J18</f>
        <v>33155</v>
      </c>
      <c r="T17" s="565">
        <f>S17*100/G17</f>
        <v>1.8958497729897874</v>
      </c>
      <c r="U17" s="558"/>
      <c r="V17" s="561">
        <f>'23solcasaad'!Q18</f>
        <v>29402</v>
      </c>
      <c r="W17" s="565">
        <f>V17*100/J17</f>
        <v>6.9682563006289966</v>
      </c>
      <c r="X17" s="558"/>
      <c r="Y17" s="561">
        <f>'23solcasaad'!X18</f>
        <v>100125</v>
      </c>
      <c r="Z17" s="565">
        <f>Y17*100/M17</f>
        <v>45.32183595871809</v>
      </c>
      <c r="AA17" s="566"/>
      <c r="AB17" s="567">
        <f t="shared" si="12"/>
        <v>1</v>
      </c>
      <c r="AC17" s="567">
        <v>7</v>
      </c>
      <c r="AD17" s="567">
        <f t="shared" si="13"/>
        <v>8</v>
      </c>
      <c r="AE17" s="568" t="str">
        <f t="shared" si="2"/>
        <v>Castilla - La Mancha</v>
      </c>
      <c r="AF17" s="569">
        <f t="shared" si="3"/>
        <v>4.9448948956797389</v>
      </c>
      <c r="AH17" s="567">
        <f t="shared" si="14"/>
        <v>3</v>
      </c>
      <c r="AI17" s="567">
        <v>7</v>
      </c>
      <c r="AJ17" s="567">
        <f t="shared" si="15"/>
        <v>9</v>
      </c>
      <c r="AK17" s="568" t="str">
        <f t="shared" si="16"/>
        <v>Cataluña</v>
      </c>
      <c r="AL17" s="569">
        <f t="shared" si="17"/>
        <v>1.656296297675117</v>
      </c>
      <c r="AN17" s="567">
        <f t="shared" si="18"/>
        <v>8</v>
      </c>
      <c r="AO17" s="567">
        <v>7</v>
      </c>
      <c r="AP17" s="567">
        <f t="shared" si="19"/>
        <v>20</v>
      </c>
      <c r="AQ17" s="568" t="str">
        <f t="shared" si="20"/>
        <v>TOTAL</v>
      </c>
      <c r="AR17" s="569">
        <f t="shared" si="21"/>
        <v>7.2698595314888328</v>
      </c>
      <c r="AT17" s="567">
        <f t="shared" si="22"/>
        <v>4</v>
      </c>
      <c r="AU17" s="567">
        <v>7</v>
      </c>
      <c r="AV17" s="567">
        <f t="shared" si="23"/>
        <v>4</v>
      </c>
      <c r="AW17" s="568" t="str">
        <f t="shared" si="24"/>
        <v>Balears, Illes</v>
      </c>
      <c r="AX17" s="569">
        <f t="shared" si="25"/>
        <v>43.772601281274667</v>
      </c>
    </row>
    <row r="18" spans="1:50" s="396" customFormat="1" ht="18" customHeight="1" x14ac:dyDescent="0.35">
      <c r="A18" s="519"/>
      <c r="B18" s="557" t="s">
        <v>40</v>
      </c>
      <c r="C18" s="558"/>
      <c r="D18" s="559">
        <f t="shared" si="4"/>
        <v>2104433</v>
      </c>
      <c r="E18" s="560">
        <f t="shared" si="0"/>
        <v>4.3283550009929108</v>
      </c>
      <c r="F18" s="558"/>
      <c r="G18" s="561">
        <f>'20pobl'!J19</f>
        <v>1689133</v>
      </c>
      <c r="H18" s="562">
        <f t="shared" si="5"/>
        <v>4.3656631368575187</v>
      </c>
      <c r="I18" s="558"/>
      <c r="J18" s="561">
        <f>'20pobl'!Q19</f>
        <v>282233</v>
      </c>
      <c r="K18" s="562">
        <f t="shared" si="6"/>
        <v>4.0446498920740721</v>
      </c>
      <c r="L18" s="558"/>
      <c r="M18" s="561">
        <f>'20pobl'!X19</f>
        <v>133067</v>
      </c>
      <c r="N18" s="562">
        <f t="shared" si="1"/>
        <v>4.5100822455272684</v>
      </c>
      <c r="O18" s="558"/>
      <c r="P18" s="563">
        <f t="shared" si="7"/>
        <v>104062</v>
      </c>
      <c r="Q18" s="564">
        <f t="shared" si="8"/>
        <v>4.9448948956797389</v>
      </c>
      <c r="R18" s="558"/>
      <c r="S18" s="561">
        <f>'23solcasaad'!J19</f>
        <v>24257</v>
      </c>
      <c r="T18" s="565">
        <f t="shared" si="9"/>
        <v>1.4360621691719953</v>
      </c>
      <c r="U18" s="558"/>
      <c r="V18" s="561">
        <f>'23solcasaad'!Q19</f>
        <v>20971</v>
      </c>
      <c r="W18" s="565">
        <f t="shared" si="10"/>
        <v>7.4303855325210018</v>
      </c>
      <c r="X18" s="558"/>
      <c r="Y18" s="561">
        <f>'23solcasaad'!X19</f>
        <v>58834</v>
      </c>
      <c r="Z18" s="565">
        <f t="shared" si="11"/>
        <v>44.213817099656566</v>
      </c>
      <c r="AA18" s="566"/>
      <c r="AB18" s="567">
        <f t="shared" si="12"/>
        <v>7</v>
      </c>
      <c r="AC18" s="567">
        <v>8</v>
      </c>
      <c r="AD18" s="567">
        <f t="shared" si="13"/>
        <v>20</v>
      </c>
      <c r="AE18" s="568" t="str">
        <f t="shared" si="2"/>
        <v>TOTAL</v>
      </c>
      <c r="AF18" s="569">
        <f t="shared" si="3"/>
        <v>4.7847173866475305</v>
      </c>
      <c r="AH18" s="567">
        <f t="shared" si="14"/>
        <v>14</v>
      </c>
      <c r="AI18" s="567">
        <v>8</v>
      </c>
      <c r="AJ18" s="567">
        <f t="shared" si="15"/>
        <v>20</v>
      </c>
      <c r="AK18" s="568" t="str">
        <f t="shared" si="16"/>
        <v>TOTAL</v>
      </c>
      <c r="AL18" s="569">
        <f t="shared" si="17"/>
        <v>1.5521773135359249</v>
      </c>
      <c r="AN18" s="567">
        <f t="shared" si="18"/>
        <v>6</v>
      </c>
      <c r="AO18" s="567">
        <v>8</v>
      </c>
      <c r="AP18" s="567">
        <f t="shared" si="19"/>
        <v>7</v>
      </c>
      <c r="AQ18" s="568" t="str">
        <f t="shared" si="20"/>
        <v>Castilla y León</v>
      </c>
      <c r="AR18" s="569">
        <f t="shared" si="21"/>
        <v>6.9682563006289966</v>
      </c>
      <c r="AT18" s="567">
        <f t="shared" si="22"/>
        <v>5</v>
      </c>
      <c r="AU18" s="567">
        <v>8</v>
      </c>
      <c r="AV18" s="567">
        <f t="shared" si="23"/>
        <v>20</v>
      </c>
      <c r="AW18" s="568" t="str">
        <f t="shared" si="24"/>
        <v>TOTAL</v>
      </c>
      <c r="AX18" s="569">
        <f t="shared" si="25"/>
        <v>41.298025985329616</v>
      </c>
    </row>
    <row r="19" spans="1:50" s="396" customFormat="1" ht="18" customHeight="1" x14ac:dyDescent="0.35">
      <c r="A19" s="519"/>
      <c r="B19" s="557" t="s">
        <v>41</v>
      </c>
      <c r="C19" s="558"/>
      <c r="D19" s="559">
        <f t="shared" si="4"/>
        <v>8012231</v>
      </c>
      <c r="E19" s="560">
        <f t="shared" si="0"/>
        <v>16.479393792988624</v>
      </c>
      <c r="F19" s="558"/>
      <c r="G19" s="561">
        <f>'20pobl'!J20</f>
        <v>6446733</v>
      </c>
      <c r="H19" s="562">
        <f t="shared" si="5"/>
        <v>16.661958893268253</v>
      </c>
      <c r="I19" s="558"/>
      <c r="J19" s="561">
        <f>'20pobl'!Q20</f>
        <v>1100095</v>
      </c>
      <c r="K19" s="562">
        <f t="shared" si="6"/>
        <v>15.765339712298799</v>
      </c>
      <c r="L19" s="558"/>
      <c r="M19" s="561">
        <f>'20pobl'!X20</f>
        <v>465403</v>
      </c>
      <c r="N19" s="562">
        <f t="shared" si="1"/>
        <v>15.774052224181256</v>
      </c>
      <c r="O19" s="558"/>
      <c r="P19" s="563">
        <f t="shared" si="7"/>
        <v>419673</v>
      </c>
      <c r="Q19" s="564">
        <f t="shared" si="8"/>
        <v>5.2379043989121135</v>
      </c>
      <c r="R19" s="558"/>
      <c r="S19" s="561">
        <f>'23solcasaad'!J20</f>
        <v>106777</v>
      </c>
      <c r="T19" s="565">
        <f t="shared" si="9"/>
        <v>1.656296297675117</v>
      </c>
      <c r="U19" s="558"/>
      <c r="V19" s="561">
        <f>'23solcasaad'!Q20</f>
        <v>96788</v>
      </c>
      <c r="W19" s="565">
        <f t="shared" si="10"/>
        <v>8.7981492507465262</v>
      </c>
      <c r="X19" s="558"/>
      <c r="Y19" s="561">
        <f>'23solcasaad'!X20</f>
        <v>216108</v>
      </c>
      <c r="Z19" s="565">
        <f t="shared" si="11"/>
        <v>46.434595393669575</v>
      </c>
      <c r="AA19" s="566"/>
      <c r="AB19" s="567">
        <f t="shared" si="12"/>
        <v>5</v>
      </c>
      <c r="AC19" s="567">
        <v>9</v>
      </c>
      <c r="AD19" s="567">
        <f t="shared" si="13"/>
        <v>14</v>
      </c>
      <c r="AE19" s="568" t="str">
        <f t="shared" si="2"/>
        <v>Murcia, Región de</v>
      </c>
      <c r="AF19" s="569">
        <f t="shared" si="3"/>
        <v>4.7553956284125132</v>
      </c>
      <c r="AH19" s="567">
        <f t="shared" si="14"/>
        <v>7</v>
      </c>
      <c r="AI19" s="567">
        <v>9</v>
      </c>
      <c r="AJ19" s="567">
        <f t="shared" si="15"/>
        <v>5</v>
      </c>
      <c r="AK19" s="568" t="str">
        <f t="shared" si="16"/>
        <v>Canarias</v>
      </c>
      <c r="AL19" s="569">
        <f t="shared" si="17"/>
        <v>1.4863735506580928</v>
      </c>
      <c r="AN19" s="567">
        <f t="shared" si="18"/>
        <v>3</v>
      </c>
      <c r="AO19" s="567">
        <v>9</v>
      </c>
      <c r="AP19" s="567">
        <f t="shared" si="19"/>
        <v>10</v>
      </c>
      <c r="AQ19" s="568" t="str">
        <f t="shared" si="20"/>
        <v>Comunitat Valenciana</v>
      </c>
      <c r="AR19" s="569">
        <f t="shared" si="21"/>
        <v>6.7794637268038302</v>
      </c>
      <c r="AT19" s="567">
        <f t="shared" si="22"/>
        <v>2</v>
      </c>
      <c r="AU19" s="567">
        <v>9</v>
      </c>
      <c r="AV19" s="567">
        <f t="shared" si="23"/>
        <v>10</v>
      </c>
      <c r="AW19" s="568" t="str">
        <f t="shared" si="24"/>
        <v>Comunitat Valenciana</v>
      </c>
      <c r="AX19" s="569">
        <f t="shared" si="25"/>
        <v>40.636394760196907</v>
      </c>
    </row>
    <row r="20" spans="1:50" s="396" customFormat="1" ht="18" customHeight="1" x14ac:dyDescent="0.35">
      <c r="A20" s="519"/>
      <c r="B20" s="557" t="s">
        <v>3</v>
      </c>
      <c r="C20" s="558"/>
      <c r="D20" s="559">
        <f t="shared" si="4"/>
        <v>5319285</v>
      </c>
      <c r="E20" s="560">
        <f t="shared" si="0"/>
        <v>10.94059722094102</v>
      </c>
      <c r="F20" s="558"/>
      <c r="G20" s="561">
        <f>'20pobl'!J21</f>
        <v>4245246</v>
      </c>
      <c r="H20" s="562">
        <f t="shared" si="5"/>
        <v>10.972086845199184</v>
      </c>
      <c r="I20" s="558"/>
      <c r="J20" s="561">
        <f>'20pobl'!Q21</f>
        <v>773188</v>
      </c>
      <c r="K20" s="562">
        <f t="shared" si="6"/>
        <v>11.080471669694784</v>
      </c>
      <c r="L20" s="558"/>
      <c r="M20" s="561">
        <f>'20pobl'!X21</f>
        <v>300851</v>
      </c>
      <c r="N20" s="562">
        <f t="shared" si="1"/>
        <v>10.196838837947231</v>
      </c>
      <c r="O20" s="558"/>
      <c r="P20" s="563">
        <f t="shared" si="7"/>
        <v>236730</v>
      </c>
      <c r="Q20" s="564">
        <f t="shared" si="8"/>
        <v>4.450410158508145</v>
      </c>
      <c r="R20" s="558"/>
      <c r="S20" s="561">
        <f>'23solcasaad'!J21</f>
        <v>62057</v>
      </c>
      <c r="T20" s="565">
        <f t="shared" si="9"/>
        <v>1.4617998580058729</v>
      </c>
      <c r="U20" s="558"/>
      <c r="V20" s="561">
        <f>'23solcasaad'!Q21</f>
        <v>52418</v>
      </c>
      <c r="W20" s="565">
        <f t="shared" si="10"/>
        <v>6.7794637268038302</v>
      </c>
      <c r="X20" s="558"/>
      <c r="Y20" s="561">
        <f>'23solcasaad'!X21</f>
        <v>122255</v>
      </c>
      <c r="Z20" s="565">
        <f t="shared" si="11"/>
        <v>40.636394760196907</v>
      </c>
      <c r="AA20" s="566"/>
      <c r="AB20" s="567">
        <f t="shared" si="12"/>
        <v>12</v>
      </c>
      <c r="AC20" s="567">
        <v>10</v>
      </c>
      <c r="AD20" s="567">
        <f t="shared" si="13"/>
        <v>17</v>
      </c>
      <c r="AE20" s="568" t="str">
        <f t="shared" si="2"/>
        <v>Rioja, La</v>
      </c>
      <c r="AF20" s="570">
        <f t="shared" si="3"/>
        <v>4.6189818127976707</v>
      </c>
      <c r="AH20" s="567">
        <f t="shared" si="14"/>
        <v>12</v>
      </c>
      <c r="AI20" s="567">
        <v>10</v>
      </c>
      <c r="AJ20" s="567">
        <f t="shared" si="15"/>
        <v>6</v>
      </c>
      <c r="AK20" s="568" t="str">
        <f t="shared" si="16"/>
        <v>Cantabria</v>
      </c>
      <c r="AL20" s="569">
        <f t="shared" si="17"/>
        <v>1.4801862205689083</v>
      </c>
      <c r="AN20" s="567">
        <f t="shared" si="18"/>
        <v>9</v>
      </c>
      <c r="AO20" s="567">
        <v>10</v>
      </c>
      <c r="AP20" s="567">
        <f t="shared" si="19"/>
        <v>18</v>
      </c>
      <c r="AQ20" s="568" t="str">
        <f t="shared" si="20"/>
        <v>Ceuta y Melilla</v>
      </c>
      <c r="AR20" s="569">
        <f t="shared" si="21"/>
        <v>6.7012173074605279</v>
      </c>
      <c r="AT20" s="567">
        <f t="shared" si="22"/>
        <v>9</v>
      </c>
      <c r="AU20" s="567">
        <v>10</v>
      </c>
      <c r="AV20" s="567">
        <f t="shared" si="23"/>
        <v>16</v>
      </c>
      <c r="AW20" s="568" t="str">
        <f t="shared" si="24"/>
        <v>País Vasco</v>
      </c>
      <c r="AX20" s="569">
        <f t="shared" si="25"/>
        <v>40.287844910194352</v>
      </c>
    </row>
    <row r="21" spans="1:50" s="329" customFormat="1" ht="18" customHeight="1" x14ac:dyDescent="0.35">
      <c r="A21" s="348"/>
      <c r="B21" s="548" t="s">
        <v>2</v>
      </c>
      <c r="C21" s="573"/>
      <c r="D21" s="574">
        <f t="shared" si="4"/>
        <v>1054681</v>
      </c>
      <c r="E21" s="575">
        <f t="shared" si="0"/>
        <v>2.1692464339811264</v>
      </c>
      <c r="F21" s="573"/>
      <c r="G21" s="576">
        <f>'20pobl'!J22</f>
        <v>818728</v>
      </c>
      <c r="H21" s="577">
        <f t="shared" si="5"/>
        <v>2.1160504523403914</v>
      </c>
      <c r="I21" s="573"/>
      <c r="J21" s="576">
        <f>'20pobl'!Q22</f>
        <v>161284</v>
      </c>
      <c r="K21" s="577">
        <f t="shared" si="6"/>
        <v>2.3113431568713603</v>
      </c>
      <c r="L21" s="573"/>
      <c r="M21" s="576">
        <f>'20pobl'!X22</f>
        <v>74669</v>
      </c>
      <c r="N21" s="577">
        <f t="shared" si="1"/>
        <v>2.5307802174188612</v>
      </c>
      <c r="O21" s="573"/>
      <c r="P21" s="578">
        <f t="shared" si="7"/>
        <v>62130</v>
      </c>
      <c r="Q21" s="579">
        <f t="shared" si="8"/>
        <v>5.8908807497243245</v>
      </c>
      <c r="R21" s="573"/>
      <c r="S21" s="576">
        <f>'23solcasaad'!J22</f>
        <v>14617</v>
      </c>
      <c r="T21" s="580">
        <f t="shared" si="9"/>
        <v>1.7853304149851965</v>
      </c>
      <c r="U21" s="573"/>
      <c r="V21" s="576">
        <f>'23solcasaad'!Q22</f>
        <v>13561</v>
      </c>
      <c r="W21" s="580">
        <f t="shared" si="10"/>
        <v>8.4081495994642985</v>
      </c>
      <c r="X21" s="573"/>
      <c r="Y21" s="576">
        <f>'23solcasaad'!X22</f>
        <v>33952</v>
      </c>
      <c r="Z21" s="565">
        <f t="shared" si="11"/>
        <v>45.470007633690017</v>
      </c>
      <c r="AA21" s="566"/>
      <c r="AB21" s="567">
        <f t="shared" si="12"/>
        <v>2</v>
      </c>
      <c r="AC21" s="567">
        <v>11</v>
      </c>
      <c r="AD21" s="567">
        <f t="shared" si="13"/>
        <v>2</v>
      </c>
      <c r="AE21" s="568" t="str">
        <f t="shared" si="2"/>
        <v>Aragón</v>
      </c>
      <c r="AF21" s="569">
        <f t="shared" si="3"/>
        <v>4.5446440528236725</v>
      </c>
      <c r="AG21" s="396"/>
      <c r="AH21" s="567">
        <f t="shared" si="14"/>
        <v>6</v>
      </c>
      <c r="AI21" s="567">
        <v>11</v>
      </c>
      <c r="AJ21" s="567">
        <f t="shared" si="15"/>
        <v>3</v>
      </c>
      <c r="AK21" s="568" t="str">
        <f t="shared" si="16"/>
        <v>Asturias, Principado de</v>
      </c>
      <c r="AL21" s="569">
        <f t="shared" si="17"/>
        <v>1.4670730331979085</v>
      </c>
      <c r="AM21" s="396"/>
      <c r="AN21" s="567">
        <f t="shared" si="18"/>
        <v>4</v>
      </c>
      <c r="AO21" s="567">
        <v>11</v>
      </c>
      <c r="AP21" s="567">
        <f t="shared" si="19"/>
        <v>16</v>
      </c>
      <c r="AQ21" s="568" t="str">
        <f t="shared" si="20"/>
        <v>País Vasco</v>
      </c>
      <c r="AR21" s="569">
        <f t="shared" si="21"/>
        <v>6.6003360942369085</v>
      </c>
      <c r="AS21" s="396"/>
      <c r="AT21" s="567">
        <f t="shared" si="22"/>
        <v>3</v>
      </c>
      <c r="AU21" s="567">
        <v>11</v>
      </c>
      <c r="AV21" s="567">
        <f t="shared" si="23"/>
        <v>13</v>
      </c>
      <c r="AW21" s="568" t="str">
        <f t="shared" si="24"/>
        <v>Madrid, Comunidad de</v>
      </c>
      <c r="AX21" s="569">
        <f t="shared" si="25"/>
        <v>40.240062616162412</v>
      </c>
    </row>
    <row r="22" spans="1:50" s="329" customFormat="1" ht="18" customHeight="1" x14ac:dyDescent="0.35">
      <c r="A22" s="348"/>
      <c r="B22" s="548" t="s">
        <v>35</v>
      </c>
      <c r="C22" s="573"/>
      <c r="D22" s="574">
        <f t="shared" si="4"/>
        <v>2705833</v>
      </c>
      <c r="E22" s="575">
        <f t="shared" si="0"/>
        <v>5.5653022915919159</v>
      </c>
      <c r="F22" s="573"/>
      <c r="G22" s="576">
        <f>'20pobl'!J23</f>
        <v>1985942</v>
      </c>
      <c r="H22" s="577">
        <f t="shared" si="5"/>
        <v>5.1327833754577608</v>
      </c>
      <c r="I22" s="573"/>
      <c r="J22" s="576">
        <f>'20pobl'!Q23</f>
        <v>478661</v>
      </c>
      <c r="K22" s="577">
        <f t="shared" si="6"/>
        <v>6.8596378240321565</v>
      </c>
      <c r="L22" s="573"/>
      <c r="M22" s="576">
        <f>'20pobl'!X23</f>
        <v>241230</v>
      </c>
      <c r="N22" s="577">
        <f t="shared" si="1"/>
        <v>8.1760852810128952</v>
      </c>
      <c r="O22" s="573"/>
      <c r="P22" s="578">
        <f t="shared" si="7"/>
        <v>100525</v>
      </c>
      <c r="Q22" s="579">
        <f t="shared" si="8"/>
        <v>3.7151221084228037</v>
      </c>
      <c r="R22" s="573"/>
      <c r="S22" s="576">
        <f>'23solcasaad'!J23</f>
        <v>27686</v>
      </c>
      <c r="T22" s="580">
        <f t="shared" si="9"/>
        <v>1.3940991227336952</v>
      </c>
      <c r="U22" s="573"/>
      <c r="V22" s="576">
        <f>'23solcasaad'!Q23</f>
        <v>17713</v>
      </c>
      <c r="W22" s="580">
        <f t="shared" si="10"/>
        <v>3.7005312736989224</v>
      </c>
      <c r="X22" s="573"/>
      <c r="Y22" s="576">
        <f>'23solcasaad'!X23</f>
        <v>55126</v>
      </c>
      <c r="Z22" s="565">
        <f t="shared" si="11"/>
        <v>22.85204991087344</v>
      </c>
      <c r="AA22" s="566"/>
      <c r="AB22" s="567">
        <f t="shared" si="12"/>
        <v>16</v>
      </c>
      <c r="AC22" s="567">
        <v>12</v>
      </c>
      <c r="AD22" s="567">
        <f t="shared" si="13"/>
        <v>10</v>
      </c>
      <c r="AE22" s="568" t="str">
        <f t="shared" si="2"/>
        <v>Comunitat Valenciana</v>
      </c>
      <c r="AF22" s="569">
        <f t="shared" si="3"/>
        <v>4.450410158508145</v>
      </c>
      <c r="AG22" s="396"/>
      <c r="AH22" s="567">
        <f t="shared" si="14"/>
        <v>15</v>
      </c>
      <c r="AI22" s="567">
        <v>12</v>
      </c>
      <c r="AJ22" s="567">
        <f t="shared" si="15"/>
        <v>10</v>
      </c>
      <c r="AK22" s="568" t="str">
        <f t="shared" si="16"/>
        <v>Comunitat Valenciana</v>
      </c>
      <c r="AL22" s="569">
        <f t="shared" si="17"/>
        <v>1.4617998580058729</v>
      </c>
      <c r="AM22" s="396"/>
      <c r="AN22" s="567">
        <f t="shared" si="18"/>
        <v>19</v>
      </c>
      <c r="AO22" s="567">
        <v>12</v>
      </c>
      <c r="AP22" s="567">
        <f t="shared" si="19"/>
        <v>5</v>
      </c>
      <c r="AQ22" s="568" t="str">
        <f t="shared" si="20"/>
        <v>Canarias</v>
      </c>
      <c r="AR22" s="569">
        <f t="shared" si="21"/>
        <v>6.3526923154654034</v>
      </c>
      <c r="AS22" s="396"/>
      <c r="AT22" s="567">
        <f t="shared" si="22"/>
        <v>19</v>
      </c>
      <c r="AU22" s="567">
        <v>12</v>
      </c>
      <c r="AV22" s="567">
        <f t="shared" si="23"/>
        <v>17</v>
      </c>
      <c r="AW22" s="568" t="str">
        <f t="shared" si="24"/>
        <v>Rioja, La</v>
      </c>
      <c r="AX22" s="569">
        <f t="shared" si="25"/>
        <v>38.928856914468426</v>
      </c>
    </row>
    <row r="23" spans="1:50" s="329" customFormat="1" ht="18" customHeight="1" x14ac:dyDescent="0.35">
      <c r="A23" s="348"/>
      <c r="B23" s="548" t="s">
        <v>42</v>
      </c>
      <c r="C23" s="573"/>
      <c r="D23" s="574">
        <f t="shared" si="4"/>
        <v>7009268</v>
      </c>
      <c r="E23" s="575">
        <f t="shared" si="0"/>
        <v>14.416519889727814</v>
      </c>
      <c r="F23" s="573"/>
      <c r="G23" s="576">
        <f>'20pobl'!J24</f>
        <v>5704269</v>
      </c>
      <c r="H23" s="577">
        <f t="shared" si="5"/>
        <v>14.743017214167919</v>
      </c>
      <c r="I23" s="573"/>
      <c r="J23" s="576">
        <f>'20pobl'!Q24</f>
        <v>912768</v>
      </c>
      <c r="K23" s="577">
        <f t="shared" si="6"/>
        <v>13.080777204255586</v>
      </c>
      <c r="L23" s="573"/>
      <c r="M23" s="576">
        <f>'20pobl'!X24</f>
        <v>392231</v>
      </c>
      <c r="N23" s="577">
        <f t="shared" si="1"/>
        <v>13.294010304924631</v>
      </c>
      <c r="O23" s="573"/>
      <c r="P23" s="578">
        <f t="shared" si="7"/>
        <v>277807</v>
      </c>
      <c r="Q23" s="579">
        <f t="shared" si="8"/>
        <v>3.9634238553868961</v>
      </c>
      <c r="R23" s="573"/>
      <c r="S23" s="576">
        <f>'23solcasaad'!J24</f>
        <v>65473</v>
      </c>
      <c r="T23" s="580">
        <f t="shared" si="9"/>
        <v>1.1477894888898121</v>
      </c>
      <c r="U23" s="573"/>
      <c r="V23" s="576">
        <f>'23solcasaad'!Q24</f>
        <v>54500</v>
      </c>
      <c r="W23" s="580">
        <f t="shared" si="10"/>
        <v>5.9708491095218061</v>
      </c>
      <c r="X23" s="573"/>
      <c r="Y23" s="576">
        <f>'23solcasaad'!X24</f>
        <v>157834</v>
      </c>
      <c r="Z23" s="565">
        <f t="shared" si="11"/>
        <v>40.240062616162412</v>
      </c>
      <c r="AA23" s="566"/>
      <c r="AB23" s="567">
        <f t="shared" si="12"/>
        <v>15</v>
      </c>
      <c r="AC23" s="567">
        <v>13</v>
      </c>
      <c r="AD23" s="567">
        <f t="shared" si="13"/>
        <v>4</v>
      </c>
      <c r="AE23" s="568" t="str">
        <f t="shared" si="2"/>
        <v>Balears, Illes</v>
      </c>
      <c r="AF23" s="569">
        <f t="shared" si="3"/>
        <v>4.1116508952984656</v>
      </c>
      <c r="AG23" s="396"/>
      <c r="AH23" s="567">
        <f t="shared" si="14"/>
        <v>17</v>
      </c>
      <c r="AI23" s="567">
        <v>13</v>
      </c>
      <c r="AJ23" s="567">
        <f t="shared" si="15"/>
        <v>4</v>
      </c>
      <c r="AK23" s="568" t="str">
        <f t="shared" si="16"/>
        <v>Balears, Illes</v>
      </c>
      <c r="AL23" s="569">
        <f t="shared" si="17"/>
        <v>1.4499121265377857</v>
      </c>
      <c r="AM23" s="396"/>
      <c r="AN23" s="567">
        <f t="shared" si="18"/>
        <v>13</v>
      </c>
      <c r="AO23" s="567">
        <v>13</v>
      </c>
      <c r="AP23" s="567">
        <f t="shared" si="19"/>
        <v>13</v>
      </c>
      <c r="AQ23" s="568" t="str">
        <f t="shared" si="20"/>
        <v>Madrid, Comunidad de</v>
      </c>
      <c r="AR23" s="569">
        <f t="shared" si="21"/>
        <v>5.9708491095218061</v>
      </c>
      <c r="AS23" s="396"/>
      <c r="AT23" s="567">
        <f t="shared" si="22"/>
        <v>11</v>
      </c>
      <c r="AU23" s="567">
        <v>13</v>
      </c>
      <c r="AV23" s="567">
        <f t="shared" si="23"/>
        <v>2</v>
      </c>
      <c r="AW23" s="568" t="str">
        <f t="shared" si="24"/>
        <v>Aragón</v>
      </c>
      <c r="AX23" s="569">
        <f t="shared" si="25"/>
        <v>38.591297375643755</v>
      </c>
    </row>
    <row r="24" spans="1:50" s="329" customFormat="1" ht="18" customHeight="1" x14ac:dyDescent="0.35">
      <c r="A24" s="348"/>
      <c r="B24" s="548" t="s">
        <v>43</v>
      </c>
      <c r="C24" s="573"/>
      <c r="D24" s="574">
        <f t="shared" si="4"/>
        <v>1568492</v>
      </c>
      <c r="E24" s="575">
        <f t="shared" si="0"/>
        <v>3.226042450492542</v>
      </c>
      <c r="F24" s="573"/>
      <c r="G24" s="576">
        <f>'20pobl'!J25</f>
        <v>1307004</v>
      </c>
      <c r="H24" s="577">
        <f t="shared" si="5"/>
        <v>3.3780283627904519</v>
      </c>
      <c r="I24" s="573"/>
      <c r="J24" s="576">
        <f>'20pobl'!Q25</f>
        <v>189074</v>
      </c>
      <c r="K24" s="577">
        <f t="shared" si="6"/>
        <v>2.7095985717262443</v>
      </c>
      <c r="L24" s="573"/>
      <c r="M24" s="576">
        <f>'20pobl'!X25</f>
        <v>72414</v>
      </c>
      <c r="N24" s="577">
        <f t="shared" si="1"/>
        <v>2.4543507836474228</v>
      </c>
      <c r="O24" s="573"/>
      <c r="P24" s="578">
        <f t="shared" si="7"/>
        <v>74588</v>
      </c>
      <c r="Q24" s="579">
        <f t="shared" si="8"/>
        <v>4.7553956284125132</v>
      </c>
      <c r="R24" s="573"/>
      <c r="S24" s="576">
        <f>'23solcasaad'!J25</f>
        <v>25056</v>
      </c>
      <c r="T24" s="580">
        <f t="shared" si="9"/>
        <v>1.9170561069438197</v>
      </c>
      <c r="U24" s="573"/>
      <c r="V24" s="576">
        <f>'23solcasaad'!Q25</f>
        <v>17637</v>
      </c>
      <c r="W24" s="580">
        <f t="shared" si="10"/>
        <v>9.3280937622306617</v>
      </c>
      <c r="X24" s="573"/>
      <c r="Y24" s="576">
        <f>'23solcasaad'!X25</f>
        <v>31895</v>
      </c>
      <c r="Z24" s="565">
        <f t="shared" si="11"/>
        <v>44.045350346618058</v>
      </c>
      <c r="AA24" s="566"/>
      <c r="AB24" s="567">
        <f t="shared" si="12"/>
        <v>9</v>
      </c>
      <c r="AC24" s="567">
        <v>14</v>
      </c>
      <c r="AD24" s="567">
        <f t="shared" si="13"/>
        <v>6</v>
      </c>
      <c r="AE24" s="568" t="str">
        <f t="shared" si="2"/>
        <v>Cantabria</v>
      </c>
      <c r="AF24" s="569">
        <f t="shared" si="3"/>
        <v>4.0272420627197043</v>
      </c>
      <c r="AG24" s="396"/>
      <c r="AH24" s="567">
        <f t="shared" si="14"/>
        <v>2</v>
      </c>
      <c r="AI24" s="567">
        <v>14</v>
      </c>
      <c r="AJ24" s="567">
        <f t="shared" si="15"/>
        <v>8</v>
      </c>
      <c r="AK24" s="568" t="str">
        <f t="shared" si="16"/>
        <v>Castilla - La Mancha</v>
      </c>
      <c r="AL24" s="569">
        <f t="shared" si="17"/>
        <v>1.4360621691719953</v>
      </c>
      <c r="AM24" s="396"/>
      <c r="AN24" s="567">
        <f t="shared" si="18"/>
        <v>2</v>
      </c>
      <c r="AO24" s="567">
        <v>14</v>
      </c>
      <c r="AP24" s="567">
        <f t="shared" si="19"/>
        <v>2</v>
      </c>
      <c r="AQ24" s="568" t="str">
        <f t="shared" si="20"/>
        <v>Aragón</v>
      </c>
      <c r="AR24" s="569">
        <f t="shared" si="21"/>
        <v>5.9653086864633753</v>
      </c>
      <c r="AS24" s="396"/>
      <c r="AT24" s="567">
        <f t="shared" si="22"/>
        <v>6</v>
      </c>
      <c r="AU24" s="567">
        <v>14</v>
      </c>
      <c r="AV24" s="567">
        <f t="shared" si="23"/>
        <v>18</v>
      </c>
      <c r="AW24" s="568" t="str">
        <f t="shared" si="24"/>
        <v>Ceuta y Melilla</v>
      </c>
      <c r="AX24" s="569">
        <f t="shared" si="25"/>
        <v>33.4555080431684</v>
      </c>
    </row>
    <row r="25" spans="1:50" s="329" customFormat="1" ht="18" customHeight="1" x14ac:dyDescent="0.35">
      <c r="B25" s="548" t="s">
        <v>44</v>
      </c>
      <c r="C25" s="573"/>
      <c r="D25" s="581">
        <f t="shared" si="4"/>
        <v>678333</v>
      </c>
      <c r="E25" s="575">
        <f t="shared" si="0"/>
        <v>1.3951815205751497</v>
      </c>
      <c r="F25" s="573"/>
      <c r="G25" s="582">
        <f>'20pobl'!J26</f>
        <v>537748</v>
      </c>
      <c r="H25" s="577">
        <f t="shared" si="5"/>
        <v>1.3898411910245414</v>
      </c>
      <c r="I25" s="573"/>
      <c r="J25" s="582">
        <f>'20pobl'!Q26</f>
        <v>97707</v>
      </c>
      <c r="K25" s="577">
        <f t="shared" si="6"/>
        <v>1.4002282050819053</v>
      </c>
      <c r="L25" s="573"/>
      <c r="M25" s="582">
        <f>'20pobl'!X26</f>
        <v>42878</v>
      </c>
      <c r="N25" s="577">
        <f t="shared" si="1"/>
        <v>1.4532777211759356</v>
      </c>
      <c r="O25" s="573"/>
      <c r="P25" s="583">
        <f t="shared" si="7"/>
        <v>24200</v>
      </c>
      <c r="Q25" s="579">
        <f t="shared" si="8"/>
        <v>3.5675693206728849</v>
      </c>
      <c r="R25" s="573"/>
      <c r="S25" s="582">
        <f>'23solcasaad'!J26</f>
        <v>5684</v>
      </c>
      <c r="T25" s="580">
        <f t="shared" si="9"/>
        <v>1.0570006768969853</v>
      </c>
      <c r="U25" s="573"/>
      <c r="V25" s="582">
        <f>'23solcasaad'!Q26</f>
        <v>4605</v>
      </c>
      <c r="W25" s="580">
        <f t="shared" si="10"/>
        <v>4.7130707114126933</v>
      </c>
      <c r="X25" s="573"/>
      <c r="Y25" s="582">
        <f>'23solcasaad'!X26</f>
        <v>13911</v>
      </c>
      <c r="Z25" s="565">
        <f t="shared" si="11"/>
        <v>32.443210970660942</v>
      </c>
      <c r="AA25" s="566"/>
      <c r="AB25" s="567">
        <f t="shared" si="12"/>
        <v>17</v>
      </c>
      <c r="AC25" s="567">
        <v>15</v>
      </c>
      <c r="AD25" s="567">
        <f t="shared" si="13"/>
        <v>13</v>
      </c>
      <c r="AE25" s="568" t="str">
        <f t="shared" si="2"/>
        <v>Madrid, Comunidad de</v>
      </c>
      <c r="AF25" s="569">
        <f t="shared" si="3"/>
        <v>3.9634238553868961</v>
      </c>
      <c r="AG25" s="396"/>
      <c r="AH25" s="567">
        <f t="shared" si="14"/>
        <v>19</v>
      </c>
      <c r="AI25" s="567">
        <v>15</v>
      </c>
      <c r="AJ25" s="567">
        <f t="shared" si="15"/>
        <v>12</v>
      </c>
      <c r="AK25" s="568" t="str">
        <f t="shared" si="16"/>
        <v>Galicia</v>
      </c>
      <c r="AL25" s="569">
        <f t="shared" si="17"/>
        <v>1.3940991227336952</v>
      </c>
      <c r="AM25" s="396"/>
      <c r="AN25" s="567">
        <f t="shared" si="18"/>
        <v>18</v>
      </c>
      <c r="AO25" s="567">
        <v>15</v>
      </c>
      <c r="AP25" s="567">
        <f t="shared" si="19"/>
        <v>3</v>
      </c>
      <c r="AQ25" s="568" t="str">
        <f t="shared" si="20"/>
        <v>Asturias, Principado de</v>
      </c>
      <c r="AR25" s="569">
        <f t="shared" si="21"/>
        <v>5.7672142607479904</v>
      </c>
      <c r="AS25" s="396"/>
      <c r="AT25" s="567">
        <f t="shared" si="22"/>
        <v>17</v>
      </c>
      <c r="AU25" s="567">
        <v>15</v>
      </c>
      <c r="AV25" s="567">
        <f t="shared" si="23"/>
        <v>3</v>
      </c>
      <c r="AW25" s="568" t="str">
        <f t="shared" si="24"/>
        <v>Asturias, Principado de</v>
      </c>
      <c r="AX25" s="569">
        <f t="shared" si="25"/>
        <v>32.928692300460654</v>
      </c>
    </row>
    <row r="26" spans="1:50" s="329" customFormat="1" ht="18" customHeight="1" x14ac:dyDescent="0.35">
      <c r="B26" s="548" t="s">
        <v>45</v>
      </c>
      <c r="C26" s="573"/>
      <c r="D26" s="581">
        <f t="shared" si="4"/>
        <v>2227684</v>
      </c>
      <c r="E26" s="575">
        <f t="shared" si="0"/>
        <v>4.5818551514977628</v>
      </c>
      <c r="F26" s="573"/>
      <c r="G26" s="582">
        <f>'20pobl'!J27</f>
        <v>1697134</v>
      </c>
      <c r="H26" s="577">
        <f t="shared" si="5"/>
        <v>4.38634218981427</v>
      </c>
      <c r="I26" s="573"/>
      <c r="J26" s="582">
        <f>'20pobl'!Q27</f>
        <v>367754</v>
      </c>
      <c r="K26" s="577">
        <f t="shared" si="6"/>
        <v>5.2702418796165169</v>
      </c>
      <c r="L26" s="573"/>
      <c r="M26" s="582">
        <f>'20pobl'!X27</f>
        <v>162796</v>
      </c>
      <c r="N26" s="577">
        <f t="shared" si="1"/>
        <v>5.5176967185166657</v>
      </c>
      <c r="O26" s="573"/>
      <c r="P26" s="583">
        <f t="shared" si="7"/>
        <v>121716</v>
      </c>
      <c r="Q26" s="579">
        <f t="shared" si="8"/>
        <v>5.4637910942485561</v>
      </c>
      <c r="R26" s="573"/>
      <c r="S26" s="582">
        <f>'23solcasaad'!J27</f>
        <v>31856</v>
      </c>
      <c r="T26" s="580">
        <f t="shared" si="9"/>
        <v>1.8770468330726979</v>
      </c>
      <c r="U26" s="573"/>
      <c r="V26" s="582">
        <f>'23solcasaad'!Q27</f>
        <v>24273</v>
      </c>
      <c r="W26" s="580">
        <f t="shared" si="10"/>
        <v>6.6003360942369085</v>
      </c>
      <c r="X26" s="573"/>
      <c r="Y26" s="582">
        <f>'23solcasaad'!X27</f>
        <v>65587</v>
      </c>
      <c r="Z26" s="565">
        <f t="shared" si="11"/>
        <v>40.287844910194352</v>
      </c>
      <c r="AA26" s="566"/>
      <c r="AB26" s="567">
        <f t="shared" si="12"/>
        <v>3</v>
      </c>
      <c r="AC26" s="567">
        <v>16</v>
      </c>
      <c r="AD26" s="567">
        <f t="shared" si="13"/>
        <v>12</v>
      </c>
      <c r="AE26" s="568" t="str">
        <f t="shared" si="2"/>
        <v>Galicia</v>
      </c>
      <c r="AF26" s="570">
        <f t="shared" si="3"/>
        <v>3.7151221084228037</v>
      </c>
      <c r="AG26" s="396"/>
      <c r="AH26" s="567">
        <f t="shared" si="14"/>
        <v>4</v>
      </c>
      <c r="AI26" s="567">
        <v>16</v>
      </c>
      <c r="AJ26" s="567">
        <f t="shared" si="15"/>
        <v>17</v>
      </c>
      <c r="AK26" s="568" t="str">
        <f t="shared" si="16"/>
        <v>Rioja, La</v>
      </c>
      <c r="AL26" s="569">
        <f t="shared" si="17"/>
        <v>1.3517474097778905</v>
      </c>
      <c r="AM26" s="396"/>
      <c r="AN26" s="567">
        <f t="shared" si="18"/>
        <v>11</v>
      </c>
      <c r="AO26" s="567">
        <v>16</v>
      </c>
      <c r="AP26" s="567">
        <f t="shared" si="19"/>
        <v>17</v>
      </c>
      <c r="AQ26" s="568" t="str">
        <f t="shared" si="20"/>
        <v>Rioja, La</v>
      </c>
      <c r="AR26" s="569">
        <f t="shared" si="21"/>
        <v>5.6834356826223109</v>
      </c>
      <c r="AS26" s="396"/>
      <c r="AT26" s="567">
        <f t="shared" si="22"/>
        <v>10</v>
      </c>
      <c r="AU26" s="567">
        <v>16</v>
      </c>
      <c r="AV26" s="567">
        <f t="shared" si="23"/>
        <v>5</v>
      </c>
      <c r="AW26" s="568" t="str">
        <f t="shared" si="24"/>
        <v>Canarias</v>
      </c>
      <c r="AX26" s="569">
        <f t="shared" si="25"/>
        <v>32.5235835122201</v>
      </c>
    </row>
    <row r="27" spans="1:50" s="329" customFormat="1" ht="18" customHeight="1" x14ac:dyDescent="0.35">
      <c r="B27" s="548" t="s">
        <v>46</v>
      </c>
      <c r="C27" s="573"/>
      <c r="D27" s="581">
        <f t="shared" si="4"/>
        <v>324184</v>
      </c>
      <c r="E27" s="584">
        <f t="shared" si="0"/>
        <v>0.6667750589550181</v>
      </c>
      <c r="F27" s="573"/>
      <c r="G27" s="582">
        <f>'20pobl'!J28</f>
        <v>252488</v>
      </c>
      <c r="H27" s="585">
        <f t="shared" si="5"/>
        <v>0.65257001911565349</v>
      </c>
      <c r="I27" s="573"/>
      <c r="J27" s="582">
        <f>'20pobl'!Q28</f>
        <v>49178</v>
      </c>
      <c r="K27" s="585">
        <f t="shared" si="6"/>
        <v>0.70476447613290694</v>
      </c>
      <c r="L27" s="573"/>
      <c r="M27" s="582">
        <f>'20pobl'!X28</f>
        <v>22518</v>
      </c>
      <c r="N27" s="585">
        <f t="shared" si="1"/>
        <v>0.76320975151452297</v>
      </c>
      <c r="O27" s="573"/>
      <c r="P27" s="583">
        <f t="shared" si="7"/>
        <v>14974</v>
      </c>
      <c r="Q27" s="586">
        <f t="shared" si="8"/>
        <v>4.6189818127976707</v>
      </c>
      <c r="R27" s="573"/>
      <c r="S27" s="582">
        <f>'23solcasaad'!J28</f>
        <v>3413</v>
      </c>
      <c r="T27" s="587">
        <f t="shared" si="9"/>
        <v>1.3517474097778905</v>
      </c>
      <c r="U27" s="573"/>
      <c r="V27" s="582">
        <f>'23solcasaad'!Q28</f>
        <v>2795</v>
      </c>
      <c r="W27" s="587">
        <f t="shared" si="10"/>
        <v>5.6834356826223109</v>
      </c>
      <c r="X27" s="573"/>
      <c r="Y27" s="582">
        <f>'23solcasaad'!X28</f>
        <v>8766</v>
      </c>
      <c r="Z27" s="588">
        <f t="shared" si="11"/>
        <v>38.928856914468426</v>
      </c>
      <c r="AA27" s="566"/>
      <c r="AB27" s="567">
        <f t="shared" si="12"/>
        <v>10</v>
      </c>
      <c r="AC27" s="567">
        <v>17</v>
      </c>
      <c r="AD27" s="567">
        <f t="shared" si="13"/>
        <v>15</v>
      </c>
      <c r="AE27" s="568" t="str">
        <f t="shared" si="2"/>
        <v>Navarra, Comunidad Foral de</v>
      </c>
      <c r="AF27" s="569">
        <f t="shared" si="3"/>
        <v>3.5675693206728849</v>
      </c>
      <c r="AG27" s="396"/>
      <c r="AH27" s="567">
        <f t="shared" si="14"/>
        <v>16</v>
      </c>
      <c r="AI27" s="567">
        <v>17</v>
      </c>
      <c r="AJ27" s="567">
        <f t="shared" si="15"/>
        <v>13</v>
      </c>
      <c r="AK27" s="568" t="str">
        <f t="shared" si="16"/>
        <v>Madrid, Comunidad de</v>
      </c>
      <c r="AL27" s="569">
        <f t="shared" si="17"/>
        <v>1.1477894888898121</v>
      </c>
      <c r="AM27" s="396"/>
      <c r="AN27" s="567">
        <f t="shared" si="18"/>
        <v>16</v>
      </c>
      <c r="AO27" s="567">
        <v>17</v>
      </c>
      <c r="AP27" s="567">
        <f t="shared" si="19"/>
        <v>6</v>
      </c>
      <c r="AQ27" s="568" t="str">
        <f t="shared" si="20"/>
        <v>Cantabria</v>
      </c>
      <c r="AR27" s="569">
        <f t="shared" si="21"/>
        <v>5.0522319076822155</v>
      </c>
      <c r="AS27" s="396"/>
      <c r="AT27" s="567">
        <f t="shared" si="22"/>
        <v>12</v>
      </c>
      <c r="AU27" s="567">
        <v>17</v>
      </c>
      <c r="AV27" s="567">
        <f t="shared" si="23"/>
        <v>15</v>
      </c>
      <c r="AW27" s="568" t="str">
        <f t="shared" si="24"/>
        <v>Navarra, Comunidad Foral de</v>
      </c>
      <c r="AX27" s="569">
        <f t="shared" si="25"/>
        <v>32.443210970660942</v>
      </c>
    </row>
    <row r="28" spans="1:50" s="329" customFormat="1" ht="18" customHeight="1" x14ac:dyDescent="0.35">
      <c r="B28" s="548" t="s">
        <v>1</v>
      </c>
      <c r="C28" s="573"/>
      <c r="D28" s="581">
        <f t="shared" si="4"/>
        <v>169164</v>
      </c>
      <c r="E28" s="584">
        <f t="shared" si="0"/>
        <v>0.34793307526918876</v>
      </c>
      <c r="F28" s="573"/>
      <c r="G28" s="582">
        <f>'20pobl'!J29</f>
        <v>147659</v>
      </c>
      <c r="H28" s="585">
        <f t="shared" si="5"/>
        <v>0.38163333090126372</v>
      </c>
      <c r="I28" s="573"/>
      <c r="J28" s="582">
        <f>'20pobl'!Q29</f>
        <v>16594</v>
      </c>
      <c r="K28" s="585">
        <f t="shared" si="6"/>
        <v>0.23780677776545323</v>
      </c>
      <c r="L28" s="573"/>
      <c r="M28" s="582">
        <f>'20pobl'!X29</f>
        <v>4911</v>
      </c>
      <c r="N28" s="585">
        <f t="shared" si="1"/>
        <v>0.16645008835988198</v>
      </c>
      <c r="O28" s="573"/>
      <c r="P28" s="583">
        <f t="shared" si="7"/>
        <v>5913</v>
      </c>
      <c r="Q28" s="586">
        <f t="shared" si="8"/>
        <v>3.4954245584166843</v>
      </c>
      <c r="R28" s="573"/>
      <c r="S28" s="582">
        <f>'23solcasaad'!J29</f>
        <v>3158</v>
      </c>
      <c r="T28" s="587">
        <f t="shared" si="9"/>
        <v>2.138711490664301</v>
      </c>
      <c r="U28" s="573"/>
      <c r="V28" s="582">
        <f>'23solcasaad'!Q29</f>
        <v>1112</v>
      </c>
      <c r="W28" s="587">
        <f t="shared" si="10"/>
        <v>6.7012173074605279</v>
      </c>
      <c r="X28" s="573"/>
      <c r="Y28" s="582">
        <f>'23solcasaad'!X29</f>
        <v>1643</v>
      </c>
      <c r="Z28" s="588">
        <f t="shared" si="11"/>
        <v>33.4555080431684</v>
      </c>
      <c r="AA28" s="566"/>
      <c r="AB28" s="567">
        <f t="shared" si="12"/>
        <v>19</v>
      </c>
      <c r="AC28" s="567">
        <v>18</v>
      </c>
      <c r="AD28" s="567">
        <f t="shared" si="13"/>
        <v>5</v>
      </c>
      <c r="AE28" s="568" t="str">
        <f t="shared" si="2"/>
        <v>Canarias</v>
      </c>
      <c r="AF28" s="569">
        <f t="shared" si="3"/>
        <v>3.5396028326470885</v>
      </c>
      <c r="AG28" s="396"/>
      <c r="AH28" s="567">
        <f t="shared" si="14"/>
        <v>1</v>
      </c>
      <c r="AI28" s="567">
        <v>18</v>
      </c>
      <c r="AJ28" s="567">
        <f t="shared" si="15"/>
        <v>2</v>
      </c>
      <c r="AK28" s="568" t="str">
        <f t="shared" si="16"/>
        <v>Aragón</v>
      </c>
      <c r="AL28" s="569">
        <f t="shared" si="17"/>
        <v>1.1090074321515868</v>
      </c>
      <c r="AM28" s="396"/>
      <c r="AN28" s="567">
        <f t="shared" si="18"/>
        <v>10</v>
      </c>
      <c r="AO28" s="567">
        <v>18</v>
      </c>
      <c r="AP28" s="567">
        <f t="shared" si="19"/>
        <v>15</v>
      </c>
      <c r="AQ28" s="568" t="str">
        <f t="shared" si="20"/>
        <v>Navarra, Comunidad Foral de</v>
      </c>
      <c r="AR28" s="569">
        <f t="shared" si="21"/>
        <v>4.7130707114126933</v>
      </c>
      <c r="AS28" s="396"/>
      <c r="AT28" s="567">
        <f t="shared" si="22"/>
        <v>14</v>
      </c>
      <c r="AU28" s="567">
        <v>18</v>
      </c>
      <c r="AV28" s="567">
        <f t="shared" si="23"/>
        <v>6</v>
      </c>
      <c r="AW28" s="568" t="str">
        <f t="shared" si="24"/>
        <v>Cantabria</v>
      </c>
      <c r="AX28" s="569">
        <f t="shared" si="25"/>
        <v>29.209430673896204</v>
      </c>
    </row>
    <row r="29" spans="1:50" s="329" customFormat="1" ht="3.75" customHeight="1" x14ac:dyDescent="0.3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18</v>
      </c>
      <c r="AE29" s="568" t="str">
        <f t="shared" si="2"/>
        <v>Ceuta y Melilla</v>
      </c>
      <c r="AF29" s="569">
        <f t="shared" si="3"/>
        <v>3.4954245584166843</v>
      </c>
      <c r="AG29" s="396"/>
      <c r="AH29" s="396"/>
      <c r="AI29" s="396"/>
      <c r="AJ29" s="567">
        <f>MATCH(AI30,AH$11:AH$30,0)</f>
        <v>15</v>
      </c>
      <c r="AK29" s="568" t="str">
        <f t="shared" si="16"/>
        <v>Navarra, Comunidad Foral de</v>
      </c>
      <c r="AL29" s="569">
        <f t="shared" si="17"/>
        <v>1.0570006768969853</v>
      </c>
      <c r="AM29" s="396"/>
      <c r="AN29" s="396"/>
      <c r="AO29" s="396"/>
      <c r="AP29" s="567">
        <f>MATCH(AO30,AN$11:AN$30,0)</f>
        <v>12</v>
      </c>
      <c r="AQ29" s="568" t="str">
        <f t="shared" si="20"/>
        <v>Galicia</v>
      </c>
      <c r="AR29" s="569">
        <f>INDEX(W$11:W$30,AP29,1)</f>
        <v>3.7005312736989224</v>
      </c>
      <c r="AS29" s="396"/>
      <c r="AT29" s="396"/>
      <c r="AU29" s="396"/>
      <c r="AV29" s="567">
        <f>MATCH(AU30,AT$11:AT$30,0)</f>
        <v>12</v>
      </c>
      <c r="AW29" s="568" t="str">
        <f t="shared" si="24"/>
        <v>Galicia</v>
      </c>
      <c r="AX29" s="569">
        <f t="shared" si="25"/>
        <v>22.85204991087344</v>
      </c>
    </row>
    <row r="30" spans="1:50" s="329" customFormat="1" ht="18" customHeight="1" x14ac:dyDescent="0.35">
      <c r="B30" s="548" t="s">
        <v>0</v>
      </c>
      <c r="C30" s="320"/>
      <c r="D30" s="549">
        <f>SUM(D11:D28)</f>
        <v>48619695</v>
      </c>
      <c r="E30" s="546">
        <f>SUM(E11:E28)</f>
        <v>99.999999999999986</v>
      </c>
      <c r="F30" s="320"/>
      <c r="G30" s="549">
        <f>SUM(G11:G28)</f>
        <v>38691327</v>
      </c>
      <c r="H30" s="550">
        <f>SUM(H11:H28)</f>
        <v>100</v>
      </c>
      <c r="I30" s="320"/>
      <c r="J30" s="549">
        <f>SUM(J11:J28)</f>
        <v>6977934</v>
      </c>
      <c r="K30" s="550">
        <f>SUM(K11:K28)</f>
        <v>100</v>
      </c>
      <c r="L30" s="320"/>
      <c r="M30" s="549">
        <f>SUM(M11:M28)</f>
        <v>2950434</v>
      </c>
      <c r="N30" s="550">
        <f>SUM(N11:N28)</f>
        <v>100</v>
      </c>
      <c r="O30" s="320"/>
      <c r="P30" s="549">
        <f>SUM(P11:P28)</f>
        <v>2326315</v>
      </c>
      <c r="Q30" s="545">
        <f>P30*100/D30</f>
        <v>4.7847173866475305</v>
      </c>
      <c r="R30" s="320"/>
      <c r="S30" s="549">
        <f>SUM(S11:S28)</f>
        <v>600558</v>
      </c>
      <c r="T30" s="546">
        <f>S30*100/G30</f>
        <v>1.5521773135359249</v>
      </c>
      <c r="U30" s="320"/>
      <c r="V30" s="549">
        <f>SUM(V11:V28)</f>
        <v>507286</v>
      </c>
      <c r="W30" s="546">
        <f>V30*100/J30</f>
        <v>7.2698595314888328</v>
      </c>
      <c r="X30" s="320"/>
      <c r="Y30" s="549">
        <f>SUM(Y11:Y28)</f>
        <v>1218471</v>
      </c>
      <c r="Z30" s="551">
        <f>Y30*100/M30</f>
        <v>41.298025985329616</v>
      </c>
      <c r="AA30" s="566"/>
      <c r="AB30" s="567">
        <f>_xlfn.RANK.EQ(Q30,Q$11:Q$30,0)</f>
        <v>8</v>
      </c>
      <c r="AC30" s="567">
        <v>19</v>
      </c>
      <c r="AD30" s="396"/>
      <c r="AE30" s="396"/>
      <c r="AF30" s="589"/>
      <c r="AG30" s="396"/>
      <c r="AH30" s="567">
        <f t="shared" si="14"/>
        <v>8</v>
      </c>
      <c r="AI30" s="567">
        <v>19</v>
      </c>
      <c r="AJ30" s="396"/>
      <c r="AK30" s="396"/>
      <c r="AL30" s="589"/>
      <c r="AM30" s="396"/>
      <c r="AN30" s="567">
        <f t="shared" si="18"/>
        <v>7</v>
      </c>
      <c r="AO30" s="567">
        <v>19</v>
      </c>
      <c r="AP30" s="396"/>
      <c r="AQ30" s="396"/>
      <c r="AR30" s="589"/>
      <c r="AS30" s="396"/>
      <c r="AT30" s="567">
        <f t="shared" si="22"/>
        <v>8</v>
      </c>
      <c r="AU30" s="567">
        <v>19</v>
      </c>
      <c r="AV30" s="396"/>
      <c r="AW30" s="396"/>
      <c r="AX30" s="589"/>
    </row>
    <row r="31" spans="1:50" s="329" customFormat="1" ht="5.25" customHeight="1" x14ac:dyDescent="0.25">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5">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5">
      <c r="B33" s="1520" t="s">
        <v>170</v>
      </c>
      <c r="C33" s="1520"/>
      <c r="D33" s="1520"/>
      <c r="E33" s="1520"/>
      <c r="F33" s="1520"/>
      <c r="G33" s="1520"/>
      <c r="H33" s="1520"/>
      <c r="I33" s="1520"/>
      <c r="J33" s="1520"/>
      <c r="K33" s="1520"/>
      <c r="L33" s="1520"/>
      <c r="M33" s="1520"/>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5">
      <c r="B34" s="1521"/>
      <c r="C34" s="1521"/>
      <c r="D34" s="1521"/>
      <c r="E34" s="1521"/>
      <c r="F34" s="1521"/>
      <c r="G34" s="1521"/>
      <c r="H34" s="1521"/>
      <c r="I34" s="1521"/>
      <c r="J34" s="1521"/>
      <c r="K34" s="1521"/>
      <c r="L34" s="1521"/>
      <c r="M34" s="1521"/>
      <c r="N34" s="1521"/>
      <c r="O34" s="1521"/>
      <c r="P34" s="1521"/>
    </row>
    <row r="35" spans="2:50" s="329" customFormat="1" ht="4.5" customHeight="1" x14ac:dyDescent="0.25">
      <c r="B35" s="1471"/>
      <c r="C35" s="1471"/>
      <c r="D35" s="1471"/>
      <c r="E35" s="1471"/>
      <c r="F35" s="1471"/>
      <c r="G35" s="1471"/>
      <c r="H35" s="1471"/>
      <c r="I35" s="1471"/>
      <c r="J35" s="1471"/>
      <c r="K35" s="1471"/>
      <c r="L35" s="1471"/>
      <c r="M35" s="1471"/>
      <c r="N35" s="1471"/>
      <c r="O35" s="1471"/>
      <c r="P35" s="1471"/>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5">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5">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5">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5">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5">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5">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5">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5">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5">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5">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5">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5">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5">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5">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5">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114">
    <tabColor theme="0"/>
    <pageSetUpPr fitToPage="1"/>
  </sheetPr>
  <dimension ref="A1:AH68"/>
  <sheetViews>
    <sheetView zoomScaleNormal="100" workbookViewId="0"/>
  </sheetViews>
  <sheetFormatPr baseColWidth="10" defaultColWidth="11.453125" defaultRowHeight="14.5" x14ac:dyDescent="0.25"/>
  <cols>
    <col min="1" max="1" width="2.81640625" style="333" customWidth="1"/>
    <col min="2" max="2" width="32.26953125" style="333" customWidth="1"/>
    <col min="3" max="3" width="0.54296875" style="333" customWidth="1"/>
    <col min="4" max="4" width="12.1796875" style="333" customWidth="1"/>
    <col min="5" max="5" width="0.453125" style="333" customWidth="1"/>
    <col min="6" max="6" width="11.81640625" style="333" customWidth="1"/>
    <col min="7" max="7" width="11.26953125" style="333" customWidth="1"/>
    <col min="8" max="8" width="0.453125" style="333" customWidth="1"/>
    <col min="9" max="9" width="11.81640625" style="333" customWidth="1"/>
    <col min="10" max="10" width="9.81640625" style="333" customWidth="1"/>
    <col min="11" max="11" width="7" style="333" customWidth="1"/>
    <col min="12" max="12" width="8.453125" style="333" customWidth="1"/>
    <col min="13" max="13" width="5" style="333" customWidth="1"/>
    <col min="14" max="14" width="8.1796875" style="333" customWidth="1"/>
    <col min="15" max="15" width="6.26953125" style="333" customWidth="1"/>
    <col min="16" max="16" width="8.26953125" style="333" customWidth="1"/>
    <col min="17" max="17" width="6.54296875" style="333" customWidth="1"/>
    <col min="18" max="18" width="9" style="333" customWidth="1"/>
    <col min="19" max="19" width="5.81640625" style="333" customWidth="1"/>
    <col min="20" max="20" width="8.81640625" style="333" customWidth="1"/>
    <col min="21" max="21" width="7" style="333" customWidth="1"/>
    <col min="22" max="22" width="7.26953125" style="333" customWidth="1"/>
    <col min="23" max="23" width="3.54296875" style="333" customWidth="1"/>
    <col min="24" max="25" width="2.453125" style="596" bestFit="1" customWidth="1"/>
    <col min="26" max="26" width="4.81640625" style="596" customWidth="1"/>
    <col min="27" max="27" width="10.7265625" style="1328" bestFit="1" customWidth="1"/>
    <col min="28" max="28" width="8.1796875" style="396" bestFit="1" customWidth="1"/>
    <col min="29" max="29" width="8.453125" style="396" bestFit="1" customWidth="1"/>
    <col min="30" max="30" width="4.26953125" style="329" bestFit="1" customWidth="1"/>
    <col min="31" max="31" width="2.453125" style="333" bestFit="1" customWidth="1"/>
    <col min="32" max="32" width="4.26953125" style="333" bestFit="1" customWidth="1"/>
    <col min="33" max="33" width="8.453125" style="333" bestFit="1" customWidth="1"/>
    <col min="34" max="34" width="4.26953125" style="333" bestFit="1" customWidth="1"/>
    <col min="35" max="16384" width="11.453125" style="333"/>
  </cols>
  <sheetData>
    <row r="1" spans="1:34" s="340" customFormat="1" x14ac:dyDescent="0.25">
      <c r="B1" s="311"/>
      <c r="C1" s="341"/>
      <c r="E1" s="341"/>
      <c r="F1" s="342" t="s">
        <v>135</v>
      </c>
      <c r="G1" s="342"/>
      <c r="H1" s="342"/>
      <c r="I1" s="342" t="s">
        <v>16</v>
      </c>
      <c r="X1" s="598"/>
      <c r="Y1" s="598"/>
      <c r="Z1" s="598"/>
      <c r="AA1" s="1105"/>
      <c r="AB1" s="342"/>
      <c r="AC1" s="342"/>
      <c r="AD1" s="311"/>
    </row>
    <row r="2" spans="1:34" s="343" customFormat="1" x14ac:dyDescent="0.35">
      <c r="B2" s="1443"/>
      <c r="C2" s="1443"/>
      <c r="X2" s="599"/>
      <c r="Y2" s="599"/>
      <c r="Z2" s="599"/>
      <c r="AA2" s="1394"/>
      <c r="AB2" s="556"/>
      <c r="AC2" s="556"/>
      <c r="AD2" s="891"/>
    </row>
    <row r="3" spans="1:34" s="345" customFormat="1" ht="32.25" customHeight="1" x14ac:dyDescent="0.25">
      <c r="B3" s="1444"/>
      <c r="C3" s="1444"/>
      <c r="X3" s="599"/>
      <c r="Y3" s="599"/>
      <c r="Z3" s="599"/>
      <c r="AA3" s="1394"/>
      <c r="AB3" s="556"/>
      <c r="AC3" s="556"/>
      <c r="AD3" s="891"/>
    </row>
    <row r="4" spans="1:34" s="492" customFormat="1" ht="19.5" customHeight="1" x14ac:dyDescent="0.25">
      <c r="A4" s="1539" t="s">
        <v>396</v>
      </c>
      <c r="B4" s="1539"/>
      <c r="C4" s="1539"/>
      <c r="D4" s="1539"/>
      <c r="E4" s="1539"/>
      <c r="F4" s="1539"/>
      <c r="G4" s="1539"/>
      <c r="H4" s="1539"/>
      <c r="I4" s="1539"/>
      <c r="J4" s="1539"/>
      <c r="K4" s="1539"/>
      <c r="L4" s="1539"/>
      <c r="M4" s="1539"/>
      <c r="N4" s="1539"/>
      <c r="O4" s="1539"/>
      <c r="P4" s="1539"/>
      <c r="Q4" s="1539"/>
      <c r="R4" s="1539"/>
      <c r="S4" s="1539"/>
      <c r="T4" s="1539"/>
      <c r="U4" s="1539"/>
      <c r="V4" s="1539"/>
      <c r="Z4" s="599"/>
      <c r="AA4" s="1394"/>
      <c r="AB4" s="556"/>
      <c r="AC4" s="556"/>
      <c r="AD4" s="891"/>
    </row>
    <row r="5" spans="1:34" s="492" customFormat="1" ht="15.5" x14ac:dyDescent="0.25">
      <c r="B5" s="1482" t="str">
        <f>porsaad!$B$6</f>
        <v>Situación a 31 de diciembre de 2025</v>
      </c>
      <c r="C5" s="1482"/>
      <c r="D5" s="1482"/>
      <c r="E5" s="1482"/>
      <c r="F5" s="1482"/>
      <c r="G5" s="1482"/>
      <c r="H5" s="1482"/>
      <c r="I5" s="1482"/>
      <c r="J5" s="1482"/>
      <c r="K5" s="1482"/>
      <c r="L5" s="1482"/>
      <c r="M5" s="1482"/>
      <c r="N5" s="1482"/>
      <c r="O5" s="1482"/>
      <c r="P5" s="1482"/>
      <c r="Q5" s="1482"/>
      <c r="R5" s="1482"/>
      <c r="S5" s="1482"/>
      <c r="T5" s="1482"/>
      <c r="U5" s="1482"/>
      <c r="V5" s="1482"/>
      <c r="Z5" s="599"/>
      <c r="AA5" s="1394"/>
      <c r="AB5" s="556"/>
      <c r="AC5" s="556"/>
      <c r="AD5" s="891"/>
    </row>
    <row r="6" spans="1:34" s="492" customFormat="1" ht="6" customHeight="1" x14ac:dyDescent="0.25">
      <c r="Z6" s="599"/>
      <c r="AA6" s="1394"/>
      <c r="AB6" s="556"/>
      <c r="AC6" s="556"/>
      <c r="AD6" s="891"/>
    </row>
    <row r="7" spans="1:34" s="437" customFormat="1" ht="7.5" customHeight="1" x14ac:dyDescent="0.25">
      <c r="A7" s="488"/>
      <c r="B7" s="1447" t="s">
        <v>12</v>
      </c>
      <c r="D7" s="1483" t="s">
        <v>13</v>
      </c>
      <c r="E7" s="593"/>
      <c r="F7" s="1537"/>
      <c r="G7" s="1537"/>
      <c r="H7" s="489"/>
      <c r="I7" s="445"/>
      <c r="J7" s="445"/>
      <c r="K7" s="445"/>
      <c r="L7" s="445"/>
      <c r="M7" s="489"/>
      <c r="N7" s="489"/>
      <c r="O7" s="489"/>
      <c r="P7" s="489"/>
      <c r="Q7" s="489"/>
      <c r="R7" s="489"/>
      <c r="S7" s="594"/>
      <c r="T7" s="489"/>
      <c r="U7" s="489"/>
      <c r="V7" s="595"/>
      <c r="Z7" s="1261"/>
      <c r="AA7" s="1395"/>
      <c r="AB7" s="513"/>
      <c r="AC7" s="513"/>
      <c r="AD7" s="320"/>
    </row>
    <row r="8" spans="1:34" s="437" customFormat="1" ht="15" customHeight="1" x14ac:dyDescent="0.25">
      <c r="A8" s="488"/>
      <c r="B8" s="1448"/>
      <c r="D8" s="1536"/>
      <c r="F8" s="1483" t="s">
        <v>241</v>
      </c>
      <c r="G8" s="1484"/>
      <c r="I8" s="1483" t="s">
        <v>242</v>
      </c>
      <c r="J8" s="1485"/>
      <c r="K8" s="1527" t="s">
        <v>371</v>
      </c>
      <c r="L8" s="1528"/>
      <c r="M8" s="1528"/>
      <c r="N8" s="1528"/>
      <c r="O8" s="1528"/>
      <c r="P8" s="1528"/>
      <c r="Q8" s="1528"/>
      <c r="R8" s="1528"/>
      <c r="S8" s="1528"/>
      <c r="T8" s="1528"/>
      <c r="U8" s="1528"/>
      <c r="V8" s="1529"/>
      <c r="Z8" s="1261"/>
      <c r="AA8" s="1395"/>
      <c r="AB8" s="513"/>
      <c r="AC8" s="513"/>
      <c r="AD8" s="320"/>
    </row>
    <row r="9" spans="1:34" s="437" customFormat="1" ht="25.5" customHeight="1" x14ac:dyDescent="0.25">
      <c r="A9" s="488"/>
      <c r="B9" s="1448"/>
      <c r="D9" s="1502"/>
      <c r="E9" s="491"/>
      <c r="F9" s="1525"/>
      <c r="G9" s="1538"/>
      <c r="I9" s="1525"/>
      <c r="J9" s="1526"/>
      <c r="K9" s="1522" t="s">
        <v>372</v>
      </c>
      <c r="L9" s="1523"/>
      <c r="M9" s="1522" t="s">
        <v>373</v>
      </c>
      <c r="N9" s="1524"/>
      <c r="O9" s="1522" t="s">
        <v>374</v>
      </c>
      <c r="P9" s="1523"/>
      <c r="Q9" s="1531" t="s">
        <v>375</v>
      </c>
      <c r="R9" s="1531"/>
      <c r="S9" s="1532" t="s">
        <v>376</v>
      </c>
      <c r="T9" s="1533"/>
      <c r="U9" s="1534" t="s">
        <v>377</v>
      </c>
      <c r="V9" s="1535"/>
      <c r="Z9" s="1261"/>
      <c r="AA9" s="1395"/>
      <c r="AB9" s="513"/>
      <c r="AC9" s="513"/>
      <c r="AD9" s="320"/>
    </row>
    <row r="10" spans="1:34" s="437" customFormat="1" ht="39" x14ac:dyDescent="0.25">
      <c r="A10" s="488"/>
      <c r="B10" s="1449"/>
      <c r="D10" s="600" t="s">
        <v>9</v>
      </c>
      <c r="E10" s="493"/>
      <c r="F10" s="455" t="s">
        <v>9</v>
      </c>
      <c r="G10" s="401" t="s">
        <v>211</v>
      </c>
      <c r="H10" s="494"/>
      <c r="I10" s="400" t="s">
        <v>9</v>
      </c>
      <c r="J10" s="406" t="s">
        <v>211</v>
      </c>
      <c r="K10" s="601" t="s">
        <v>9</v>
      </c>
      <c r="L10" s="403" t="s">
        <v>378</v>
      </c>
      <c r="M10" s="405" t="s">
        <v>9</v>
      </c>
      <c r="N10" s="403" t="s">
        <v>378</v>
      </c>
      <c r="O10" s="407" t="s">
        <v>9</v>
      </c>
      <c r="P10" s="403" t="s">
        <v>378</v>
      </c>
      <c r="Q10" s="406" t="s">
        <v>9</v>
      </c>
      <c r="R10" s="735" t="s">
        <v>378</v>
      </c>
      <c r="S10" s="406" t="s">
        <v>9</v>
      </c>
      <c r="T10" s="736" t="s">
        <v>378</v>
      </c>
      <c r="U10" s="407" t="s">
        <v>9</v>
      </c>
      <c r="V10" s="735" t="s">
        <v>378</v>
      </c>
      <c r="Z10" s="1261"/>
      <c r="AA10" s="1396" t="s">
        <v>207</v>
      </c>
      <c r="AB10" s="1397" t="s">
        <v>379</v>
      </c>
      <c r="AC10" s="1398" t="s">
        <v>380</v>
      </c>
      <c r="AD10" s="320"/>
    </row>
    <row r="11" spans="1:34" s="328" customFormat="1" ht="8.25" customHeight="1" x14ac:dyDescent="0.25">
      <c r="A11" s="326"/>
      <c r="B11" s="327"/>
      <c r="D11" s="327"/>
      <c r="F11" s="327"/>
      <c r="G11" s="327"/>
      <c r="I11" s="327"/>
      <c r="J11" s="327"/>
      <c r="K11" s="319"/>
      <c r="L11" s="348"/>
      <c r="M11" s="329"/>
      <c r="N11" s="329"/>
      <c r="O11" s="329"/>
      <c r="P11" s="329"/>
      <c r="Q11" s="329"/>
      <c r="R11" s="329"/>
      <c r="S11" s="329"/>
      <c r="T11" s="329"/>
      <c r="U11" s="329"/>
      <c r="V11" s="329"/>
      <c r="X11" s="596"/>
      <c r="Y11" s="596"/>
      <c r="Z11" s="596"/>
      <c r="AA11" s="1396">
        <v>44286</v>
      </c>
      <c r="AB11" s="1397">
        <v>27728</v>
      </c>
      <c r="AC11" s="1397">
        <v>26286</v>
      </c>
      <c r="AD11" s="329"/>
    </row>
    <row r="12" spans="1:34" s="331" customFormat="1" x14ac:dyDescent="0.35">
      <c r="A12" s="330"/>
      <c r="B12" s="349" t="s">
        <v>8</v>
      </c>
      <c r="C12" s="350"/>
      <c r="D12" s="605">
        <v>456133</v>
      </c>
      <c r="E12" s="350"/>
      <c r="F12" s="355">
        <v>12623</v>
      </c>
      <c r="G12" s="358">
        <v>2.7673945976283232</v>
      </c>
      <c r="H12" s="350"/>
      <c r="I12" s="355">
        <v>2967</v>
      </c>
      <c r="J12" s="358">
        <v>0.65046817485251007</v>
      </c>
      <c r="K12" s="355">
        <v>2766</v>
      </c>
      <c r="L12" s="358">
        <v>93.225480283114265</v>
      </c>
      <c r="M12" s="355">
        <v>39</v>
      </c>
      <c r="N12" s="358">
        <v>1.314459049544995</v>
      </c>
      <c r="O12" s="355">
        <v>0</v>
      </c>
      <c r="P12" s="358">
        <v>0</v>
      </c>
      <c r="Q12" s="355">
        <v>92</v>
      </c>
      <c r="R12" s="358">
        <v>3.1007751937984498</v>
      </c>
      <c r="S12" s="355">
        <v>46</v>
      </c>
      <c r="T12" s="358">
        <v>1.5503875968992249</v>
      </c>
      <c r="U12" s="355">
        <v>24</v>
      </c>
      <c r="V12" s="358">
        <v>0.80889787664307389</v>
      </c>
      <c r="X12" s="606"/>
      <c r="Y12" s="606"/>
      <c r="Z12" s="606"/>
      <c r="AA12" s="1396">
        <v>44316</v>
      </c>
      <c r="AB12" s="1397">
        <v>26001</v>
      </c>
      <c r="AC12" s="1397">
        <v>20329</v>
      </c>
      <c r="AD12" s="360"/>
      <c r="AE12" s="360"/>
      <c r="AF12" s="360"/>
      <c r="AG12" s="361"/>
      <c r="AH12" s="607"/>
    </row>
    <row r="13" spans="1:34" s="331" customFormat="1" x14ac:dyDescent="0.35">
      <c r="A13" s="330"/>
      <c r="B13" s="363" t="s">
        <v>7</v>
      </c>
      <c r="C13" s="350"/>
      <c r="D13" s="608">
        <v>61425</v>
      </c>
      <c r="E13" s="350"/>
      <c r="F13" s="368">
        <v>1068</v>
      </c>
      <c r="G13" s="372">
        <v>1.7387057387057387</v>
      </c>
      <c r="H13" s="350"/>
      <c r="I13" s="368">
        <v>713</v>
      </c>
      <c r="J13" s="372">
        <v>1.1607651607651608</v>
      </c>
      <c r="K13" s="368">
        <v>671</v>
      </c>
      <c r="L13" s="372">
        <v>94.109396914445995</v>
      </c>
      <c r="M13" s="368">
        <v>16</v>
      </c>
      <c r="N13" s="372">
        <v>2.244039270687237</v>
      </c>
      <c r="O13" s="368">
        <v>0</v>
      </c>
      <c r="P13" s="372">
        <v>0</v>
      </c>
      <c r="Q13" s="368">
        <v>12</v>
      </c>
      <c r="R13" s="372">
        <v>1.6830294530154277</v>
      </c>
      <c r="S13" s="368">
        <v>1</v>
      </c>
      <c r="T13" s="372">
        <v>0.14025245441795231</v>
      </c>
      <c r="U13" s="368">
        <v>13</v>
      </c>
      <c r="V13" s="372">
        <v>1.8232819074333801</v>
      </c>
      <c r="X13" s="606"/>
      <c r="Y13" s="606"/>
      <c r="Z13" s="606"/>
      <c r="AA13" s="1396">
        <v>44347</v>
      </c>
      <c r="AB13" s="1397">
        <v>27218</v>
      </c>
      <c r="AC13" s="1397">
        <v>17469</v>
      </c>
      <c r="AD13" s="360"/>
      <c r="AE13" s="360"/>
      <c r="AF13" s="360"/>
      <c r="AG13" s="361"/>
      <c r="AH13" s="607"/>
    </row>
    <row r="14" spans="1:34" s="331" customFormat="1" x14ac:dyDescent="0.35">
      <c r="A14" s="330"/>
      <c r="B14" s="363" t="s">
        <v>37</v>
      </c>
      <c r="C14" s="350"/>
      <c r="D14" s="608">
        <v>50073</v>
      </c>
      <c r="E14" s="350"/>
      <c r="F14" s="368">
        <v>245</v>
      </c>
      <c r="G14" s="372">
        <v>0.48928564296127658</v>
      </c>
      <c r="H14" s="350"/>
      <c r="I14" s="368">
        <v>503</v>
      </c>
      <c r="J14" s="372">
        <v>1.0045333812633555</v>
      </c>
      <c r="K14" s="368">
        <v>472</v>
      </c>
      <c r="L14" s="372">
        <v>93.836978131212717</v>
      </c>
      <c r="M14" s="368">
        <v>2</v>
      </c>
      <c r="N14" s="372">
        <v>0.39761431411530812</v>
      </c>
      <c r="O14" s="368">
        <v>0</v>
      </c>
      <c r="P14" s="372">
        <v>0</v>
      </c>
      <c r="Q14" s="368">
        <v>13</v>
      </c>
      <c r="R14" s="372">
        <v>2.5844930417495031</v>
      </c>
      <c r="S14" s="368">
        <v>0</v>
      </c>
      <c r="T14" s="372">
        <v>0</v>
      </c>
      <c r="U14" s="368">
        <v>16</v>
      </c>
      <c r="V14" s="372">
        <v>3.180914512922465</v>
      </c>
      <c r="X14" s="606"/>
      <c r="Y14" s="606"/>
      <c r="Z14" s="606"/>
      <c r="AA14" s="1396">
        <v>44377</v>
      </c>
      <c r="AB14" s="1397">
        <v>28579</v>
      </c>
      <c r="AC14" s="1397">
        <v>20931</v>
      </c>
      <c r="AD14" s="360"/>
      <c r="AE14" s="360"/>
      <c r="AF14" s="360"/>
      <c r="AG14" s="361"/>
      <c r="AH14" s="607"/>
    </row>
    <row r="15" spans="1:34" s="331" customFormat="1" x14ac:dyDescent="0.35">
      <c r="A15" s="330"/>
      <c r="B15" s="363" t="s">
        <v>38</v>
      </c>
      <c r="C15" s="350"/>
      <c r="D15" s="608">
        <v>50646</v>
      </c>
      <c r="E15" s="350"/>
      <c r="F15" s="368">
        <v>509</v>
      </c>
      <c r="G15" s="372">
        <v>1.0050152035698772</v>
      </c>
      <c r="H15" s="350"/>
      <c r="I15" s="368">
        <v>377</v>
      </c>
      <c r="J15" s="372">
        <v>0.74438257710381872</v>
      </c>
      <c r="K15" s="368">
        <v>361</v>
      </c>
      <c r="L15" s="372">
        <v>95.755968169761275</v>
      </c>
      <c r="M15" s="368">
        <v>15</v>
      </c>
      <c r="N15" s="372">
        <v>3.978779840848806</v>
      </c>
      <c r="O15" s="368">
        <v>0</v>
      </c>
      <c r="P15" s="372">
        <v>0</v>
      </c>
      <c r="Q15" s="368">
        <v>0</v>
      </c>
      <c r="R15" s="372">
        <v>0</v>
      </c>
      <c r="S15" s="368">
        <v>1</v>
      </c>
      <c r="T15" s="372">
        <v>0.2652519893899204</v>
      </c>
      <c r="U15" s="368">
        <v>0</v>
      </c>
      <c r="V15" s="372">
        <v>0</v>
      </c>
      <c r="X15" s="606"/>
      <c r="Y15" s="606"/>
      <c r="Z15" s="606"/>
      <c r="AA15" s="1396">
        <v>44408</v>
      </c>
      <c r="AB15" s="1397">
        <v>30723</v>
      </c>
      <c r="AC15" s="1397">
        <v>25882</v>
      </c>
      <c r="AD15" s="360"/>
      <c r="AE15" s="360"/>
      <c r="AF15" s="360"/>
      <c r="AG15" s="361"/>
      <c r="AH15" s="607"/>
    </row>
    <row r="16" spans="1:34" s="331" customFormat="1" x14ac:dyDescent="0.35">
      <c r="A16" s="330"/>
      <c r="B16" s="363" t="s">
        <v>6</v>
      </c>
      <c r="C16" s="350"/>
      <c r="D16" s="608">
        <v>79243</v>
      </c>
      <c r="E16" s="350"/>
      <c r="F16" s="368">
        <v>1145</v>
      </c>
      <c r="G16" s="372">
        <v>1.4449225799124212</v>
      </c>
      <c r="H16" s="350"/>
      <c r="I16" s="368">
        <v>594</v>
      </c>
      <c r="J16" s="372">
        <v>0.74959302398950067</v>
      </c>
      <c r="K16" s="368">
        <v>527</v>
      </c>
      <c r="L16" s="372">
        <v>88.720538720538727</v>
      </c>
      <c r="M16" s="368">
        <v>10</v>
      </c>
      <c r="N16" s="372">
        <v>1.6835016835016834</v>
      </c>
      <c r="O16" s="368">
        <v>0</v>
      </c>
      <c r="P16" s="372">
        <v>0</v>
      </c>
      <c r="Q16" s="368">
        <v>21</v>
      </c>
      <c r="R16" s="372">
        <v>3.535353535353535</v>
      </c>
      <c r="S16" s="368">
        <v>30</v>
      </c>
      <c r="T16" s="372">
        <v>5.0505050505050502</v>
      </c>
      <c r="U16" s="368">
        <v>6</v>
      </c>
      <c r="V16" s="372">
        <v>1.0101010101010102</v>
      </c>
      <c r="X16" s="606"/>
      <c r="Y16" s="606"/>
      <c r="Z16" s="606"/>
      <c r="AA16" s="1396">
        <v>44439</v>
      </c>
      <c r="AB16" s="1397">
        <v>23332</v>
      </c>
      <c r="AC16" s="1397">
        <v>22391</v>
      </c>
      <c r="AD16" s="360"/>
      <c r="AE16" s="360"/>
      <c r="AF16" s="360"/>
      <c r="AG16" s="361"/>
      <c r="AH16" s="607"/>
    </row>
    <row r="17" spans="1:34" s="331" customFormat="1" x14ac:dyDescent="0.35">
      <c r="A17" s="330"/>
      <c r="B17" s="363" t="s">
        <v>5</v>
      </c>
      <c r="C17" s="350"/>
      <c r="D17" s="609">
        <v>23795</v>
      </c>
      <c r="E17" s="350"/>
      <c r="F17" s="377">
        <v>183</v>
      </c>
      <c r="G17" s="372">
        <v>0.76906913217062411</v>
      </c>
      <c r="H17" s="350"/>
      <c r="I17" s="377">
        <v>361</v>
      </c>
      <c r="J17" s="372">
        <v>1.5171254465223787</v>
      </c>
      <c r="K17" s="377">
        <v>226</v>
      </c>
      <c r="L17" s="372">
        <v>62.603878116343495</v>
      </c>
      <c r="M17" s="377">
        <v>1</v>
      </c>
      <c r="N17" s="372">
        <v>0.2770083102493075</v>
      </c>
      <c r="O17" s="377">
        <v>0</v>
      </c>
      <c r="P17" s="372">
        <v>0</v>
      </c>
      <c r="Q17" s="377">
        <v>120</v>
      </c>
      <c r="R17" s="372">
        <v>33.2409972299169</v>
      </c>
      <c r="S17" s="377">
        <v>0</v>
      </c>
      <c r="T17" s="372">
        <v>0</v>
      </c>
      <c r="U17" s="377">
        <v>14</v>
      </c>
      <c r="V17" s="372">
        <v>3.8781163434903045</v>
      </c>
      <c r="X17" s="606"/>
      <c r="Y17" s="606"/>
      <c r="Z17" s="606"/>
      <c r="AA17" s="1396">
        <v>44469</v>
      </c>
      <c r="AB17" s="1397">
        <v>26490</v>
      </c>
      <c r="AC17" s="1397">
        <v>22335</v>
      </c>
      <c r="AD17" s="360"/>
      <c r="AE17" s="360"/>
      <c r="AF17" s="360"/>
      <c r="AG17" s="361"/>
      <c r="AH17" s="607"/>
    </row>
    <row r="18" spans="1:34" s="331" customFormat="1" x14ac:dyDescent="0.35">
      <c r="A18" s="330"/>
      <c r="B18" s="363" t="s">
        <v>4</v>
      </c>
      <c r="C18" s="350"/>
      <c r="D18" s="608">
        <v>162682</v>
      </c>
      <c r="E18" s="350"/>
      <c r="F18" s="368">
        <v>1856</v>
      </c>
      <c r="G18" s="372">
        <v>1.1408760649610896</v>
      </c>
      <c r="H18" s="350"/>
      <c r="I18" s="368">
        <v>1723</v>
      </c>
      <c r="J18" s="372">
        <v>1.0591214762542875</v>
      </c>
      <c r="K18" s="368">
        <v>1343</v>
      </c>
      <c r="L18" s="372">
        <v>77.945443993035397</v>
      </c>
      <c r="M18" s="368">
        <v>79</v>
      </c>
      <c r="N18" s="372">
        <v>4.5850261172373763</v>
      </c>
      <c r="O18" s="368">
        <v>0</v>
      </c>
      <c r="P18" s="372">
        <v>0</v>
      </c>
      <c r="Q18" s="368">
        <v>2</v>
      </c>
      <c r="R18" s="372">
        <v>0.11607661056297155</v>
      </c>
      <c r="S18" s="368">
        <v>1</v>
      </c>
      <c r="T18" s="372">
        <v>5.8038305281485777E-2</v>
      </c>
      <c r="U18" s="368">
        <v>298</v>
      </c>
      <c r="V18" s="372">
        <v>17.295414973882764</v>
      </c>
      <c r="X18" s="606"/>
      <c r="Y18" s="606"/>
      <c r="Z18" s="606"/>
      <c r="AA18" s="1396">
        <v>44500</v>
      </c>
      <c r="AB18" s="1397">
        <v>29231</v>
      </c>
      <c r="AC18" s="1397">
        <v>19576</v>
      </c>
      <c r="AD18" s="360"/>
      <c r="AE18" s="360"/>
      <c r="AF18" s="360"/>
      <c r="AG18" s="361"/>
      <c r="AH18" s="607"/>
    </row>
    <row r="19" spans="1:34" s="331" customFormat="1" x14ac:dyDescent="0.35">
      <c r="A19" s="330"/>
      <c r="B19" s="363" t="s">
        <v>40</v>
      </c>
      <c r="C19" s="350"/>
      <c r="D19" s="608">
        <v>104062</v>
      </c>
      <c r="E19" s="350"/>
      <c r="F19" s="368">
        <v>1956</v>
      </c>
      <c r="G19" s="372">
        <v>1.8796486709846054</v>
      </c>
      <c r="H19" s="350"/>
      <c r="I19" s="368">
        <v>1094</v>
      </c>
      <c r="J19" s="372">
        <v>1.0512963425650093</v>
      </c>
      <c r="K19" s="368">
        <v>778</v>
      </c>
      <c r="L19" s="372">
        <v>71.115173674588661</v>
      </c>
      <c r="M19" s="368">
        <v>26</v>
      </c>
      <c r="N19" s="372">
        <v>2.376599634369287</v>
      </c>
      <c r="O19" s="368">
        <v>1</v>
      </c>
      <c r="P19" s="372">
        <v>9.1407678244972576E-2</v>
      </c>
      <c r="Q19" s="368">
        <v>66</v>
      </c>
      <c r="R19" s="372">
        <v>6.0329067641681906</v>
      </c>
      <c r="S19" s="368">
        <v>5</v>
      </c>
      <c r="T19" s="372">
        <v>0.45703839122486289</v>
      </c>
      <c r="U19" s="368">
        <v>218</v>
      </c>
      <c r="V19" s="372">
        <v>19.926873857404022</v>
      </c>
      <c r="X19" s="606"/>
      <c r="Y19" s="606"/>
      <c r="Z19" s="606"/>
      <c r="AA19" s="1396">
        <v>44530</v>
      </c>
      <c r="AB19" s="1397">
        <v>29856</v>
      </c>
      <c r="AC19" s="1397">
        <v>21916</v>
      </c>
      <c r="AD19" s="360"/>
      <c r="AE19" s="360"/>
      <c r="AF19" s="360"/>
      <c r="AG19" s="361"/>
      <c r="AH19" s="607"/>
    </row>
    <row r="20" spans="1:34" s="331" customFormat="1" x14ac:dyDescent="0.35">
      <c r="A20" s="330"/>
      <c r="B20" s="363" t="s">
        <v>41</v>
      </c>
      <c r="C20" s="350"/>
      <c r="D20" s="608">
        <v>419673</v>
      </c>
      <c r="E20" s="350"/>
      <c r="F20" s="368">
        <v>5977</v>
      </c>
      <c r="G20" s="372">
        <v>1.4242040827024851</v>
      </c>
      <c r="H20" s="350"/>
      <c r="I20" s="368">
        <v>5111</v>
      </c>
      <c r="J20" s="372">
        <v>1.2178529474138198</v>
      </c>
      <c r="K20" s="368">
        <v>3074</v>
      </c>
      <c r="L20" s="372">
        <v>60.144785756212094</v>
      </c>
      <c r="M20" s="368">
        <v>87</v>
      </c>
      <c r="N20" s="372">
        <v>1.7022109176286442</v>
      </c>
      <c r="O20" s="368">
        <v>1410</v>
      </c>
      <c r="P20" s="372">
        <v>27.58755625122285</v>
      </c>
      <c r="Q20" s="368">
        <v>2</v>
      </c>
      <c r="R20" s="372">
        <v>3.9131285462727448E-2</v>
      </c>
      <c r="S20" s="368">
        <v>263</v>
      </c>
      <c r="T20" s="372">
        <v>5.1457640383486591</v>
      </c>
      <c r="U20" s="368">
        <v>275</v>
      </c>
      <c r="V20" s="372">
        <v>5.3805517511250249</v>
      </c>
      <c r="X20" s="606"/>
      <c r="Y20" s="606"/>
      <c r="Z20" s="606"/>
      <c r="AA20" s="1396">
        <v>44561</v>
      </c>
      <c r="AB20" s="1397">
        <v>24104</v>
      </c>
      <c r="AC20" s="1397">
        <v>29010</v>
      </c>
      <c r="AD20" s="360"/>
      <c r="AE20" s="360"/>
      <c r="AF20" s="360"/>
      <c r="AG20" s="361"/>
      <c r="AH20" s="607"/>
    </row>
    <row r="21" spans="1:34" s="331" customFormat="1" x14ac:dyDescent="0.35">
      <c r="A21" s="330"/>
      <c r="B21" s="363" t="s">
        <v>3</v>
      </c>
      <c r="C21" s="350"/>
      <c r="D21" s="608">
        <v>236730</v>
      </c>
      <c r="E21" s="350"/>
      <c r="F21" s="368">
        <v>1897</v>
      </c>
      <c r="G21" s="372">
        <v>0.80133485405314075</v>
      </c>
      <c r="H21" s="350"/>
      <c r="I21" s="368">
        <v>2047</v>
      </c>
      <c r="J21" s="372">
        <v>0.8646981793604529</v>
      </c>
      <c r="K21" s="368">
        <v>1955</v>
      </c>
      <c r="L21" s="372">
        <v>95.50561797752809</v>
      </c>
      <c r="M21" s="368">
        <v>31</v>
      </c>
      <c r="N21" s="372">
        <v>1.5144113336590133</v>
      </c>
      <c r="O21" s="368">
        <v>0</v>
      </c>
      <c r="P21" s="372">
        <v>0</v>
      </c>
      <c r="Q21" s="368">
        <v>21</v>
      </c>
      <c r="R21" s="372">
        <v>1.0258915486077185</v>
      </c>
      <c r="S21" s="368">
        <v>4</v>
      </c>
      <c r="T21" s="372">
        <v>0.19540791402051783</v>
      </c>
      <c r="U21" s="368">
        <v>36</v>
      </c>
      <c r="V21" s="372">
        <v>1.7586712261846604</v>
      </c>
      <c r="X21" s="606"/>
      <c r="Y21" s="606"/>
      <c r="Z21" s="606"/>
      <c r="AA21" s="1396">
        <v>44592</v>
      </c>
      <c r="AB21" s="1397">
        <v>22642</v>
      </c>
      <c r="AC21" s="1397">
        <v>24609</v>
      </c>
      <c r="AD21" s="360"/>
      <c r="AE21" s="360"/>
      <c r="AF21" s="360"/>
      <c r="AG21" s="361"/>
      <c r="AH21" s="607"/>
    </row>
    <row r="22" spans="1:34" s="331" customFormat="1" x14ac:dyDescent="0.35">
      <c r="A22" s="330"/>
      <c r="B22" s="363" t="s">
        <v>2</v>
      </c>
      <c r="C22" s="350"/>
      <c r="D22" s="608">
        <v>62130</v>
      </c>
      <c r="E22" s="350"/>
      <c r="F22" s="368">
        <v>657</v>
      </c>
      <c r="G22" s="372">
        <v>1.0574601641718977</v>
      </c>
      <c r="H22" s="350"/>
      <c r="I22" s="368">
        <v>726</v>
      </c>
      <c r="J22" s="372">
        <v>1.1685176243360695</v>
      </c>
      <c r="K22" s="368">
        <v>512</v>
      </c>
      <c r="L22" s="372">
        <v>70.523415977961434</v>
      </c>
      <c r="M22" s="368">
        <v>14</v>
      </c>
      <c r="N22" s="372">
        <v>1.9283746556473829</v>
      </c>
      <c r="O22" s="368">
        <v>0</v>
      </c>
      <c r="P22" s="372">
        <v>0</v>
      </c>
      <c r="Q22" s="368">
        <v>40</v>
      </c>
      <c r="R22" s="372">
        <v>5.5096418732782375</v>
      </c>
      <c r="S22" s="368">
        <v>5</v>
      </c>
      <c r="T22" s="372">
        <v>0.68870523415977969</v>
      </c>
      <c r="U22" s="368">
        <v>155</v>
      </c>
      <c r="V22" s="372">
        <v>21.349862258953166</v>
      </c>
      <c r="X22" s="606"/>
      <c r="Y22" s="606"/>
      <c r="Z22" s="606"/>
      <c r="AA22" s="1396">
        <v>44620</v>
      </c>
      <c r="AB22" s="1397">
        <v>24889</v>
      </c>
      <c r="AC22" s="1397">
        <v>26478</v>
      </c>
      <c r="AD22" s="360"/>
      <c r="AE22" s="360"/>
      <c r="AF22" s="360"/>
      <c r="AG22" s="361"/>
      <c r="AH22" s="607"/>
    </row>
    <row r="23" spans="1:34" s="331" customFormat="1" x14ac:dyDescent="0.35">
      <c r="A23" s="330"/>
      <c r="B23" s="363" t="s">
        <v>35</v>
      </c>
      <c r="C23" s="350"/>
      <c r="D23" s="608">
        <v>100525</v>
      </c>
      <c r="E23" s="350"/>
      <c r="F23" s="368">
        <v>2294</v>
      </c>
      <c r="G23" s="372">
        <v>2.2820193981596617</v>
      </c>
      <c r="H23" s="350"/>
      <c r="I23" s="368">
        <v>1079</v>
      </c>
      <c r="J23" s="372">
        <v>1.073364834618254</v>
      </c>
      <c r="K23" s="368">
        <v>1018</v>
      </c>
      <c r="L23" s="372">
        <v>94.346617238183512</v>
      </c>
      <c r="M23" s="368">
        <v>7</v>
      </c>
      <c r="N23" s="372">
        <v>0.64874884151992585</v>
      </c>
      <c r="O23" s="368">
        <v>0</v>
      </c>
      <c r="P23" s="372">
        <v>0</v>
      </c>
      <c r="Q23" s="368">
        <v>46</v>
      </c>
      <c r="R23" s="372">
        <v>4.2632066728452278</v>
      </c>
      <c r="S23" s="368">
        <v>6</v>
      </c>
      <c r="T23" s="372">
        <v>0.55607043558850788</v>
      </c>
      <c r="U23" s="368">
        <v>2</v>
      </c>
      <c r="V23" s="372">
        <v>0.18535681186283595</v>
      </c>
      <c r="X23" s="606"/>
      <c r="Y23" s="606"/>
      <c r="Z23" s="606"/>
      <c r="AA23" s="1396">
        <v>44651</v>
      </c>
      <c r="AB23" s="1397">
        <v>30256</v>
      </c>
      <c r="AC23" s="1397">
        <v>24903</v>
      </c>
      <c r="AD23" s="360"/>
      <c r="AE23" s="360"/>
      <c r="AF23" s="360"/>
      <c r="AG23" s="361"/>
      <c r="AH23" s="607"/>
    </row>
    <row r="24" spans="1:34" s="331" customFormat="1" x14ac:dyDescent="0.35">
      <c r="A24" s="330"/>
      <c r="B24" s="363" t="s">
        <v>42</v>
      </c>
      <c r="C24" s="350"/>
      <c r="D24" s="608">
        <v>277807</v>
      </c>
      <c r="E24" s="350"/>
      <c r="F24" s="368">
        <v>2823</v>
      </c>
      <c r="G24" s="372">
        <v>1.0161730985900284</v>
      </c>
      <c r="H24" s="350"/>
      <c r="I24" s="368">
        <v>2889</v>
      </c>
      <c r="J24" s="372">
        <v>1.0399305993009536</v>
      </c>
      <c r="K24" s="368">
        <v>2219</v>
      </c>
      <c r="L24" s="372">
        <v>76.808584285219794</v>
      </c>
      <c r="M24" s="368">
        <v>93</v>
      </c>
      <c r="N24" s="372">
        <v>3.2191069574247146</v>
      </c>
      <c r="O24" s="368">
        <v>0</v>
      </c>
      <c r="P24" s="372">
        <v>0</v>
      </c>
      <c r="Q24" s="368">
        <v>10</v>
      </c>
      <c r="R24" s="372">
        <v>0.3461405330564209</v>
      </c>
      <c r="S24" s="368">
        <v>0</v>
      </c>
      <c r="T24" s="372">
        <v>0</v>
      </c>
      <c r="U24" s="368">
        <v>567</v>
      </c>
      <c r="V24" s="372">
        <v>19.626168224299064</v>
      </c>
      <c r="X24" s="606"/>
      <c r="Y24" s="606"/>
      <c r="Z24" s="606"/>
      <c r="AA24" s="1396">
        <v>44681</v>
      </c>
      <c r="AB24" s="1397">
        <v>32696</v>
      </c>
      <c r="AC24" s="1397">
        <v>22635</v>
      </c>
      <c r="AD24" s="360"/>
      <c r="AE24" s="360"/>
      <c r="AF24" s="360"/>
      <c r="AG24" s="361"/>
      <c r="AH24" s="607"/>
    </row>
    <row r="25" spans="1:34" x14ac:dyDescent="0.35">
      <c r="A25" s="332"/>
      <c r="B25" s="363" t="s">
        <v>43</v>
      </c>
      <c r="C25" s="350"/>
      <c r="D25" s="608">
        <v>74588</v>
      </c>
      <c r="E25" s="350"/>
      <c r="F25" s="368">
        <v>728</v>
      </c>
      <c r="G25" s="372">
        <v>0.97602831554673675</v>
      </c>
      <c r="H25" s="350"/>
      <c r="I25" s="368">
        <v>663</v>
      </c>
      <c r="J25" s="372">
        <v>0.88888293023006382</v>
      </c>
      <c r="K25" s="368">
        <v>396</v>
      </c>
      <c r="L25" s="372">
        <v>59.728506787330318</v>
      </c>
      <c r="M25" s="368">
        <v>10</v>
      </c>
      <c r="N25" s="372">
        <v>1.5082956259426847</v>
      </c>
      <c r="O25" s="368">
        <v>1</v>
      </c>
      <c r="P25" s="372">
        <v>0.1508295625942685</v>
      </c>
      <c r="Q25" s="368">
        <v>215</v>
      </c>
      <c r="R25" s="372">
        <v>32.428355957767721</v>
      </c>
      <c r="S25" s="368">
        <v>18</v>
      </c>
      <c r="T25" s="372">
        <v>2.7149321266968327</v>
      </c>
      <c r="U25" s="368">
        <v>23</v>
      </c>
      <c r="V25" s="372">
        <v>3.4690799396681751</v>
      </c>
      <c r="X25" s="606"/>
      <c r="Y25" s="606"/>
      <c r="Z25" s="606"/>
      <c r="AA25" s="1396">
        <v>44712</v>
      </c>
      <c r="AB25" s="1397">
        <v>38586</v>
      </c>
      <c r="AC25" s="1397">
        <v>22335</v>
      </c>
      <c r="AD25" s="360"/>
      <c r="AE25" s="360"/>
      <c r="AF25" s="360"/>
      <c r="AG25" s="361"/>
      <c r="AH25" s="607"/>
    </row>
    <row r="26" spans="1:34" s="331" customFormat="1" x14ac:dyDescent="0.35">
      <c r="B26" s="363" t="s">
        <v>44</v>
      </c>
      <c r="C26" s="350"/>
      <c r="D26" s="610">
        <v>24200</v>
      </c>
      <c r="E26" s="350"/>
      <c r="F26" s="377">
        <v>287</v>
      </c>
      <c r="G26" s="372">
        <v>1.1859504132231404</v>
      </c>
      <c r="H26" s="350"/>
      <c r="I26" s="377">
        <v>259</v>
      </c>
      <c r="J26" s="372">
        <v>1.0702479338842976</v>
      </c>
      <c r="K26" s="377">
        <v>255</v>
      </c>
      <c r="L26" s="372">
        <v>98.455598455598462</v>
      </c>
      <c r="M26" s="377">
        <v>3</v>
      </c>
      <c r="N26" s="372">
        <v>1.1583011583011582</v>
      </c>
      <c r="O26" s="377">
        <v>0</v>
      </c>
      <c r="P26" s="372">
        <v>0</v>
      </c>
      <c r="Q26" s="377">
        <v>0</v>
      </c>
      <c r="R26" s="372">
        <v>0</v>
      </c>
      <c r="S26" s="377">
        <v>0</v>
      </c>
      <c r="T26" s="372">
        <v>0</v>
      </c>
      <c r="U26" s="377">
        <v>1</v>
      </c>
      <c r="V26" s="372">
        <v>0.38610038610038611</v>
      </c>
      <c r="X26" s="606"/>
      <c r="Y26" s="606"/>
      <c r="Z26" s="606"/>
      <c r="AA26" s="1396">
        <v>44742</v>
      </c>
      <c r="AB26" s="1397">
        <v>41750</v>
      </c>
      <c r="AC26" s="1397">
        <v>23105</v>
      </c>
      <c r="AD26" s="360"/>
      <c r="AE26" s="360"/>
      <c r="AF26" s="360"/>
      <c r="AG26" s="361"/>
      <c r="AH26" s="607"/>
    </row>
    <row r="27" spans="1:34" s="331" customFormat="1" x14ac:dyDescent="0.35">
      <c r="B27" s="363" t="s">
        <v>45</v>
      </c>
      <c r="C27" s="350"/>
      <c r="D27" s="610">
        <v>121716</v>
      </c>
      <c r="E27" s="350"/>
      <c r="F27" s="377">
        <v>1203</v>
      </c>
      <c r="G27" s="372">
        <v>0.98836636103716846</v>
      </c>
      <c r="H27" s="350"/>
      <c r="I27" s="377">
        <v>1148</v>
      </c>
      <c r="J27" s="372">
        <v>0.94317920404876932</v>
      </c>
      <c r="K27" s="377">
        <v>1068</v>
      </c>
      <c r="L27" s="372">
        <v>93.031358885017426</v>
      </c>
      <c r="M27" s="377">
        <v>43</v>
      </c>
      <c r="N27" s="372">
        <v>3.7456445993031355</v>
      </c>
      <c r="O27" s="377">
        <v>0</v>
      </c>
      <c r="P27" s="372">
        <v>0</v>
      </c>
      <c r="Q27" s="377">
        <v>11</v>
      </c>
      <c r="R27" s="372">
        <v>0.95818815331010443</v>
      </c>
      <c r="S27" s="377">
        <v>23</v>
      </c>
      <c r="T27" s="372">
        <v>2.003484320557491</v>
      </c>
      <c r="U27" s="377">
        <v>3</v>
      </c>
      <c r="V27" s="372">
        <v>0.26132404181184671</v>
      </c>
      <c r="X27" s="606"/>
      <c r="Y27" s="606"/>
      <c r="Z27" s="606"/>
      <c r="AA27" s="1396">
        <v>44773</v>
      </c>
      <c r="AB27" s="1397">
        <v>30827</v>
      </c>
      <c r="AC27" s="1397">
        <v>22962</v>
      </c>
      <c r="AD27" s="360"/>
      <c r="AE27" s="360"/>
      <c r="AF27" s="360"/>
      <c r="AG27" s="361"/>
      <c r="AH27" s="607"/>
    </row>
    <row r="28" spans="1:34" s="331" customFormat="1" x14ac:dyDescent="0.35">
      <c r="B28" s="363" t="s">
        <v>46</v>
      </c>
      <c r="C28" s="350"/>
      <c r="D28" s="610">
        <v>14974</v>
      </c>
      <c r="E28" s="350"/>
      <c r="F28" s="377">
        <v>359</v>
      </c>
      <c r="G28" s="383">
        <v>2.3974889809002269</v>
      </c>
      <c r="H28" s="350"/>
      <c r="I28" s="377">
        <v>438</v>
      </c>
      <c r="J28" s="383">
        <v>2.9250701215440098</v>
      </c>
      <c r="K28" s="377">
        <v>57</v>
      </c>
      <c r="L28" s="383">
        <v>13.013698630136986</v>
      </c>
      <c r="M28" s="377">
        <v>1</v>
      </c>
      <c r="N28" s="383">
        <v>0.22831050228310501</v>
      </c>
      <c r="O28" s="377">
        <v>115</v>
      </c>
      <c r="P28" s="383">
        <v>26.25570776255708</v>
      </c>
      <c r="Q28" s="377">
        <v>25</v>
      </c>
      <c r="R28" s="383">
        <v>5.7077625570776256</v>
      </c>
      <c r="S28" s="377">
        <v>2</v>
      </c>
      <c r="T28" s="383">
        <v>0.45662100456621002</v>
      </c>
      <c r="U28" s="377">
        <v>238</v>
      </c>
      <c r="V28" s="383">
        <v>54.337899543378995</v>
      </c>
      <c r="X28" s="606"/>
      <c r="Y28" s="606"/>
      <c r="Z28" s="606"/>
      <c r="AA28" s="1396">
        <v>44804</v>
      </c>
      <c r="AB28" s="1397">
        <v>26047</v>
      </c>
      <c r="AC28" s="1397">
        <v>23877</v>
      </c>
      <c r="AD28" s="360"/>
      <c r="AE28" s="360"/>
      <c r="AF28" s="360"/>
      <c r="AG28" s="361"/>
      <c r="AH28" s="607"/>
    </row>
    <row r="29" spans="1:34" s="331" customFormat="1" x14ac:dyDescent="0.35">
      <c r="B29" s="384" t="s">
        <v>1</v>
      </c>
      <c r="C29" s="350"/>
      <c r="D29" s="611">
        <v>5913</v>
      </c>
      <c r="E29" s="350"/>
      <c r="F29" s="389">
        <v>46</v>
      </c>
      <c r="G29" s="393">
        <v>0.77794689666835781</v>
      </c>
      <c r="H29" s="350"/>
      <c r="I29" s="389">
        <v>50</v>
      </c>
      <c r="J29" s="393">
        <v>0.84559445290038893</v>
      </c>
      <c r="K29" s="389">
        <v>29</v>
      </c>
      <c r="L29" s="393">
        <v>57.999999999999993</v>
      </c>
      <c r="M29" s="389">
        <v>4</v>
      </c>
      <c r="N29" s="393">
        <v>8</v>
      </c>
      <c r="O29" s="389">
        <v>1</v>
      </c>
      <c r="P29" s="393">
        <v>2</v>
      </c>
      <c r="Q29" s="389">
        <v>9</v>
      </c>
      <c r="R29" s="393">
        <v>18</v>
      </c>
      <c r="S29" s="389">
        <v>2</v>
      </c>
      <c r="T29" s="393">
        <v>4</v>
      </c>
      <c r="U29" s="389">
        <v>5</v>
      </c>
      <c r="V29" s="393">
        <v>10</v>
      </c>
      <c r="X29" s="606"/>
      <c r="Y29" s="606"/>
      <c r="Z29" s="606"/>
      <c r="AA29" s="1396">
        <v>44834</v>
      </c>
      <c r="AB29" s="1397">
        <v>32379</v>
      </c>
      <c r="AC29" s="1397">
        <v>24010</v>
      </c>
      <c r="AD29" s="360"/>
      <c r="AE29" s="360"/>
      <c r="AF29" s="360"/>
      <c r="AG29" s="361"/>
      <c r="AH29" s="607"/>
    </row>
    <row r="30" spans="1:34" s="328" customFormat="1" ht="7.5" customHeight="1" x14ac:dyDescent="0.35">
      <c r="A30" s="326"/>
      <c r="B30" s="327"/>
      <c r="D30" s="327"/>
      <c r="F30" s="327"/>
      <c r="G30" s="335"/>
      <c r="I30" s="327"/>
      <c r="J30" s="335"/>
      <c r="K30" s="327"/>
      <c r="L30" s="335"/>
      <c r="M30" s="327"/>
      <c r="N30" s="335"/>
      <c r="O30" s="327"/>
      <c r="P30" s="335"/>
      <c r="Q30" s="327"/>
      <c r="R30" s="335"/>
      <c r="S30" s="327"/>
      <c r="T30" s="335"/>
      <c r="U30" s="327"/>
      <c r="V30" s="335"/>
      <c r="X30" s="596"/>
      <c r="Y30" s="596"/>
      <c r="Z30" s="606"/>
      <c r="AA30" s="1396">
        <v>44865</v>
      </c>
      <c r="AB30" s="1397">
        <v>29932</v>
      </c>
      <c r="AC30" s="1397">
        <v>19815</v>
      </c>
      <c r="AD30" s="329"/>
      <c r="AE30" s="329"/>
      <c r="AF30" s="360"/>
      <c r="AG30" s="361"/>
      <c r="AH30" s="607"/>
    </row>
    <row r="31" spans="1:34" s="329" customFormat="1" x14ac:dyDescent="0.35">
      <c r="B31" s="1236" t="s">
        <v>0</v>
      </c>
      <c r="C31" s="320"/>
      <c r="D31" s="1244">
        <v>2326315</v>
      </c>
      <c r="E31" s="320"/>
      <c r="F31" s="1242">
        <v>35856</v>
      </c>
      <c r="G31" s="1243">
        <v>1.5413217900413314</v>
      </c>
      <c r="H31" s="320"/>
      <c r="I31" s="1242">
        <v>22742</v>
      </c>
      <c r="J31" s="1243">
        <v>0.97759761683177038</v>
      </c>
      <c r="K31" s="1242">
        <v>17727</v>
      </c>
      <c r="L31" s="1243">
        <v>77.94828950839856</v>
      </c>
      <c r="M31" s="1242">
        <v>481</v>
      </c>
      <c r="N31" s="1243">
        <v>2.1150294609093305</v>
      </c>
      <c r="O31" s="1242">
        <v>1528</v>
      </c>
      <c r="P31" s="1243">
        <v>6.7188461876703895</v>
      </c>
      <c r="Q31" s="1242">
        <v>705</v>
      </c>
      <c r="R31" s="1243">
        <v>3.0999912056987071</v>
      </c>
      <c r="S31" s="1242">
        <v>407</v>
      </c>
      <c r="T31" s="1243">
        <v>1.7896403130771259</v>
      </c>
      <c r="U31" s="1242">
        <v>1894</v>
      </c>
      <c r="V31" s="1243">
        <v>8.328203324245889</v>
      </c>
      <c r="X31" s="360"/>
      <c r="Y31" s="360"/>
      <c r="Z31" s="596"/>
      <c r="AA31" s="1396">
        <v>44895</v>
      </c>
      <c r="AB31" s="1397">
        <v>32038</v>
      </c>
      <c r="AC31" s="1397">
        <v>20330</v>
      </c>
      <c r="AD31" s="360"/>
      <c r="AE31" s="360"/>
      <c r="AH31" s="395"/>
    </row>
    <row r="32" spans="1:34" s="328" customFormat="1" ht="5.25" customHeight="1" x14ac:dyDescent="0.25">
      <c r="B32" s="612"/>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1396">
        <v>44926</v>
      </c>
      <c r="AB32" s="1397">
        <v>25446</v>
      </c>
      <c r="AC32" s="1397">
        <v>23015</v>
      </c>
      <c r="AD32" s="329"/>
    </row>
    <row r="33" spans="2:30" s="394" customFormat="1" x14ac:dyDescent="0.25">
      <c r="B33" s="1530" t="s">
        <v>381</v>
      </c>
      <c r="C33" s="1530"/>
      <c r="D33" s="1530"/>
      <c r="E33" s="1530"/>
      <c r="F33" s="1530"/>
      <c r="G33" s="1530"/>
      <c r="H33" s="1530"/>
      <c r="I33" s="1530"/>
      <c r="J33" s="1530"/>
      <c r="K33" s="1530"/>
      <c r="L33" s="1530"/>
      <c r="M33" s="1530"/>
      <c r="N33" s="1530"/>
      <c r="O33" s="1530"/>
      <c r="P33" s="1530"/>
      <c r="Q33" s="1530"/>
      <c r="R33" s="1530"/>
      <c r="S33" s="1530"/>
      <c r="T33" s="1530"/>
      <c r="U33" s="1530"/>
      <c r="V33" s="1530"/>
      <c r="X33" s="596"/>
      <c r="Y33" s="596"/>
      <c r="Z33" s="596"/>
      <c r="AA33" s="1396">
        <v>44957</v>
      </c>
      <c r="AB33" s="1397">
        <v>28819</v>
      </c>
      <c r="AC33" s="1397">
        <v>24165</v>
      </c>
      <c r="AD33" s="329"/>
    </row>
    <row r="34" spans="2:30" s="394" customFormat="1" ht="12" customHeight="1" x14ac:dyDescent="0.25">
      <c r="B34" s="1530"/>
      <c r="C34" s="1530"/>
      <c r="D34" s="1530"/>
      <c r="E34" s="1530"/>
      <c r="F34" s="1530"/>
      <c r="G34" s="1530"/>
      <c r="H34" s="1530"/>
      <c r="I34" s="1530"/>
      <c r="J34" s="1530"/>
      <c r="K34" s="1530"/>
      <c r="L34" s="1530"/>
      <c r="M34" s="1530"/>
      <c r="N34" s="1530"/>
      <c r="O34" s="1530"/>
      <c r="P34" s="1530"/>
      <c r="Q34" s="1530"/>
      <c r="R34" s="1530"/>
      <c r="S34" s="1530"/>
      <c r="T34" s="1530"/>
      <c r="U34" s="1530"/>
      <c r="V34" s="1530"/>
      <c r="X34" s="596"/>
      <c r="Y34" s="596"/>
      <c r="Z34" s="596"/>
      <c r="AA34" s="1396">
        <v>44985</v>
      </c>
      <c r="AB34" s="1397">
        <v>34747</v>
      </c>
      <c r="AC34" s="1397">
        <v>23214</v>
      </c>
      <c r="AD34" s="329"/>
    </row>
    <row r="35" spans="2:30" x14ac:dyDescent="0.25">
      <c r="B35" s="1490"/>
      <c r="C35" s="1490"/>
      <c r="D35" s="1490"/>
      <c r="AA35" s="1396">
        <v>45016</v>
      </c>
      <c r="AB35" s="1397">
        <v>39866</v>
      </c>
      <c r="AC35" s="1397">
        <v>28170</v>
      </c>
    </row>
    <row r="36" spans="2:30" x14ac:dyDescent="0.25">
      <c r="B36" s="1480"/>
      <c r="C36" s="1480"/>
      <c r="D36" s="1480"/>
      <c r="AA36" s="1396">
        <v>45046</v>
      </c>
      <c r="AB36" s="1397">
        <v>35704</v>
      </c>
      <c r="AC36" s="1397">
        <v>24597</v>
      </c>
    </row>
    <row r="37" spans="2:30" x14ac:dyDescent="0.25">
      <c r="AA37" s="1396">
        <v>45077</v>
      </c>
      <c r="AB37" s="1397">
        <v>38659</v>
      </c>
      <c r="AC37" s="1397">
        <v>21489</v>
      </c>
    </row>
    <row r="38" spans="2:30" x14ac:dyDescent="0.25">
      <c r="AA38" s="1396">
        <v>45107</v>
      </c>
      <c r="AB38" s="1397">
        <v>38600</v>
      </c>
      <c r="AC38" s="1397">
        <v>21018</v>
      </c>
    </row>
    <row r="39" spans="2:30" x14ac:dyDescent="0.25">
      <c r="AA39" s="1396">
        <v>45138</v>
      </c>
      <c r="AB39" s="1397">
        <v>27853</v>
      </c>
      <c r="AC39" s="1397">
        <v>19454</v>
      </c>
    </row>
    <row r="40" spans="2:30" x14ac:dyDescent="0.25">
      <c r="AA40" s="1396">
        <v>45169</v>
      </c>
      <c r="AB40" s="1397">
        <v>23854</v>
      </c>
      <c r="AC40" s="1397">
        <v>17588</v>
      </c>
    </row>
    <row r="41" spans="2:30" x14ac:dyDescent="0.25">
      <c r="AA41" s="1396">
        <v>45199</v>
      </c>
      <c r="AB41" s="1397">
        <v>30663</v>
      </c>
      <c r="AC41" s="1397">
        <v>23194</v>
      </c>
    </row>
    <row r="42" spans="2:30" x14ac:dyDescent="0.25">
      <c r="AA42" s="1396">
        <v>45230</v>
      </c>
      <c r="AB42" s="1397">
        <v>29848</v>
      </c>
      <c r="AC42" s="1397">
        <v>22671</v>
      </c>
    </row>
    <row r="43" spans="2:30" x14ac:dyDescent="0.25">
      <c r="AA43" s="1396">
        <v>45260</v>
      </c>
      <c r="AB43" s="1397">
        <v>25851</v>
      </c>
      <c r="AC43" s="1397">
        <v>49513</v>
      </c>
    </row>
    <row r="44" spans="2:30" x14ac:dyDescent="0.25">
      <c r="AA44" s="1396">
        <v>45291</v>
      </c>
      <c r="AB44" s="1397">
        <v>20461</v>
      </c>
      <c r="AC44" s="1397">
        <v>20498</v>
      </c>
    </row>
    <row r="45" spans="2:30" x14ac:dyDescent="0.25">
      <c r="AA45" s="1396">
        <v>45322</v>
      </c>
      <c r="AB45" s="1397">
        <v>31387</v>
      </c>
      <c r="AC45" s="1397">
        <v>25158</v>
      </c>
    </row>
    <row r="46" spans="2:30" x14ac:dyDescent="0.25">
      <c r="AA46" s="1396">
        <v>45351</v>
      </c>
      <c r="AB46" s="1397">
        <v>32616</v>
      </c>
      <c r="AC46" s="1397">
        <v>29865</v>
      </c>
    </row>
    <row r="47" spans="2:30" x14ac:dyDescent="0.25">
      <c r="AA47" s="1396">
        <v>45382</v>
      </c>
      <c r="AB47" s="1397">
        <v>37480</v>
      </c>
      <c r="AC47" s="1397">
        <v>24763</v>
      </c>
    </row>
    <row r="48" spans="2:30" x14ac:dyDescent="0.25">
      <c r="AA48" s="1396">
        <v>45412</v>
      </c>
      <c r="AB48" s="1397">
        <v>30764</v>
      </c>
      <c r="AC48" s="1397">
        <v>22655</v>
      </c>
    </row>
    <row r="49" spans="27:29" x14ac:dyDescent="0.25">
      <c r="AA49" s="1396">
        <v>45443</v>
      </c>
      <c r="AB49" s="1397">
        <v>29722</v>
      </c>
      <c r="AC49" s="1397">
        <v>24266</v>
      </c>
    </row>
    <row r="50" spans="27:29" x14ac:dyDescent="0.25">
      <c r="AA50" s="1396">
        <v>45473</v>
      </c>
      <c r="AB50" s="1397">
        <v>31629</v>
      </c>
      <c r="AC50" s="1397">
        <v>22269</v>
      </c>
    </row>
    <row r="51" spans="27:29" x14ac:dyDescent="0.25">
      <c r="AA51" s="1396">
        <v>45504</v>
      </c>
      <c r="AB51" s="1397">
        <v>35840</v>
      </c>
      <c r="AC51" s="1397">
        <v>19983</v>
      </c>
    </row>
    <row r="52" spans="27:29" x14ac:dyDescent="0.25">
      <c r="AA52" s="1396">
        <v>45535</v>
      </c>
      <c r="AB52" s="1397">
        <v>29604</v>
      </c>
      <c r="AC52" s="1397">
        <v>21249</v>
      </c>
    </row>
    <row r="53" spans="27:29" x14ac:dyDescent="0.25">
      <c r="AA53" s="1396">
        <v>45565</v>
      </c>
      <c r="AB53" s="1397">
        <v>23701</v>
      </c>
      <c r="AC53" s="1397">
        <v>20835</v>
      </c>
    </row>
    <row r="54" spans="27:29" x14ac:dyDescent="0.25">
      <c r="AA54" s="1396">
        <v>45596</v>
      </c>
      <c r="AB54" s="1397">
        <v>33448</v>
      </c>
      <c r="AC54" s="1397">
        <v>20199</v>
      </c>
    </row>
    <row r="55" spans="27:29" x14ac:dyDescent="0.25">
      <c r="AA55" s="1396">
        <v>45626</v>
      </c>
      <c r="AB55" s="1397">
        <v>38672</v>
      </c>
      <c r="AC55" s="1397">
        <v>23837</v>
      </c>
    </row>
    <row r="56" spans="27:29" x14ac:dyDescent="0.25">
      <c r="AA56" s="1396">
        <v>45657</v>
      </c>
      <c r="AB56" s="1397">
        <v>24521</v>
      </c>
      <c r="AC56" s="1397">
        <v>20029</v>
      </c>
    </row>
    <row r="57" spans="27:29" x14ac:dyDescent="0.25">
      <c r="AA57" s="1396">
        <v>45688</v>
      </c>
      <c r="AB57" s="1397">
        <v>34073</v>
      </c>
      <c r="AC57" s="1397">
        <v>22714</v>
      </c>
    </row>
    <row r="58" spans="27:29" x14ac:dyDescent="0.25">
      <c r="AA58" s="1396">
        <v>45716</v>
      </c>
      <c r="AB58" s="1397">
        <v>32194</v>
      </c>
      <c r="AC58" s="1397">
        <v>29041</v>
      </c>
    </row>
    <row r="59" spans="27:29" x14ac:dyDescent="0.25">
      <c r="AA59" s="1396">
        <v>45747</v>
      </c>
      <c r="AB59" s="1397">
        <v>38750</v>
      </c>
      <c r="AC59" s="1397">
        <v>23815</v>
      </c>
    </row>
    <row r="60" spans="27:29" x14ac:dyDescent="0.25">
      <c r="AA60" s="1396">
        <v>45777</v>
      </c>
      <c r="AB60" s="1397">
        <v>40829</v>
      </c>
      <c r="AC60" s="1397">
        <v>25297</v>
      </c>
    </row>
    <row r="61" spans="27:29" x14ac:dyDescent="0.25">
      <c r="AA61" s="1396">
        <v>45808</v>
      </c>
      <c r="AB61" s="1397">
        <v>37634</v>
      </c>
      <c r="AC61" s="1397">
        <v>22544</v>
      </c>
    </row>
    <row r="62" spans="27:29" x14ac:dyDescent="0.25">
      <c r="AA62" s="1396">
        <v>45838</v>
      </c>
      <c r="AB62" s="1397">
        <v>35197</v>
      </c>
      <c r="AC62" s="1397">
        <v>21765</v>
      </c>
    </row>
    <row r="63" spans="27:29" x14ac:dyDescent="0.25">
      <c r="AA63" s="1396">
        <v>45869</v>
      </c>
      <c r="AB63" s="1397">
        <v>36966</v>
      </c>
      <c r="AC63" s="1397">
        <v>24142</v>
      </c>
    </row>
    <row r="64" spans="27:29" x14ac:dyDescent="0.25">
      <c r="AA64" s="1396">
        <v>45900</v>
      </c>
      <c r="AB64" s="1397">
        <v>29522</v>
      </c>
      <c r="AC64" s="1397">
        <v>21903</v>
      </c>
    </row>
    <row r="65" spans="27:29" x14ac:dyDescent="0.25">
      <c r="AA65" s="1396">
        <v>45930</v>
      </c>
      <c r="AB65" s="1397">
        <v>34640</v>
      </c>
      <c r="AC65" s="1397">
        <v>21667</v>
      </c>
    </row>
    <row r="66" spans="27:29" x14ac:dyDescent="0.25">
      <c r="AA66" s="1396">
        <v>45961</v>
      </c>
      <c r="AB66" s="1397">
        <v>40684</v>
      </c>
      <c r="AC66" s="1397">
        <v>20752</v>
      </c>
    </row>
    <row r="67" spans="27:29" x14ac:dyDescent="0.25">
      <c r="AA67" s="1396">
        <v>45991</v>
      </c>
      <c r="AB67" s="1397">
        <v>45245</v>
      </c>
      <c r="AC67" s="1397">
        <v>24541</v>
      </c>
    </row>
    <row r="68" spans="27:29" x14ac:dyDescent="0.25">
      <c r="AA68" s="1396">
        <v>46022</v>
      </c>
      <c r="AB68" s="1397">
        <v>35856</v>
      </c>
      <c r="AC68" s="1397">
        <v>22742</v>
      </c>
    </row>
  </sheetData>
  <mergeCells count="19">
    <mergeCell ref="B2:C2"/>
    <mergeCell ref="B3:C3"/>
    <mergeCell ref="B7:B10"/>
    <mergeCell ref="D7:D9"/>
    <mergeCell ref="F7:G7"/>
    <mergeCell ref="F8:G9"/>
    <mergeCell ref="A4:V4"/>
    <mergeCell ref="B5:V5"/>
    <mergeCell ref="B36:D36"/>
    <mergeCell ref="K9:L9"/>
    <mergeCell ref="M9:N9"/>
    <mergeCell ref="O9:P9"/>
    <mergeCell ref="I8:J9"/>
    <mergeCell ref="K8:V8"/>
    <mergeCell ref="B33:V34"/>
    <mergeCell ref="Q9:R9"/>
    <mergeCell ref="S9:T9"/>
    <mergeCell ref="U9:V9"/>
    <mergeCell ref="B35:D35"/>
  </mergeCells>
  <printOptions horizontalCentered="1"/>
  <pageMargins left="0" right="0" top="0.43307086614173229" bottom="0.43307086614173229" header="0" footer="0"/>
  <pageSetup paperSize="9" scale="75"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4">
    <tabColor theme="0"/>
    <pageSetUpPr fitToPage="1"/>
  </sheetPr>
  <dimension ref="B1:AD37"/>
  <sheetViews>
    <sheetView showGridLines="0" topLeftCell="A2" zoomScale="90" zoomScaleNormal="90" workbookViewId="0"/>
  </sheetViews>
  <sheetFormatPr baseColWidth="10" defaultColWidth="11.453125" defaultRowHeight="14.5" x14ac:dyDescent="0.25"/>
  <cols>
    <col min="1" max="1" width="1.1796875" style="615" customWidth="1"/>
    <col min="2" max="2" width="10" style="615" customWidth="1"/>
    <col min="3" max="3" width="1" style="615" customWidth="1"/>
    <col min="4" max="4" width="0.7265625" style="615" customWidth="1"/>
    <col min="5" max="5" width="7.54296875" style="615" customWidth="1"/>
    <col min="6" max="6" width="6" style="615" customWidth="1"/>
    <col min="7" max="7" width="0.54296875" style="615" customWidth="1"/>
    <col min="8" max="8" width="8" style="615" customWidth="1"/>
    <col min="9" max="9" width="6.1796875" style="615" customWidth="1"/>
    <col min="10" max="10" width="0.54296875" style="615" customWidth="1"/>
    <col min="11" max="11" width="8.26953125" style="615" bestFit="1" customWidth="1"/>
    <col min="12" max="12" width="5.81640625" style="615" customWidth="1"/>
    <col min="13" max="13" width="0.54296875" style="615" customWidth="1"/>
    <col min="14" max="14" width="6.81640625" style="615" customWidth="1"/>
    <col min="15" max="15" width="6.1796875" style="615" customWidth="1"/>
    <col min="16" max="16" width="0.54296875" style="615" customWidth="1"/>
    <col min="17" max="17" width="7" style="615" customWidth="1"/>
    <col min="18" max="18" width="5" style="615" customWidth="1"/>
    <col min="19" max="19" width="0.54296875" style="615" customWidth="1"/>
    <col min="20" max="20" width="8.1796875" style="615" customWidth="1"/>
    <col min="21" max="21" width="5.453125" style="615" customWidth="1"/>
    <col min="22" max="22" width="0.7265625" style="615" customWidth="1"/>
    <col min="23" max="23" width="8.26953125" style="615" bestFit="1" customWidth="1"/>
    <col min="24" max="24" width="6.1796875" style="615" customWidth="1"/>
    <col min="25" max="25" width="0.54296875" style="615" customWidth="1"/>
    <col min="26" max="26" width="9.81640625" style="615" bestFit="1" customWidth="1"/>
    <col min="27" max="27" width="6.1796875" style="615" customWidth="1"/>
    <col min="28" max="28" width="0.7265625" style="615" customWidth="1"/>
    <col min="29" max="29" width="9.81640625" style="615" bestFit="1" customWidth="1"/>
    <col min="30" max="30" width="7.7265625" style="615" bestFit="1" customWidth="1"/>
    <col min="31" max="16384" width="11.453125" style="615"/>
  </cols>
  <sheetData>
    <row r="1" spans="2:30" hidden="1" x14ac:dyDescent="0.25">
      <c r="E1" s="616" t="s">
        <v>36</v>
      </c>
      <c r="F1" s="616"/>
      <c r="H1" s="616" t="s">
        <v>21</v>
      </c>
      <c r="K1" s="616" t="s">
        <v>20</v>
      </c>
      <c r="N1" s="616" t="s">
        <v>19</v>
      </c>
      <c r="Q1" s="616" t="s">
        <v>18</v>
      </c>
      <c r="T1" s="616" t="s">
        <v>17</v>
      </c>
      <c r="W1" s="616" t="s">
        <v>16</v>
      </c>
      <c r="Z1" s="616" t="s">
        <v>15</v>
      </c>
    </row>
    <row r="2" spans="2:30" s="613" customFormat="1" x14ac:dyDescent="0.25">
      <c r="C2" s="617"/>
      <c r="D2" s="617"/>
      <c r="AB2" s="617"/>
    </row>
    <row r="3" spans="2:30" s="619" customFormat="1" ht="47.25" customHeight="1" x14ac:dyDescent="0.35">
      <c r="B3" s="1545"/>
      <c r="C3" s="1545"/>
      <c r="D3" s="1545"/>
      <c r="E3" s="1545"/>
      <c r="F3" s="1545"/>
      <c r="G3" s="1545"/>
      <c r="H3" s="1545"/>
      <c r="I3" s="1545"/>
      <c r="J3" s="1545"/>
      <c r="K3" s="1545"/>
      <c r="L3" s="618"/>
      <c r="M3" s="618"/>
      <c r="W3" s="620"/>
      <c r="AA3" s="620"/>
      <c r="AD3" s="620"/>
    </row>
    <row r="4" spans="2:30" s="621" customFormat="1" ht="7.5" customHeight="1" x14ac:dyDescent="0.25">
      <c r="B4" s="1546"/>
      <c r="C4" s="1546"/>
      <c r="D4" s="1546"/>
      <c r="E4" s="1546"/>
      <c r="F4" s="1546"/>
      <c r="G4" s="1546"/>
      <c r="H4" s="1546"/>
      <c r="I4" s="1546"/>
      <c r="J4" s="1546"/>
      <c r="K4" s="1546"/>
      <c r="L4" s="1546"/>
      <c r="M4" s="1546"/>
      <c r="N4" s="1546"/>
      <c r="O4" s="1546"/>
      <c r="P4" s="1546"/>
      <c r="Q4" s="1546"/>
      <c r="R4" s="1546"/>
      <c r="S4" s="1546"/>
      <c r="T4" s="1546"/>
      <c r="U4" s="1546"/>
      <c r="V4" s="1546"/>
      <c r="W4" s="1546"/>
      <c r="X4" s="1546"/>
      <c r="Y4" s="1546"/>
      <c r="Z4" s="1546"/>
      <c r="AA4" s="1546"/>
      <c r="AB4" s="1546"/>
      <c r="AC4" s="1546"/>
      <c r="AD4" s="1546"/>
    </row>
    <row r="5" spans="2:30" s="621" customFormat="1" ht="21" x14ac:dyDescent="0.25">
      <c r="B5" s="1547" t="s">
        <v>397</v>
      </c>
      <c r="C5" s="1547"/>
      <c r="D5" s="1547"/>
      <c r="E5" s="1547"/>
      <c r="F5" s="1547"/>
      <c r="G5" s="1547"/>
      <c r="H5" s="1547"/>
      <c r="I5" s="1547"/>
      <c r="J5" s="1547"/>
      <c r="K5" s="1547"/>
      <c r="L5" s="1547"/>
      <c r="M5" s="1547"/>
      <c r="N5" s="1547"/>
      <c r="O5" s="1547"/>
      <c r="P5" s="1547"/>
      <c r="Q5" s="1547"/>
      <c r="R5" s="1547"/>
      <c r="S5" s="1547"/>
      <c r="T5" s="1547"/>
      <c r="U5" s="1547"/>
      <c r="V5" s="1547"/>
      <c r="W5" s="1547"/>
      <c r="X5" s="1547"/>
      <c r="Y5" s="1547"/>
      <c r="Z5" s="1547"/>
      <c r="AA5" s="1547"/>
      <c r="AB5" s="1547"/>
      <c r="AC5" s="1547"/>
      <c r="AD5" s="1547"/>
    </row>
    <row r="6" spans="2:30" s="621" customFormat="1" ht="16.5" customHeight="1" x14ac:dyDescent="0.25">
      <c r="B6" s="1482" t="str">
        <f>porsaad!$B$6</f>
        <v>Situación a 31 de diciembre de 2025</v>
      </c>
      <c r="C6" s="1482"/>
      <c r="D6" s="1482"/>
      <c r="E6" s="1482"/>
      <c r="F6" s="1482"/>
      <c r="G6" s="1482"/>
      <c r="H6" s="1482"/>
      <c r="I6" s="1482"/>
      <c r="J6" s="1482"/>
      <c r="K6" s="1482"/>
      <c r="L6" s="1482"/>
      <c r="M6" s="1482"/>
      <c r="N6" s="1482"/>
      <c r="O6" s="1482"/>
      <c r="P6" s="1482"/>
      <c r="Q6" s="1482"/>
      <c r="R6" s="1482"/>
      <c r="S6" s="1482"/>
      <c r="T6" s="1482"/>
      <c r="U6" s="1482"/>
      <c r="V6" s="1482"/>
      <c r="W6" s="1482"/>
      <c r="X6" s="1482"/>
      <c r="Y6" s="1482"/>
      <c r="Z6" s="1482"/>
      <c r="AA6" s="1482"/>
      <c r="AB6" s="1482"/>
      <c r="AC6" s="1482"/>
      <c r="AD6" s="622"/>
    </row>
    <row r="7" spans="2:30" s="621" customFormat="1" ht="5.25" customHeight="1" x14ac:dyDescent="0.25">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4"/>
      <c r="AD7" s="623"/>
    </row>
    <row r="8" spans="2:30" s="626" customFormat="1" ht="21.75" customHeight="1" x14ac:dyDescent="0.25">
      <c r="B8" s="1477" t="s">
        <v>27</v>
      </c>
      <c r="C8" s="625"/>
      <c r="D8" s="625"/>
      <c r="E8" s="1549" t="s">
        <v>26</v>
      </c>
      <c r="F8" s="1550"/>
      <c r="G8" s="1550"/>
      <c r="H8" s="1550"/>
      <c r="I8" s="1550"/>
      <c r="J8" s="1550"/>
      <c r="K8" s="1550"/>
      <c r="L8" s="1550"/>
      <c r="M8" s="1550"/>
      <c r="N8" s="1550"/>
      <c r="O8" s="1550"/>
      <c r="P8" s="1550"/>
      <c r="Q8" s="1550"/>
      <c r="R8" s="1550"/>
      <c r="S8" s="1550"/>
      <c r="T8" s="1550"/>
      <c r="U8" s="1550"/>
      <c r="V8" s="1550"/>
      <c r="W8" s="1550"/>
      <c r="X8" s="1550"/>
      <c r="Y8" s="1550"/>
      <c r="Z8" s="1550"/>
      <c r="AA8" s="1551"/>
      <c r="AB8" s="625"/>
      <c r="AC8" s="1475" t="s">
        <v>0</v>
      </c>
      <c r="AD8" s="1476"/>
    </row>
    <row r="9" spans="2:30" s="626" customFormat="1" ht="21.75" customHeight="1" x14ac:dyDescent="0.25">
      <c r="B9" s="1548"/>
      <c r="C9" s="625"/>
      <c r="D9" s="627"/>
      <c r="E9" s="1542" t="s">
        <v>22</v>
      </c>
      <c r="F9" s="1543"/>
      <c r="G9" s="627"/>
      <c r="H9" s="1542" t="s">
        <v>21</v>
      </c>
      <c r="I9" s="1543"/>
      <c r="J9" s="627"/>
      <c r="K9" s="1542" t="s">
        <v>20</v>
      </c>
      <c r="L9" s="1543"/>
      <c r="M9" s="627"/>
      <c r="N9" s="1542" t="s">
        <v>19</v>
      </c>
      <c r="O9" s="1543"/>
      <c r="P9" s="627"/>
      <c r="Q9" s="1542" t="s">
        <v>18</v>
      </c>
      <c r="R9" s="1543"/>
      <c r="S9" s="627"/>
      <c r="T9" s="1542" t="s">
        <v>17</v>
      </c>
      <c r="U9" s="1543"/>
      <c r="V9" s="627"/>
      <c r="W9" s="1542" t="s">
        <v>16</v>
      </c>
      <c r="X9" s="1543"/>
      <c r="Y9" s="627"/>
      <c r="Z9" s="1542" t="s">
        <v>15</v>
      </c>
      <c r="AA9" s="1543"/>
      <c r="AB9" s="625"/>
      <c r="AC9" s="1552"/>
      <c r="AD9" s="1553"/>
    </row>
    <row r="10" spans="2:30" s="626" customFormat="1" ht="21.75" customHeight="1" x14ac:dyDescent="0.25">
      <c r="B10" s="1478"/>
      <c r="C10" s="628"/>
      <c r="D10" s="627"/>
      <c r="E10" s="1214" t="s">
        <v>9</v>
      </c>
      <c r="F10" s="423" t="s">
        <v>25</v>
      </c>
      <c r="G10" s="629"/>
      <c r="H10" s="658" t="s">
        <v>9</v>
      </c>
      <c r="I10" s="423" t="s">
        <v>25</v>
      </c>
      <c r="J10" s="629"/>
      <c r="K10" s="658" t="s">
        <v>9</v>
      </c>
      <c r="L10" s="423" t="s">
        <v>25</v>
      </c>
      <c r="M10" s="629"/>
      <c r="N10" s="658" t="s">
        <v>9</v>
      </c>
      <c r="O10" s="423" t="s">
        <v>25</v>
      </c>
      <c r="P10" s="629"/>
      <c r="Q10" s="658" t="s">
        <v>9</v>
      </c>
      <c r="R10" s="423" t="s">
        <v>25</v>
      </c>
      <c r="S10" s="629"/>
      <c r="T10" s="658" t="s">
        <v>9</v>
      </c>
      <c r="U10" s="423" t="s">
        <v>25</v>
      </c>
      <c r="V10" s="629"/>
      <c r="W10" s="658" t="s">
        <v>9</v>
      </c>
      <c r="X10" s="423" t="s">
        <v>25</v>
      </c>
      <c r="Y10" s="629"/>
      <c r="Z10" s="658" t="s">
        <v>9</v>
      </c>
      <c r="AA10" s="423" t="s">
        <v>25</v>
      </c>
      <c r="AB10" s="628"/>
      <c r="AC10" s="659" t="s">
        <v>9</v>
      </c>
      <c r="AD10" s="660" t="s">
        <v>25</v>
      </c>
    </row>
    <row r="11" spans="2:30" s="631" customFormat="1" ht="9" customHeight="1" x14ac:dyDescent="0.25">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0" s="633" customFormat="1" ht="21" customHeight="1" x14ac:dyDescent="0.25">
      <c r="B12" s="632" t="s">
        <v>24</v>
      </c>
      <c r="D12" s="634"/>
      <c r="E12" s="635">
        <v>2792</v>
      </c>
      <c r="F12" s="636">
        <v>0.19385052263961647</v>
      </c>
      <c r="G12" s="634"/>
      <c r="H12" s="635">
        <v>50517</v>
      </c>
      <c r="I12" s="636">
        <v>3.5074308209833469</v>
      </c>
      <c r="J12" s="634"/>
      <c r="K12" s="635">
        <v>29263</v>
      </c>
      <c r="L12" s="636">
        <v>2.0317506604595619</v>
      </c>
      <c r="M12" s="634"/>
      <c r="N12" s="635">
        <v>38442</v>
      </c>
      <c r="O12" s="636">
        <v>2.6690550828481863</v>
      </c>
      <c r="P12" s="634"/>
      <c r="Q12" s="635">
        <v>48658</v>
      </c>
      <c r="R12" s="636">
        <v>3.3783591441971552</v>
      </c>
      <c r="S12" s="634"/>
      <c r="T12" s="635">
        <v>84947</v>
      </c>
      <c r="U12" s="636">
        <v>5.8979299235915112</v>
      </c>
      <c r="V12" s="634"/>
      <c r="W12" s="635">
        <v>314249</v>
      </c>
      <c r="X12" s="636">
        <v>21.818528971696573</v>
      </c>
      <c r="Y12" s="634"/>
      <c r="Z12" s="635">
        <v>871417</v>
      </c>
      <c r="AA12" s="636">
        <f>Z12*100/$AC$12</f>
        <v>60.503094873584047</v>
      </c>
      <c r="AB12" s="637"/>
      <c r="AC12" s="638">
        <f>E12+H12+K12+N12+Q12+T12+W12+Z12</f>
        <v>1440285</v>
      </c>
      <c r="AD12" s="446">
        <f>F12+I12+L12+O12+R12+U12+X12+AA12</f>
        <v>100</v>
      </c>
    </row>
    <row r="13" spans="2:30" s="633" customFormat="1" ht="20.25" customHeight="1" x14ac:dyDescent="0.25">
      <c r="B13" s="639" t="s">
        <v>23</v>
      </c>
      <c r="D13" s="634"/>
      <c r="E13" s="640">
        <v>3581</v>
      </c>
      <c r="F13" s="641">
        <v>0.40416238727808312</v>
      </c>
      <c r="G13" s="634"/>
      <c r="H13" s="640">
        <v>106737</v>
      </c>
      <c r="I13" s="641">
        <v>12.04665756238502</v>
      </c>
      <c r="J13" s="634"/>
      <c r="K13" s="640">
        <v>47783</v>
      </c>
      <c r="L13" s="641">
        <v>5.3929325192149253</v>
      </c>
      <c r="M13" s="634"/>
      <c r="N13" s="640">
        <v>49785</v>
      </c>
      <c r="O13" s="641">
        <v>5.6188842364254032</v>
      </c>
      <c r="P13" s="634"/>
      <c r="Q13" s="640">
        <v>53271</v>
      </c>
      <c r="R13" s="641">
        <v>6.0123246391205711</v>
      </c>
      <c r="S13" s="634"/>
      <c r="T13" s="640">
        <v>84782</v>
      </c>
      <c r="U13" s="641">
        <v>9.5687504937756049</v>
      </c>
      <c r="V13" s="634"/>
      <c r="W13" s="640">
        <v>193037</v>
      </c>
      <c r="X13" s="641">
        <v>21.786734083496043</v>
      </c>
      <c r="Y13" s="634"/>
      <c r="Z13" s="640">
        <v>347054</v>
      </c>
      <c r="AA13" s="641">
        <f>Z13*100/$AC$13</f>
        <v>39.169554078304344</v>
      </c>
      <c r="AB13" s="637"/>
      <c r="AC13" s="642">
        <f>E13+H13+K13+N13+Q13+T13+W13+Z13</f>
        <v>886030</v>
      </c>
      <c r="AD13" s="643">
        <f>F13+I13+L13+O13+R13+U13+X13+AA13</f>
        <v>100</v>
      </c>
    </row>
    <row r="14" spans="2:30" s="649" customFormat="1" ht="3" customHeight="1" x14ac:dyDescent="0.25">
      <c r="B14" s="644"/>
      <c r="C14" s="645"/>
      <c r="D14" s="637"/>
      <c r="E14" s="646"/>
      <c r="F14" s="647"/>
      <c r="G14" s="637"/>
      <c r="H14" s="646"/>
      <c r="I14" s="647"/>
      <c r="J14" s="637"/>
      <c r="K14" s="646"/>
      <c r="L14" s="647"/>
      <c r="M14" s="637"/>
      <c r="N14" s="646"/>
      <c r="O14" s="647"/>
      <c r="P14" s="637"/>
      <c r="Q14" s="646"/>
      <c r="R14" s="647"/>
      <c r="S14" s="637"/>
      <c r="T14" s="646"/>
      <c r="U14" s="647"/>
      <c r="V14" s="637"/>
      <c r="W14" s="646"/>
      <c r="X14" s="647"/>
      <c r="Y14" s="637"/>
      <c r="Z14" s="646"/>
      <c r="AA14" s="647"/>
      <c r="AB14" s="637"/>
      <c r="AC14" s="646"/>
      <c r="AD14" s="648"/>
    </row>
    <row r="15" spans="2:30" s="918" customFormat="1" ht="18" customHeight="1" x14ac:dyDescent="0.25">
      <c r="B15" s="1224" t="s">
        <v>0</v>
      </c>
      <c r="C15" s="1225"/>
      <c r="D15" s="1245"/>
      <c r="E15" s="1226">
        <f>SUM(E12:E13)</f>
        <v>6373</v>
      </c>
      <c r="F15" s="1246">
        <f>E15*100/$AC$15</f>
        <v>0.27395258165811592</v>
      </c>
      <c r="G15" s="1245"/>
      <c r="H15" s="1226">
        <f>SUM(H12:H13)</f>
        <v>157254</v>
      </c>
      <c r="I15" s="1246">
        <f>H15*100/$AC$15</f>
        <v>6.7597896243629947</v>
      </c>
      <c r="J15" s="1245"/>
      <c r="K15" s="1226">
        <f>SUM(K12:K13)</f>
        <v>77046</v>
      </c>
      <c r="L15" s="1246">
        <f>K15*100/$AC$15</f>
        <v>3.3119332506560806</v>
      </c>
      <c r="M15" s="1245"/>
      <c r="N15" s="1226">
        <f>SUM(N12:N13)</f>
        <v>88227</v>
      </c>
      <c r="O15" s="1246">
        <f>N15*100/$AC$15</f>
        <v>3.7925646354857361</v>
      </c>
      <c r="P15" s="1245"/>
      <c r="Q15" s="1226">
        <f>SUM(Q12:Q13)</f>
        <v>101929</v>
      </c>
      <c r="R15" s="1246">
        <f>Q15*100/$AC$15</f>
        <v>4.3815648353726813</v>
      </c>
      <c r="S15" s="1245"/>
      <c r="T15" s="1226">
        <f>SUM(T12:T13)</f>
        <v>169729</v>
      </c>
      <c r="U15" s="1246">
        <f>T15*100/$AC$15</f>
        <v>7.2960454624588671</v>
      </c>
      <c r="V15" s="1245"/>
      <c r="W15" s="1226">
        <f>SUM(W12:W13)</f>
        <v>507286</v>
      </c>
      <c r="X15" s="1246">
        <f>W15*100/$AC$15</f>
        <v>21.806419165074377</v>
      </c>
      <c r="Y15" s="1245"/>
      <c r="Z15" s="1226">
        <f>SUM(Z12:Z13)</f>
        <v>1218471</v>
      </c>
      <c r="AA15" s="1246">
        <f>Z15*100/$AC$15</f>
        <v>52.377730444931146</v>
      </c>
      <c r="AB15" s="1245"/>
      <c r="AC15" s="1226">
        <f>E15+H15+K15+N15+Q15+T15+W15+Z15</f>
        <v>2326315</v>
      </c>
      <c r="AD15" s="1247">
        <f>F15+I15+L15+O15+R15+U15+X15+AA15</f>
        <v>100</v>
      </c>
    </row>
    <row r="16" spans="2:30" s="631" customFormat="1" ht="5.25" customHeight="1" x14ac:dyDescent="0.25">
      <c r="B16" s="651"/>
      <c r="C16" s="651"/>
      <c r="D16" s="651"/>
      <c r="E16" s="651"/>
      <c r="F16" s="651"/>
      <c r="G16" s="651"/>
      <c r="H16" s="651"/>
      <c r="I16" s="651"/>
      <c r="J16" s="651"/>
      <c r="K16" s="651"/>
      <c r="L16" s="651"/>
      <c r="M16" s="651"/>
      <c r="N16" s="651"/>
      <c r="O16" s="652"/>
      <c r="P16" s="652"/>
    </row>
    <row r="17" spans="2:16" s="631" customFormat="1" ht="12.75" customHeight="1" x14ac:dyDescent="0.25">
      <c r="B17" s="652"/>
      <c r="C17" s="652"/>
      <c r="D17" s="652"/>
      <c r="E17" s="652"/>
      <c r="F17" s="652"/>
      <c r="G17" s="652"/>
      <c r="H17" s="652"/>
      <c r="I17" s="652"/>
      <c r="J17" s="652"/>
      <c r="K17" s="652"/>
      <c r="L17" s="652"/>
      <c r="M17" s="652"/>
      <c r="N17" s="652"/>
      <c r="O17" s="652"/>
      <c r="P17" s="652"/>
    </row>
    <row r="18" spans="2:16" s="649" customFormat="1" ht="24.75" customHeight="1" x14ac:dyDescent="0.25">
      <c r="B18" s="653"/>
      <c r="C18" s="653"/>
      <c r="D18" s="653"/>
      <c r="E18" s="653" t="s">
        <v>22</v>
      </c>
      <c r="F18" s="653" t="s">
        <v>21</v>
      </c>
      <c r="G18" s="653"/>
      <c r="H18" s="653" t="s">
        <v>20</v>
      </c>
      <c r="I18" s="653" t="s">
        <v>19</v>
      </c>
      <c r="J18" s="653"/>
      <c r="K18" s="653" t="s">
        <v>18</v>
      </c>
      <c r="L18" s="653" t="s">
        <v>17</v>
      </c>
      <c r="M18" s="653"/>
      <c r="N18" s="653" t="s">
        <v>16</v>
      </c>
      <c r="O18" s="653" t="s">
        <v>15</v>
      </c>
      <c r="P18" s="653"/>
    </row>
    <row r="19" spans="2:16" s="649" customFormat="1" x14ac:dyDescent="0.25">
      <c r="B19" s="654"/>
      <c r="C19" s="654"/>
      <c r="D19" s="654"/>
      <c r="E19" s="654">
        <f>E15</f>
        <v>6373</v>
      </c>
      <c r="F19" s="655">
        <f>H15</f>
        <v>157254</v>
      </c>
      <c r="G19" s="655"/>
      <c r="H19" s="655">
        <f>K15</f>
        <v>77046</v>
      </c>
      <c r="I19" s="655">
        <f>N15</f>
        <v>88227</v>
      </c>
      <c r="J19" s="655"/>
      <c r="K19" s="655">
        <f>Q15</f>
        <v>101929</v>
      </c>
      <c r="L19" s="655">
        <f>T15</f>
        <v>169729</v>
      </c>
      <c r="M19" s="655"/>
      <c r="N19" s="655">
        <f>W15</f>
        <v>507286</v>
      </c>
      <c r="O19" s="655">
        <f>Z15</f>
        <v>1218471</v>
      </c>
      <c r="P19" s="655"/>
    </row>
    <row r="20" spans="2:16" s="631" customFormat="1" x14ac:dyDescent="0.25">
      <c r="B20" s="652"/>
      <c r="C20" s="652"/>
      <c r="D20" s="652"/>
      <c r="E20" s="652"/>
      <c r="F20" s="652"/>
      <c r="G20" s="652"/>
      <c r="H20" s="652"/>
      <c r="I20" s="652"/>
      <c r="J20" s="652"/>
      <c r="K20" s="652"/>
      <c r="L20" s="652"/>
      <c r="M20" s="652"/>
      <c r="N20" s="652"/>
      <c r="O20" s="652"/>
      <c r="P20" s="652"/>
    </row>
    <row r="21" spans="2:16" s="631" customFormat="1" x14ac:dyDescent="0.25">
      <c r="B21" s="652"/>
      <c r="C21" s="652"/>
      <c r="D21" s="652"/>
      <c r="E21" s="652"/>
      <c r="F21" s="652"/>
      <c r="G21" s="652"/>
      <c r="H21" s="652"/>
      <c r="I21" s="652"/>
      <c r="J21" s="652"/>
      <c r="K21" s="652"/>
      <c r="L21" s="652"/>
      <c r="M21" s="652"/>
      <c r="N21" s="652"/>
      <c r="O21" s="652"/>
      <c r="P21" s="652"/>
    </row>
    <row r="22" spans="2:16" s="631" customFormat="1" x14ac:dyDescent="0.25">
      <c r="B22" s="652"/>
      <c r="C22" s="652"/>
      <c r="D22" s="652"/>
      <c r="E22" s="652"/>
      <c r="F22" s="652"/>
      <c r="G22" s="652"/>
      <c r="H22" s="652"/>
      <c r="I22" s="652"/>
      <c r="J22" s="652"/>
      <c r="K22" s="652"/>
      <c r="L22" s="652"/>
      <c r="M22" s="652"/>
      <c r="N22" s="652"/>
      <c r="O22" s="652"/>
      <c r="P22" s="652"/>
    </row>
    <row r="23" spans="2:16" s="631" customFormat="1" x14ac:dyDescent="0.25">
      <c r="B23" s="652"/>
      <c r="C23" s="652"/>
      <c r="D23" s="652"/>
      <c r="E23" s="652"/>
      <c r="F23" s="652"/>
      <c r="G23" s="652"/>
      <c r="H23" s="652"/>
      <c r="I23" s="652"/>
      <c r="J23" s="652"/>
      <c r="K23" s="652"/>
      <c r="L23" s="652"/>
      <c r="M23" s="652"/>
      <c r="N23" s="652"/>
      <c r="O23" s="652"/>
      <c r="P23" s="652"/>
    </row>
    <row r="24" spans="2:16" s="631" customFormat="1" x14ac:dyDescent="0.25">
      <c r="B24" s="652"/>
      <c r="C24" s="652"/>
      <c r="D24" s="652"/>
      <c r="E24" s="652"/>
      <c r="F24" s="652"/>
      <c r="G24" s="652"/>
      <c r="H24" s="652"/>
      <c r="I24" s="652"/>
      <c r="J24" s="652"/>
      <c r="K24" s="652"/>
      <c r="L24" s="652"/>
      <c r="M24" s="652"/>
      <c r="N24" s="652"/>
      <c r="O24" s="652"/>
      <c r="P24" s="652"/>
    </row>
    <row r="25" spans="2:16" s="631" customFormat="1" x14ac:dyDescent="0.25">
      <c r="B25" s="652"/>
      <c r="C25" s="652"/>
      <c r="D25" s="652"/>
      <c r="E25" s="652"/>
      <c r="F25" s="652"/>
      <c r="G25" s="652"/>
      <c r="H25" s="652"/>
      <c r="I25" s="652"/>
      <c r="J25" s="652"/>
      <c r="K25" s="652"/>
      <c r="L25" s="652"/>
      <c r="M25" s="652"/>
      <c r="N25" s="652"/>
      <c r="O25" s="652"/>
      <c r="P25" s="652"/>
    </row>
    <row r="26" spans="2:16" s="631" customFormat="1" x14ac:dyDescent="0.25">
      <c r="B26" s="652"/>
      <c r="C26" s="652"/>
      <c r="D26" s="652"/>
      <c r="E26" s="652"/>
      <c r="F26" s="652"/>
      <c r="G26" s="652"/>
      <c r="H26" s="652"/>
      <c r="I26" s="652"/>
      <c r="J26" s="652"/>
      <c r="K26" s="652"/>
      <c r="L26" s="652"/>
      <c r="M26" s="652"/>
      <c r="N26" s="652"/>
      <c r="O26" s="652"/>
      <c r="P26" s="652"/>
    </row>
    <row r="27" spans="2:16" s="631" customFormat="1" x14ac:dyDescent="0.25">
      <c r="B27" s="652"/>
      <c r="C27" s="652"/>
      <c r="D27" s="652"/>
      <c r="E27" s="652"/>
      <c r="F27" s="652"/>
      <c r="G27" s="652"/>
      <c r="H27" s="652"/>
      <c r="I27" s="652"/>
      <c r="J27" s="652"/>
      <c r="K27" s="652"/>
      <c r="L27" s="652"/>
      <c r="M27" s="652"/>
      <c r="N27" s="652"/>
      <c r="O27" s="652"/>
      <c r="P27" s="652"/>
    </row>
    <row r="28" spans="2:16" s="631" customFormat="1" x14ac:dyDescent="0.25">
      <c r="B28" s="652"/>
      <c r="C28" s="652"/>
      <c r="D28" s="652"/>
      <c r="E28" s="652"/>
      <c r="F28" s="652"/>
      <c r="G28" s="652"/>
      <c r="H28" s="652"/>
      <c r="I28" s="652"/>
      <c r="J28" s="652"/>
      <c r="K28" s="652"/>
      <c r="L28" s="652"/>
      <c r="M28" s="652"/>
      <c r="N28" s="652"/>
      <c r="O28" s="652"/>
      <c r="P28" s="652"/>
    </row>
    <row r="29" spans="2:16" s="631" customFormat="1" x14ac:dyDescent="0.25">
      <c r="B29" s="652"/>
      <c r="C29" s="652"/>
      <c r="D29" s="652"/>
      <c r="E29" s="652"/>
      <c r="F29" s="652"/>
      <c r="G29" s="652"/>
      <c r="H29" s="652"/>
      <c r="I29" s="652"/>
      <c r="J29" s="652"/>
      <c r="K29" s="652"/>
      <c r="L29" s="652"/>
      <c r="M29" s="652"/>
      <c r="N29" s="652"/>
      <c r="O29" s="652"/>
      <c r="P29" s="652"/>
    </row>
    <row r="30" spans="2:16" s="631" customFormat="1" x14ac:dyDescent="0.25">
      <c r="B30" s="652"/>
      <c r="C30" s="652"/>
      <c r="D30" s="652"/>
      <c r="E30" s="652"/>
      <c r="F30" s="652"/>
      <c r="G30" s="652"/>
      <c r="H30" s="652"/>
      <c r="I30" s="652"/>
      <c r="J30" s="652"/>
      <c r="K30" s="652"/>
      <c r="L30" s="652"/>
      <c r="M30" s="652"/>
      <c r="N30" s="652"/>
      <c r="O30" s="652"/>
      <c r="P30" s="652"/>
    </row>
    <row r="31" spans="2:16" s="631" customFormat="1" ht="5.25" customHeight="1" x14ac:dyDescent="0.25">
      <c r="B31" s="652"/>
      <c r="C31" s="652"/>
      <c r="D31" s="652"/>
      <c r="E31" s="652"/>
      <c r="F31" s="652"/>
      <c r="G31" s="652"/>
      <c r="H31" s="652"/>
      <c r="I31" s="652"/>
      <c r="J31" s="652"/>
      <c r="K31" s="652"/>
      <c r="L31" s="652"/>
      <c r="M31" s="652"/>
      <c r="N31" s="652"/>
      <c r="O31" s="652"/>
      <c r="P31" s="652"/>
    </row>
    <row r="32" spans="2:16" s="631" customFormat="1" ht="5.25" customHeight="1" x14ac:dyDescent="0.25">
      <c r="B32" s="652"/>
      <c r="C32" s="652"/>
      <c r="D32" s="652"/>
      <c r="E32" s="652"/>
      <c r="F32" s="652"/>
      <c r="G32" s="652"/>
      <c r="H32" s="652"/>
      <c r="I32" s="652"/>
      <c r="J32" s="652"/>
      <c r="K32" s="652"/>
      <c r="L32" s="652"/>
      <c r="M32" s="652"/>
      <c r="N32" s="652"/>
      <c r="O32" s="652"/>
      <c r="P32" s="652"/>
    </row>
    <row r="33" spans="2:16" s="631" customFormat="1" ht="16.5" customHeight="1" x14ac:dyDescent="0.25">
      <c r="B33" s="652"/>
      <c r="C33" s="652"/>
      <c r="D33" s="652"/>
      <c r="E33" s="652"/>
      <c r="F33" s="652"/>
      <c r="G33" s="652"/>
      <c r="H33" s="652"/>
      <c r="I33" s="652"/>
      <c r="J33" s="652"/>
      <c r="K33" s="652"/>
      <c r="L33" s="652"/>
      <c r="M33" s="652"/>
      <c r="N33" s="652"/>
      <c r="O33" s="652"/>
      <c r="P33" s="652"/>
    </row>
    <row r="34" spans="2:16" s="631" customFormat="1" x14ac:dyDescent="0.25">
      <c r="B34" s="652"/>
      <c r="C34" s="652"/>
      <c r="D34" s="652"/>
      <c r="E34" s="652"/>
      <c r="F34" s="652"/>
      <c r="G34" s="652"/>
      <c r="H34" s="652"/>
      <c r="I34" s="652"/>
      <c r="J34" s="652"/>
      <c r="K34" s="652"/>
      <c r="L34" s="652"/>
      <c r="M34" s="652"/>
      <c r="N34" s="652"/>
      <c r="O34" s="652"/>
      <c r="P34" s="652"/>
    </row>
    <row r="35" spans="2:16" s="631" customFormat="1" x14ac:dyDescent="0.25"/>
    <row r="36" spans="2:16" s="650" customFormat="1" x14ac:dyDescent="0.25">
      <c r="B36" s="1544" t="s">
        <v>14</v>
      </c>
      <c r="C36" s="1544"/>
      <c r="D36" s="1544"/>
      <c r="E36" s="1544"/>
      <c r="F36" s="1544"/>
      <c r="G36" s="1544"/>
      <c r="H36" s="1544"/>
      <c r="I36" s="1544"/>
      <c r="J36" s="1544"/>
      <c r="K36" s="1544"/>
    </row>
    <row r="37" spans="2:16" s="657" customFormat="1" ht="12.75" customHeight="1" x14ac:dyDescent="0.25">
      <c r="B37" s="1540"/>
      <c r="C37" s="1541"/>
      <c r="D37" s="1541"/>
      <c r="E37" s="1541"/>
      <c r="F37" s="1541"/>
      <c r="G37" s="1541"/>
      <c r="H37" s="1541"/>
      <c r="I37" s="1541"/>
      <c r="J37" s="1541"/>
      <c r="K37" s="1541"/>
      <c r="L37" s="1541"/>
      <c r="M37" s="1541"/>
      <c r="N37" s="1541"/>
      <c r="O37" s="1541"/>
      <c r="P37" s="656"/>
    </row>
  </sheetData>
  <mergeCells count="17">
    <mergeCell ref="Z9:AA9"/>
    <mergeCell ref="B36:K36"/>
    <mergeCell ref="B3:K3"/>
    <mergeCell ref="B4:AD4"/>
    <mergeCell ref="B5:AD5"/>
    <mergeCell ref="B6:AC6"/>
    <mergeCell ref="B8:B10"/>
    <mergeCell ref="E8:AA8"/>
    <mergeCell ref="AC8:AD9"/>
    <mergeCell ref="E9:F9"/>
    <mergeCell ref="H9:I9"/>
    <mergeCell ref="K9:L9"/>
    <mergeCell ref="B37:O37"/>
    <mergeCell ref="N9:O9"/>
    <mergeCell ref="Q9:R9"/>
    <mergeCell ref="T9:U9"/>
    <mergeCell ref="W9:X9"/>
  </mergeCells>
  <printOptions horizontalCentered="1"/>
  <pageMargins left="0" right="0" top="0.43307086614173229" bottom="0.43307086614173229" header="0" footer="0"/>
  <pageSetup paperSize="9" scale="9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05">
    <tabColor theme="0"/>
    <pageSetUpPr fitToPage="1"/>
  </sheetPr>
  <dimension ref="A1:U40"/>
  <sheetViews>
    <sheetView zoomScaleNormal="100" workbookViewId="0"/>
  </sheetViews>
  <sheetFormatPr baseColWidth="10" defaultColWidth="11.453125" defaultRowHeight="15" x14ac:dyDescent="0.25"/>
  <cols>
    <col min="1" max="1" width="2" style="212" customWidth="1"/>
    <col min="2" max="2" width="4.54296875" style="212" customWidth="1"/>
    <col min="3" max="3" width="13.453125" style="212" customWidth="1"/>
    <col min="4" max="4" width="0.81640625" style="212" customWidth="1"/>
    <col min="5" max="5" width="7" style="212" customWidth="1"/>
    <col min="6" max="6" width="7.1796875" style="212" customWidth="1"/>
    <col min="7" max="7" width="7" style="212" customWidth="1"/>
    <col min="8" max="8" width="7.1796875" style="212" customWidth="1"/>
    <col min="9" max="9" width="7" style="212" customWidth="1"/>
    <col min="10" max="10" width="7.1796875" style="212" customWidth="1"/>
    <col min="11" max="11" width="7" style="212" customWidth="1"/>
    <col min="12" max="12" width="7.1796875" style="212" customWidth="1"/>
    <col min="13" max="13" width="7" style="212" customWidth="1"/>
    <col min="14" max="14" width="7.1796875" style="212" customWidth="1"/>
    <col min="15" max="15" width="7" style="209" customWidth="1"/>
    <col min="16" max="16" width="5.26953125" style="212" customWidth="1"/>
    <col min="17" max="17" width="7" style="209" customWidth="1"/>
    <col min="18" max="18" width="7.1796875" style="212" customWidth="1"/>
    <col min="19" max="19" width="2.81640625" style="212" customWidth="1"/>
    <col min="20" max="20" width="11.1796875" style="212" customWidth="1"/>
    <col min="21" max="16384" width="11.453125" style="212"/>
  </cols>
  <sheetData>
    <row r="1" spans="1:20" s="209" customFormat="1" ht="13.5" customHeight="1" x14ac:dyDescent="0.25"/>
    <row r="2" spans="1:20" s="211" customFormat="1" ht="66.75" customHeight="1" x14ac:dyDescent="0.3">
      <c r="A2" s="210"/>
      <c r="B2" s="1418"/>
      <c r="C2" s="1418"/>
      <c r="D2" s="1418"/>
      <c r="E2" s="1418"/>
      <c r="F2" s="1418"/>
      <c r="G2" s="1418"/>
      <c r="H2" s="1418"/>
      <c r="I2" s="1418"/>
      <c r="J2" s="1418"/>
      <c r="K2" s="1418"/>
      <c r="L2" s="1418"/>
      <c r="M2" s="1418"/>
      <c r="N2" s="1418"/>
      <c r="O2" s="1418"/>
      <c r="P2" s="1418"/>
      <c r="Q2" s="1418"/>
      <c r="R2" s="1418"/>
      <c r="S2" s="210"/>
      <c r="T2" s="210"/>
    </row>
    <row r="3" spans="1:20" x14ac:dyDescent="0.25">
      <c r="C3" s="1419" t="s">
        <v>289</v>
      </c>
      <c r="D3" s="1419"/>
      <c r="E3" s="1419"/>
    </row>
    <row r="5" spans="1:20" ht="23.25" customHeight="1" x14ac:dyDescent="0.25">
      <c r="B5" s="1420" t="s">
        <v>290</v>
      </c>
      <c r="C5" s="1421"/>
      <c r="D5" s="1421"/>
      <c r="E5" s="1421"/>
      <c r="F5" s="1421"/>
      <c r="G5" s="1421"/>
      <c r="H5" s="1421"/>
      <c r="I5" s="1421"/>
      <c r="J5" s="1421"/>
      <c r="K5" s="1421"/>
      <c r="L5" s="1421"/>
      <c r="M5" s="1421"/>
      <c r="N5" s="1421"/>
      <c r="O5" s="1421"/>
      <c r="P5" s="1421"/>
      <c r="Q5" s="1422">
        <v>46022</v>
      </c>
      <c r="R5" s="1423"/>
      <c r="S5" s="1423"/>
    </row>
    <row r="6" spans="1:20" ht="19" customHeight="1" x14ac:dyDescent="0.25">
      <c r="B6" s="213"/>
      <c r="C6" s="213"/>
      <c r="D6" s="213"/>
      <c r="E6" s="213"/>
      <c r="F6" s="213"/>
      <c r="G6" s="213"/>
      <c r="H6" s="213"/>
      <c r="I6" s="213"/>
      <c r="J6" s="213"/>
      <c r="K6" s="213"/>
      <c r="L6" s="213"/>
      <c r="M6" s="213"/>
      <c r="N6" s="213"/>
      <c r="O6" s="213"/>
      <c r="P6" s="213"/>
      <c r="Q6" s="213"/>
      <c r="R6" s="213"/>
      <c r="S6" s="213"/>
    </row>
    <row r="7" spans="1:20" ht="18.75" customHeight="1" x14ac:dyDescent="0.25">
      <c r="B7" s="1417" t="s">
        <v>291</v>
      </c>
      <c r="C7" s="1417"/>
      <c r="D7" s="1417"/>
      <c r="E7" s="1417"/>
      <c r="F7" s="1417"/>
      <c r="G7" s="1417"/>
      <c r="H7" s="1417"/>
      <c r="I7" s="1417"/>
      <c r="J7" s="1417"/>
      <c r="K7" s="1417"/>
      <c r="L7" s="1417"/>
      <c r="M7" s="1417"/>
      <c r="N7" s="1417"/>
      <c r="O7" s="1417"/>
      <c r="P7" s="1417"/>
      <c r="Q7" s="1417"/>
      <c r="R7" s="1417"/>
      <c r="S7" s="1417"/>
    </row>
    <row r="8" spans="1:20" ht="18.75" customHeight="1" x14ac:dyDescent="0.25">
      <c r="B8" s="1416" t="s">
        <v>292</v>
      </c>
      <c r="C8" s="1416"/>
      <c r="D8" s="1416"/>
      <c r="E8" s="1416"/>
      <c r="F8" s="1416"/>
      <c r="G8" s="1416"/>
      <c r="H8" s="1416"/>
      <c r="I8" s="1416"/>
      <c r="J8" s="1416"/>
      <c r="K8" s="1416"/>
      <c r="L8" s="1416"/>
      <c r="M8" s="1416"/>
      <c r="N8" s="1416"/>
      <c r="O8" s="1416"/>
      <c r="P8" s="1416"/>
      <c r="Q8" s="1416"/>
      <c r="R8" s="1416"/>
      <c r="S8" s="1416"/>
    </row>
    <row r="9" spans="1:20" ht="18.75" customHeight="1" x14ac:dyDescent="0.25">
      <c r="B9" s="1416" t="s">
        <v>293</v>
      </c>
      <c r="C9" s="1416"/>
      <c r="D9" s="1416"/>
      <c r="E9" s="1416"/>
      <c r="F9" s="1416"/>
      <c r="G9" s="1416"/>
      <c r="H9" s="1416"/>
      <c r="I9" s="1416"/>
      <c r="J9" s="1416"/>
      <c r="K9" s="1416"/>
      <c r="L9" s="1416"/>
      <c r="M9" s="1416"/>
      <c r="N9" s="1416"/>
      <c r="O9" s="1416"/>
      <c r="P9" s="1416"/>
      <c r="Q9" s="1416"/>
      <c r="R9" s="1416"/>
      <c r="S9" s="1416"/>
    </row>
    <row r="10" spans="1:20" ht="18.75" customHeight="1" x14ac:dyDescent="0.25">
      <c r="B10" s="1416" t="s">
        <v>294</v>
      </c>
      <c r="C10" s="1416"/>
      <c r="D10" s="1416"/>
      <c r="E10" s="1416"/>
      <c r="F10" s="1416"/>
      <c r="G10" s="1416"/>
      <c r="H10" s="1416"/>
      <c r="I10" s="1416"/>
      <c r="J10" s="1416"/>
      <c r="K10" s="1416"/>
      <c r="L10" s="1416"/>
      <c r="M10" s="1416"/>
      <c r="N10" s="1416"/>
      <c r="O10" s="1416"/>
      <c r="P10" s="1416"/>
      <c r="Q10" s="1416"/>
      <c r="R10" s="1416"/>
      <c r="S10" s="1416"/>
    </row>
    <row r="11" spans="1:20" ht="18.75" customHeight="1" x14ac:dyDescent="0.25">
      <c r="B11" s="1416" t="s">
        <v>295</v>
      </c>
      <c r="C11" s="1416"/>
      <c r="D11" s="1416"/>
      <c r="E11" s="1416"/>
      <c r="F11" s="1416"/>
      <c r="G11" s="1416"/>
      <c r="H11" s="1416"/>
      <c r="I11" s="1416"/>
      <c r="J11" s="1416"/>
      <c r="K11" s="1416"/>
      <c r="L11" s="1416"/>
      <c r="M11" s="1416"/>
      <c r="N11" s="1416"/>
      <c r="O11" s="1416"/>
      <c r="P11" s="1416"/>
      <c r="Q11" s="1416"/>
      <c r="R11" s="1416"/>
      <c r="S11" s="1416"/>
    </row>
    <row r="12" spans="1:20" ht="18.75" customHeight="1" x14ac:dyDescent="0.25">
      <c r="B12" s="1416" t="s">
        <v>296</v>
      </c>
      <c r="C12" s="1416"/>
      <c r="D12" s="1416"/>
      <c r="E12" s="1416"/>
      <c r="F12" s="1416"/>
      <c r="G12" s="1416"/>
      <c r="H12" s="1416"/>
      <c r="I12" s="1416"/>
      <c r="J12" s="1416"/>
      <c r="K12" s="1416"/>
      <c r="L12" s="1416"/>
      <c r="M12" s="1416"/>
      <c r="N12" s="1416"/>
      <c r="O12" s="1416"/>
      <c r="P12" s="1416"/>
      <c r="Q12" s="1416"/>
      <c r="R12" s="1416"/>
      <c r="S12" s="1416"/>
    </row>
    <row r="13" spans="1:20" ht="18.75" customHeight="1" x14ac:dyDescent="0.25">
      <c r="B13" s="1416" t="s">
        <v>297</v>
      </c>
      <c r="C13" s="1416"/>
      <c r="D13" s="1416"/>
      <c r="E13" s="1416"/>
      <c r="F13" s="1416"/>
      <c r="G13" s="1416"/>
      <c r="H13" s="1416"/>
      <c r="I13" s="1416"/>
      <c r="J13" s="1416"/>
      <c r="K13" s="1416"/>
      <c r="L13" s="1416"/>
      <c r="M13" s="1416"/>
      <c r="N13" s="1416"/>
      <c r="O13" s="1416"/>
      <c r="P13" s="1416"/>
      <c r="Q13" s="1416"/>
      <c r="R13" s="1416"/>
      <c r="S13" s="1416"/>
    </row>
    <row r="14" spans="1:20" ht="18.75" customHeight="1" x14ac:dyDescent="0.25">
      <c r="B14" s="1416" t="s">
        <v>298</v>
      </c>
      <c r="C14" s="1416"/>
      <c r="D14" s="1416"/>
      <c r="E14" s="1416"/>
      <c r="F14" s="1416"/>
      <c r="G14" s="1416"/>
      <c r="H14" s="1416"/>
      <c r="I14" s="1416"/>
      <c r="J14" s="1416"/>
      <c r="K14" s="1416"/>
      <c r="L14" s="1416"/>
      <c r="M14" s="1416"/>
      <c r="N14" s="1416"/>
      <c r="O14" s="1416"/>
      <c r="P14" s="1416"/>
      <c r="Q14" s="1416"/>
      <c r="R14" s="1416"/>
      <c r="S14" s="1416"/>
    </row>
    <row r="15" spans="1:20" ht="18.75" customHeight="1" x14ac:dyDescent="0.25">
      <c r="B15" s="214"/>
      <c r="C15" s="214"/>
      <c r="D15" s="214"/>
      <c r="E15" s="214"/>
      <c r="F15" s="214"/>
      <c r="G15" s="214"/>
      <c r="H15" s="214"/>
      <c r="I15" s="214"/>
      <c r="J15" s="214"/>
      <c r="K15" s="214"/>
      <c r="L15" s="214"/>
      <c r="M15" s="214"/>
      <c r="N15" s="214"/>
      <c r="O15" s="214"/>
      <c r="P15" s="214"/>
      <c r="Q15" s="214"/>
      <c r="R15" s="214"/>
      <c r="S15" s="214"/>
    </row>
    <row r="16" spans="1:20" ht="18.75" customHeight="1" x14ac:dyDescent="0.25">
      <c r="B16" s="1417" t="s">
        <v>299</v>
      </c>
      <c r="C16" s="1417"/>
      <c r="D16" s="1417"/>
      <c r="E16" s="1417"/>
      <c r="F16" s="1417"/>
      <c r="G16" s="1417"/>
      <c r="H16" s="1417"/>
      <c r="I16" s="1417"/>
      <c r="J16" s="1417"/>
      <c r="K16" s="1417"/>
      <c r="L16" s="1417"/>
      <c r="M16" s="1417"/>
      <c r="N16" s="1417"/>
      <c r="O16" s="1417"/>
      <c r="P16" s="1417"/>
      <c r="Q16" s="1417"/>
      <c r="R16" s="1417"/>
      <c r="S16" s="1417"/>
    </row>
    <row r="17" spans="2:21" ht="18.75" customHeight="1" x14ac:dyDescent="0.25">
      <c r="B17" s="1416" t="s">
        <v>300</v>
      </c>
      <c r="C17" s="1416"/>
      <c r="D17" s="1416"/>
      <c r="E17" s="1416"/>
      <c r="F17" s="1416"/>
      <c r="G17" s="1416"/>
      <c r="H17" s="1416"/>
      <c r="I17" s="1416"/>
      <c r="J17" s="1416"/>
      <c r="K17" s="1416"/>
      <c r="L17" s="1416"/>
      <c r="M17" s="1416"/>
      <c r="N17" s="1416"/>
      <c r="O17" s="1416"/>
      <c r="P17" s="1416"/>
      <c r="Q17" s="1416"/>
      <c r="R17" s="1416"/>
      <c r="S17" s="1416"/>
      <c r="T17" s="214"/>
    </row>
    <row r="18" spans="2:21" ht="18.75" customHeight="1" x14ac:dyDescent="0.25">
      <c r="B18" s="1416" t="s">
        <v>301</v>
      </c>
      <c r="C18" s="1416"/>
      <c r="D18" s="1416"/>
      <c r="E18" s="1416"/>
      <c r="F18" s="1416"/>
      <c r="G18" s="1416"/>
      <c r="H18" s="1416"/>
      <c r="I18" s="1416"/>
      <c r="J18" s="1416"/>
      <c r="K18" s="1416"/>
      <c r="L18" s="1416"/>
      <c r="M18" s="1416"/>
      <c r="N18" s="1416"/>
      <c r="O18" s="1416"/>
      <c r="P18" s="1416"/>
      <c r="Q18" s="1416"/>
      <c r="R18" s="1416"/>
      <c r="S18" s="1416"/>
      <c r="T18" s="214"/>
    </row>
    <row r="19" spans="2:21" ht="18.75" customHeight="1" x14ac:dyDescent="0.25">
      <c r="B19" s="1416" t="s">
        <v>302</v>
      </c>
      <c r="C19" s="1416"/>
      <c r="D19" s="1416"/>
      <c r="E19" s="1416"/>
      <c r="F19" s="1416"/>
      <c r="G19" s="1416"/>
      <c r="H19" s="1416"/>
      <c r="I19" s="1416"/>
      <c r="J19" s="1416"/>
      <c r="K19" s="1416"/>
      <c r="L19" s="1416"/>
      <c r="M19" s="1416"/>
      <c r="N19" s="1416"/>
      <c r="O19" s="1416"/>
      <c r="P19" s="1416"/>
      <c r="Q19" s="1416"/>
      <c r="R19" s="1416"/>
      <c r="S19" s="1416"/>
      <c r="T19" s="214"/>
    </row>
    <row r="20" spans="2:21" ht="18.75" customHeight="1" x14ac:dyDescent="0.25">
      <c r="B20" s="1416" t="s">
        <v>303</v>
      </c>
      <c r="C20" s="1416"/>
      <c r="D20" s="1416"/>
      <c r="E20" s="1416"/>
      <c r="F20" s="1416"/>
      <c r="G20" s="1416"/>
      <c r="H20" s="1416"/>
      <c r="I20" s="1416"/>
      <c r="J20" s="1416"/>
      <c r="K20" s="1416"/>
      <c r="L20" s="1416"/>
      <c r="M20" s="1416"/>
      <c r="N20" s="1416"/>
      <c r="O20" s="1416"/>
      <c r="P20" s="1416"/>
      <c r="Q20" s="1416"/>
      <c r="R20" s="1416"/>
      <c r="S20" s="1416"/>
      <c r="T20" s="214"/>
    </row>
    <row r="21" spans="2:21" ht="18.75" customHeight="1" x14ac:dyDescent="0.25">
      <c r="B21" s="1416" t="s">
        <v>304</v>
      </c>
      <c r="C21" s="1416"/>
      <c r="D21" s="1416"/>
      <c r="E21" s="1416"/>
      <c r="F21" s="1416"/>
      <c r="G21" s="1416"/>
      <c r="H21" s="1416"/>
      <c r="I21" s="1416"/>
      <c r="J21" s="1416"/>
      <c r="K21" s="1416"/>
      <c r="L21" s="1416"/>
      <c r="M21" s="1416"/>
      <c r="N21" s="1416"/>
      <c r="O21" s="1416"/>
      <c r="P21" s="1416"/>
      <c r="Q21" s="1416"/>
      <c r="R21" s="1416"/>
      <c r="S21" s="1416"/>
      <c r="T21" s="1416"/>
    </row>
    <row r="22" spans="2:21" ht="18.75" customHeight="1" x14ac:dyDescent="0.25">
      <c r="B22" s="1416" t="s">
        <v>305</v>
      </c>
      <c r="C22" s="1416"/>
      <c r="D22" s="1416"/>
      <c r="E22" s="1416"/>
      <c r="F22" s="1416"/>
      <c r="G22" s="1416"/>
      <c r="H22" s="1416"/>
      <c r="I22" s="1416"/>
      <c r="J22" s="1416"/>
      <c r="K22" s="1416"/>
      <c r="L22" s="1416"/>
      <c r="M22" s="1416"/>
      <c r="N22" s="1416"/>
      <c r="O22" s="1416"/>
      <c r="P22" s="1416"/>
      <c r="Q22" s="1416"/>
      <c r="R22" s="1416"/>
      <c r="S22" s="1416"/>
      <c r="T22" s="214"/>
    </row>
    <row r="23" spans="2:21" ht="18.75" customHeight="1" x14ac:dyDescent="0.25">
      <c r="B23" s="1416" t="s">
        <v>306</v>
      </c>
      <c r="C23" s="1416"/>
      <c r="D23" s="1416"/>
      <c r="E23" s="1416"/>
      <c r="F23" s="1416"/>
      <c r="G23" s="1416"/>
      <c r="H23" s="1416"/>
      <c r="I23" s="1416"/>
      <c r="J23" s="1416"/>
      <c r="K23" s="1416"/>
      <c r="L23" s="1416"/>
      <c r="M23" s="1416"/>
      <c r="N23" s="1416"/>
      <c r="O23" s="1416"/>
      <c r="P23" s="1416"/>
      <c r="Q23" s="1416"/>
      <c r="R23" s="1416"/>
      <c r="S23" s="1416"/>
      <c r="T23" s="214"/>
    </row>
    <row r="24" spans="2:21" ht="18.75" customHeight="1" x14ac:dyDescent="0.25">
      <c r="B24" s="214"/>
      <c r="C24" s="214"/>
      <c r="D24" s="214"/>
      <c r="E24" s="214"/>
      <c r="F24" s="214"/>
      <c r="G24" s="214"/>
      <c r="H24" s="214"/>
      <c r="I24" s="214"/>
      <c r="J24" s="214"/>
      <c r="K24" s="214"/>
      <c r="L24" s="214"/>
      <c r="M24" s="214"/>
      <c r="N24" s="214"/>
      <c r="O24" s="214"/>
      <c r="P24" s="214"/>
      <c r="Q24" s="214"/>
      <c r="R24" s="214"/>
      <c r="S24" s="214"/>
    </row>
    <row r="25" spans="2:21" ht="18.75" customHeight="1" x14ac:dyDescent="0.25">
      <c r="B25" s="1417" t="s">
        <v>307</v>
      </c>
      <c r="C25" s="1417"/>
      <c r="D25" s="1417"/>
      <c r="E25" s="1417"/>
      <c r="F25" s="1417"/>
      <c r="G25" s="1417"/>
      <c r="H25" s="1417"/>
      <c r="I25" s="1417"/>
      <c r="J25" s="1417"/>
      <c r="K25" s="1417"/>
      <c r="L25" s="1417"/>
      <c r="M25" s="1417"/>
      <c r="N25" s="1417"/>
      <c r="O25" s="1417"/>
      <c r="P25" s="1417"/>
      <c r="Q25" s="1417"/>
      <c r="R25" s="1417"/>
      <c r="S25" s="1417"/>
    </row>
    <row r="26" spans="2:21" ht="18.75" customHeight="1" x14ac:dyDescent="0.25">
      <c r="B26" s="1416" t="s">
        <v>308</v>
      </c>
      <c r="C26" s="1416"/>
      <c r="D26" s="1416"/>
      <c r="E26" s="1416"/>
      <c r="F26" s="1416"/>
      <c r="G26" s="1416"/>
      <c r="H26" s="1416"/>
      <c r="I26" s="1416"/>
      <c r="J26" s="1416"/>
      <c r="K26" s="1416"/>
      <c r="L26" s="1416"/>
      <c r="M26" s="1416"/>
      <c r="N26" s="1416"/>
      <c r="O26" s="1416"/>
      <c r="P26" s="1416"/>
      <c r="Q26" s="1416"/>
      <c r="R26" s="1416"/>
      <c r="S26" s="1416"/>
      <c r="T26" s="1416"/>
      <c r="U26" s="1416"/>
    </row>
    <row r="27" spans="2:21" ht="18.75" customHeight="1" x14ac:dyDescent="0.25">
      <c r="B27" s="1416" t="s">
        <v>309</v>
      </c>
      <c r="C27" s="1416"/>
      <c r="D27" s="1416"/>
      <c r="E27" s="1416"/>
      <c r="F27" s="1416"/>
      <c r="G27" s="1416"/>
      <c r="H27" s="1416"/>
      <c r="I27" s="1416"/>
      <c r="J27" s="1416"/>
      <c r="K27" s="1416"/>
      <c r="L27" s="1416"/>
      <c r="M27" s="1416"/>
      <c r="N27" s="1416"/>
      <c r="O27" s="1416"/>
      <c r="P27" s="1416"/>
      <c r="Q27" s="1416"/>
      <c r="R27" s="1416"/>
      <c r="S27" s="1416"/>
      <c r="T27" s="1416"/>
      <c r="U27" s="1416"/>
    </row>
    <row r="28" spans="2:21" ht="18.75" customHeight="1" x14ac:dyDescent="0.25">
      <c r="B28" s="1416" t="s">
        <v>310</v>
      </c>
      <c r="C28" s="1416"/>
      <c r="D28" s="1416"/>
      <c r="E28" s="1416"/>
      <c r="F28" s="1416"/>
      <c r="G28" s="1416"/>
      <c r="H28" s="1416"/>
      <c r="I28" s="1416"/>
      <c r="J28" s="1416"/>
      <c r="K28" s="1416"/>
      <c r="L28" s="1416"/>
      <c r="M28" s="1416"/>
      <c r="N28" s="1416"/>
      <c r="O28" s="1416"/>
      <c r="P28" s="1416"/>
      <c r="Q28" s="1416"/>
      <c r="R28" s="1416"/>
      <c r="S28" s="1416"/>
      <c r="T28" s="1416"/>
      <c r="U28" s="1416"/>
    </row>
    <row r="29" spans="2:21" ht="18.75" customHeight="1" x14ac:dyDescent="0.25">
      <c r="B29" s="1416" t="s">
        <v>311</v>
      </c>
      <c r="C29" s="1416"/>
      <c r="D29" s="1416"/>
      <c r="E29" s="1416"/>
      <c r="F29" s="1416"/>
      <c r="G29" s="1416"/>
      <c r="H29" s="1416"/>
      <c r="I29" s="1416"/>
      <c r="J29" s="1416"/>
      <c r="K29" s="1416"/>
      <c r="L29" s="1416"/>
      <c r="M29" s="1416"/>
      <c r="N29" s="1416"/>
      <c r="O29" s="1416"/>
      <c r="P29" s="1416"/>
      <c r="Q29" s="1416"/>
      <c r="R29" s="1416"/>
      <c r="S29" s="1416"/>
      <c r="T29" s="1416"/>
      <c r="U29" s="1416"/>
    </row>
    <row r="30" spans="2:21" ht="15" customHeight="1" x14ac:dyDescent="0.25">
      <c r="B30" s="1416" t="s">
        <v>312</v>
      </c>
      <c r="C30" s="1416"/>
      <c r="D30" s="1416"/>
      <c r="E30" s="1416"/>
      <c r="F30" s="1416"/>
      <c r="G30" s="1416"/>
      <c r="H30" s="1416"/>
      <c r="I30" s="1416"/>
      <c r="J30" s="1416"/>
      <c r="K30" s="1416"/>
      <c r="L30" s="1416"/>
      <c r="M30" s="1416"/>
      <c r="N30" s="1416"/>
      <c r="O30" s="1416"/>
      <c r="P30" s="1416"/>
      <c r="Q30" s="1416"/>
      <c r="R30" s="1416"/>
      <c r="S30" s="1416"/>
      <c r="T30" s="1416"/>
      <c r="U30" s="1416"/>
    </row>
    <row r="31" spans="2:21" ht="18.75" customHeight="1" x14ac:dyDescent="0.25">
      <c r="B31" s="1416" t="s">
        <v>313</v>
      </c>
      <c r="C31" s="1416"/>
      <c r="D31" s="1416"/>
      <c r="E31" s="1416"/>
      <c r="F31" s="1416"/>
      <c r="G31" s="1416"/>
      <c r="H31" s="1416"/>
      <c r="I31" s="1416"/>
      <c r="J31" s="1416"/>
      <c r="K31" s="1416"/>
      <c r="L31" s="1416"/>
      <c r="M31" s="1416"/>
      <c r="N31" s="1416"/>
      <c r="O31" s="1416"/>
      <c r="P31" s="1416"/>
      <c r="Q31" s="1416"/>
      <c r="R31" s="1416"/>
      <c r="S31" s="1416"/>
      <c r="T31" s="1416"/>
      <c r="U31" s="1416"/>
    </row>
    <row r="32" spans="2:21" ht="18.75" customHeight="1" x14ac:dyDescent="0.25">
      <c r="B32" s="214"/>
      <c r="C32" s="214"/>
      <c r="D32" s="214"/>
      <c r="E32" s="214"/>
      <c r="F32" s="214"/>
      <c r="G32" s="214"/>
      <c r="H32" s="214"/>
      <c r="I32" s="214"/>
      <c r="J32" s="214"/>
      <c r="K32" s="214"/>
      <c r="L32" s="214"/>
      <c r="M32" s="214"/>
      <c r="N32" s="214"/>
      <c r="O32" s="214"/>
      <c r="P32" s="214"/>
      <c r="Q32" s="214"/>
      <c r="R32" s="214"/>
      <c r="S32" s="214"/>
    </row>
    <row r="33" spans="15:17" ht="16" customHeight="1" x14ac:dyDescent="0.25">
      <c r="O33" s="215"/>
      <c r="Q33" s="215"/>
    </row>
    <row r="34" spans="15:17" ht="16" customHeight="1" x14ac:dyDescent="0.25"/>
    <row r="35" spans="15:17" ht="16" customHeight="1" x14ac:dyDescent="0.25"/>
    <row r="36" spans="15:17" ht="16" customHeight="1" x14ac:dyDescent="0.25"/>
    <row r="37" spans="15:17" ht="16" customHeight="1" x14ac:dyDescent="0.25"/>
    <row r="38" spans="15:17" ht="16" customHeight="1" x14ac:dyDescent="0.25"/>
    <row r="39" spans="15:17" ht="16" customHeight="1" x14ac:dyDescent="0.25"/>
    <row r="40" spans="15:17" ht="18" customHeight="1" x14ac:dyDescent="0.25"/>
  </sheetData>
  <mergeCells count="27">
    <mergeCell ref="B8:S8"/>
    <mergeCell ref="B2:R2"/>
    <mergeCell ref="C3:E3"/>
    <mergeCell ref="B5:P5"/>
    <mergeCell ref="Q5:S5"/>
    <mergeCell ref="B7:S7"/>
    <mergeCell ref="B21:T21"/>
    <mergeCell ref="B9:S9"/>
    <mergeCell ref="B10:S10"/>
    <mergeCell ref="B11:S11"/>
    <mergeCell ref="B12:S12"/>
    <mergeCell ref="B13:S13"/>
    <mergeCell ref="B14:S14"/>
    <mergeCell ref="B16:S16"/>
    <mergeCell ref="B17:S17"/>
    <mergeCell ref="B18:S18"/>
    <mergeCell ref="B19:S19"/>
    <mergeCell ref="B20:S20"/>
    <mergeCell ref="B29:U29"/>
    <mergeCell ref="B30:U30"/>
    <mergeCell ref="B31:U31"/>
    <mergeCell ref="B22:S22"/>
    <mergeCell ref="B23:S23"/>
    <mergeCell ref="B25:S25"/>
    <mergeCell ref="B26:U26"/>
    <mergeCell ref="B27:U27"/>
    <mergeCell ref="B28:U28"/>
  </mergeCells>
  <hyperlinks>
    <hyperlink ref="B18:S18" location="'21solsaad'!A1" display="2.1. SOLICITUDES." xr:uid="{00000000-0004-0000-0F00-000000000000}"/>
    <hyperlink ref="B19:S19" location="'22solcasaadpot'!A1" display="2.2. SOLICITUDES EN RELACIÓN A LA POBLACIÓN POTENCIALMENTE DEPENDIENTE DE LAS COMUNIDADES AUTÓNOMAS." xr:uid="{00000000-0004-0000-0F00-000001000000}"/>
    <hyperlink ref="B17:T17" location="'20pobl'!A1" display="2.0. POBLACIÓN DE LAS COMUNIDADES AUTÓNOMAS POR SEXO Y TRAMOS DE EDAD" xr:uid="{00000000-0004-0000-0F00-000002000000}"/>
    <hyperlink ref="B20:T20" location="'23solcasaad'!A1" display="2.3. SOLICITUDES DE LAS COMUNIDADES AUTÓNOMAS POR SEXO Y TRAMOS DE EDAD" xr:uid="{00000000-0004-0000-0F00-000003000000}"/>
    <hyperlink ref="B27:S27" location="'8dictcasaadpot'!A1" display="1.8. RESOLUCIONES EN RELACIÓN A LA POBLACIÓN POTENCIALMENTE DEPENDIENTE DE LAS COMUNIDAES AUTÓNOMAS." xr:uid="{00000000-0004-0000-0F00-000004000000}"/>
    <hyperlink ref="B23:S23" location="'26perfsaad'!A1" display="2.6. PERFIL DE LA PERSONA SOLICITANTE: SEXO Y EDAD. " xr:uid="{00000000-0004-0000-0F00-000005000000}"/>
    <hyperlink ref="B26:S26" location="'6dictsaad'!A1" display="1.6., 1.6.a., 1.6.b. RESOLUCIONES. GRÁFICO DE RESOLUCIONES Y BENEFICIARIOS CON DERECHO POR GRADO" xr:uid="{00000000-0004-0000-0F00-000006000000}"/>
    <hyperlink ref="B28:T28" location="'33dictcasaad'!A1" display="3.3., 3.3.a.-3.3.d. RESOLUCIONES DE GRADO DE LAS COMUNIDADES AUTÓNOMAS POR SEXO, TRAMOS DE EDAD Y GRADO" xr:uid="{00000000-0004-0000-0F00-000007000000}"/>
    <hyperlink ref="B29:T29" location="'9adictcasaad'!A1" display="1.9.2.a., 1.9.2.b. RESOLUCIONES EN RELACIÓN A LA POBLACIÓN DE LAS COMUNIDADES AUTÓNOMAS POR TRAMOS DE EDAD. GRÁFICO" xr:uid="{00000000-0004-0000-0F00-000008000000}"/>
    <hyperlink ref="B31:S31" location="'36perfresol'!A1" display="3.6., 3.6.a., 3.6.b. PERFIL DE LA PERSONA CON RESOLUCIÓN DE GRADO: SEXO Y EDAD. GRÁFICO" xr:uid="{00000000-0004-0000-0F00-000009000000}"/>
    <hyperlink ref="B30:S30" location="'35ResolGraAltaBaj'!A1" display="3.5. ALTAS Y BAJAS DE RESOLUCIONES DE GRADO EN EL ÚLTIMO MES " xr:uid="{00000000-0004-0000-0F00-00000A000000}"/>
    <hyperlink ref="B8:S8" location="EVO!A1" display="1.1. EVOLUCIÓN DE LAS PRINCIPALES VARIABLES" xr:uid="{00000000-0004-0000-0F00-00000B000000}"/>
    <hyperlink ref="B9:S9" location="EVO!A1" display="1.1. EVOLUCIÓN DE LAS PRINCIPALES VARIABLES" xr:uid="{00000000-0004-0000-0F00-00000C000000}"/>
    <hyperlink ref="B10:S10" location="EVO_resol!A1" display="1.3. EVOLUCIÓN DE LAS RESOLUCIONES DE GRADO POR COMUNIDADES AUTÓNOMAS." xr:uid="{00000000-0004-0000-0F00-00000D000000}"/>
    <hyperlink ref="B11:S11" location="EVO_derecho!A1" display="1.4. EVOLUCIÓN DE LAS PERSONAS CON DERECHO A PRESTACIÓN POR COMUNIDADES AUTÓNOMAS." xr:uid="{00000000-0004-0000-0F00-00000E000000}"/>
    <hyperlink ref="B12:S12" location="EVO_resolPIA!A1" display="1.5. EVOLUCIÓN DE LAS RESOLUCIONES DE PIA POR COMUNIDADES AUTÓNOMAS." xr:uid="{00000000-0004-0000-0F00-00000F000000}"/>
    <hyperlink ref="B13:S13" location="EVO_sinPIA!A1" display="1.6. EVOLUCIÓN DE LAS PERSONAS CON DERECHO A PRESTACIÓN PENDIENTES DE PIA POR COMUNIDADES AUTÓNOMAS." xr:uid="{00000000-0004-0000-0F00-000010000000}"/>
    <hyperlink ref="B14:S14" location="EVO_prest!A1" display="1.7. EVOLUCIÓN DE LAS PRESTACIONES POR COMUNIDADES AUTÓNOMAS." xr:uid="{00000000-0004-0000-0F00-000011000000}"/>
    <hyperlink ref="B22:S22" location="'25solaltabaja'!A1" display="2.5. ALTAS Y BAJAS DE SOLICITUDES EN EL ÚLTIMO MES " xr:uid="{00000000-0004-0000-0F00-000012000000}"/>
    <hyperlink ref="B26:U26" location="'31dictsaad'!A1" display="3.1., 3.1.a., 3.1.b. RESOLUCIONES DE GRADO. GRÁFICO DE RESOLUCIONES DE GRADO Y PERSONAS BENEFICIARIAS CON DERECHO POR GRADO" xr:uid="{00000000-0004-0000-0F00-000013000000}"/>
    <hyperlink ref="B27:T27" location="'32dictcasaadpot'!A1" display="3.2. RESOLUCIONES DE GRADO EN RELACIÓN A LA POBLACIÓN POTENCIALMENTE DEPENDIENTE DE LAS COMUNIDAES AUTÓNOMAS." xr:uid="{00000000-0004-0000-0F00-000014000000}"/>
    <hyperlink ref="B29:U29" location="'34adictcasaad'!A1" display="3.4.a., 3.4.b. RESOLUCIONES DE GRADO EN RELACIÓN A LA POBLACIÓN DE LAS COMUNIDADES AUTÓNOMAS POR TRAMOS DE EDAD. GRÁFICO" xr:uid="{00000000-0004-0000-0F00-000015000000}"/>
    <hyperlink ref="B21:T21" location="'24solcasaad_pobl'!A1" display="2.4.a., 2.4.b. SOLICITUDES EN RELACIÓN A LA POBLACIÓN DE LAS COMUNIDADES AUTÓNOMAS POR TRAMOS DE EDAD. GRÁFICO" xr:uid="{00000000-0004-0000-0F00-000016000000}"/>
  </hyperlinks>
  <printOptions horizontalCentered="1"/>
  <pageMargins left="0" right="0" top="0.43307086614173229" bottom="0.43307086614173229" header="0" footer="0"/>
  <pageSetup paperSize="9" scale="87"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17">
    <tabColor theme="0"/>
    <pageSetUpPr fitToPage="1"/>
  </sheetPr>
  <dimension ref="A1:Z44"/>
  <sheetViews>
    <sheetView zoomScale="90" zoomScaleNormal="90" zoomScaleSheetLayoutView="100" workbookViewId="0"/>
  </sheetViews>
  <sheetFormatPr baseColWidth="10" defaultColWidth="11.453125" defaultRowHeight="14.5" x14ac:dyDescent="0.35"/>
  <cols>
    <col min="1" max="1" width="1" style="666" customWidth="1"/>
    <col min="2" max="2" width="28.7265625" style="666" customWidth="1"/>
    <col min="3" max="3" width="0.54296875" style="666" customWidth="1"/>
    <col min="4" max="4" width="10.1796875" style="666" customWidth="1"/>
    <col min="5" max="5" width="8.81640625" style="666" customWidth="1"/>
    <col min="6" max="6" width="0.54296875" style="666" customWidth="1"/>
    <col min="7" max="7" width="1.26953125" style="666" hidden="1" customWidth="1"/>
    <col min="8" max="8" width="10.453125" style="666" customWidth="1"/>
    <col min="9" max="9" width="10.7265625" style="666" customWidth="1"/>
    <col min="10" max="10" width="0.54296875" style="666" customWidth="1"/>
    <col min="11" max="11" width="10.1796875" style="666" customWidth="1"/>
    <col min="12" max="12" width="11.54296875" style="666" customWidth="1"/>
    <col min="13" max="13" width="0.54296875" style="666" customWidth="1"/>
    <col min="14" max="14" width="8.81640625" style="666" customWidth="1"/>
    <col min="15" max="15" width="8.453125" style="666" customWidth="1"/>
    <col min="16" max="16" width="0.54296875" style="666" customWidth="1"/>
    <col min="17" max="17" width="9.7265625" style="666" customWidth="1"/>
    <col min="18" max="18" width="8.453125" style="666" customWidth="1"/>
    <col min="19" max="19" width="0.26953125" style="666" customWidth="1"/>
    <col min="20" max="20" width="12.453125" style="666" customWidth="1"/>
    <col min="21" max="21" width="8.453125" style="666" customWidth="1"/>
    <col min="22" max="22" width="0.54296875" style="666" customWidth="1"/>
    <col min="23" max="23" width="9.7265625" style="666" customWidth="1"/>
    <col min="24" max="24" width="8.453125" style="666" customWidth="1"/>
    <col min="25" max="25" width="11.453125" style="666"/>
    <col min="26" max="26" width="11.453125" style="700"/>
    <col min="27" max="16384" width="11.453125" style="666"/>
  </cols>
  <sheetData>
    <row r="1" spans="1:26" ht="9.75" customHeight="1" x14ac:dyDescent="0.35"/>
    <row r="2" spans="1:26" s="619" customFormat="1" ht="49.5" customHeight="1" x14ac:dyDescent="0.35">
      <c r="B2" s="1545"/>
      <c r="C2" s="1545"/>
      <c r="D2" s="1545"/>
      <c r="E2" s="1545"/>
      <c r="F2" s="1545"/>
      <c r="G2" s="667"/>
      <c r="H2" s="1554"/>
      <c r="I2" s="1554"/>
      <c r="J2" s="1554"/>
      <c r="K2" s="1554"/>
      <c r="L2" s="1554"/>
      <c r="M2" s="1554"/>
      <c r="N2" s="1554"/>
      <c r="O2" s="1554"/>
      <c r="P2" s="667"/>
      <c r="Q2" s="667"/>
      <c r="R2" s="667"/>
      <c r="T2" s="618"/>
      <c r="U2" s="667"/>
      <c r="V2" s="667"/>
      <c r="W2" s="667"/>
      <c r="X2" s="667"/>
      <c r="Z2" s="1215"/>
    </row>
    <row r="3" spans="1:26" s="619" customFormat="1" ht="3" customHeight="1" x14ac:dyDescent="0.35">
      <c r="B3" s="618"/>
      <c r="C3" s="618"/>
      <c r="D3" s="618"/>
      <c r="E3" s="618"/>
      <c r="F3" s="618"/>
      <c r="G3" s="667"/>
      <c r="H3" s="667"/>
      <c r="I3" s="667"/>
      <c r="J3" s="667"/>
      <c r="K3" s="618"/>
      <c r="L3" s="667"/>
      <c r="M3" s="667"/>
      <c r="N3" s="618"/>
      <c r="O3" s="667"/>
      <c r="P3" s="667"/>
      <c r="Q3" s="667"/>
      <c r="R3" s="667"/>
      <c r="T3" s="618"/>
      <c r="U3" s="667"/>
      <c r="V3" s="667"/>
      <c r="W3" s="667"/>
      <c r="X3" s="667"/>
      <c r="Z3" s="1215"/>
    </row>
    <row r="4" spans="1:26" s="623" customFormat="1" ht="15" customHeight="1" x14ac:dyDescent="0.25">
      <c r="B4" s="1547" t="s">
        <v>398</v>
      </c>
      <c r="C4" s="1547"/>
      <c r="D4" s="1547"/>
      <c r="E4" s="1547"/>
      <c r="F4" s="1547"/>
      <c r="G4" s="1547"/>
      <c r="H4" s="1547"/>
      <c r="I4" s="1547"/>
      <c r="J4" s="1547"/>
      <c r="K4" s="1547"/>
      <c r="L4" s="1547"/>
      <c r="M4" s="1547"/>
      <c r="N4" s="1547"/>
      <c r="O4" s="1547"/>
      <c r="P4" s="1547"/>
      <c r="Q4" s="1547"/>
      <c r="R4" s="1547"/>
      <c r="S4" s="1547"/>
      <c r="T4" s="1547"/>
      <c r="U4" s="1547"/>
      <c r="V4" s="1547"/>
      <c r="W4" s="1547"/>
      <c r="X4" s="1547"/>
      <c r="Z4" s="1215"/>
    </row>
    <row r="5" spans="1:26" s="623" customFormat="1" ht="15" customHeight="1" x14ac:dyDescent="0.25">
      <c r="B5" s="1482" t="str">
        <f>porsaad!$B$6</f>
        <v>Situación a 31 de diciembre de 2025</v>
      </c>
      <c r="C5" s="1482"/>
      <c r="D5" s="1482"/>
      <c r="E5" s="1482"/>
      <c r="F5" s="1482"/>
      <c r="G5" s="1482"/>
      <c r="H5" s="1482"/>
      <c r="I5" s="1482"/>
      <c r="J5" s="1482"/>
      <c r="K5" s="1482"/>
      <c r="L5" s="1482"/>
      <c r="M5" s="1482"/>
      <c r="N5" s="1482"/>
      <c r="O5" s="1482"/>
      <c r="P5" s="1482"/>
      <c r="Q5" s="1482"/>
      <c r="R5" s="1482"/>
      <c r="S5" s="1482"/>
      <c r="T5" s="1482"/>
      <c r="U5" s="1482"/>
      <c r="V5" s="1482"/>
      <c r="W5" s="1482"/>
      <c r="X5" s="1482"/>
      <c r="Z5" s="1215"/>
    </row>
    <row r="6" spans="1:26" s="623" customFormat="1" ht="4.5" customHeight="1" x14ac:dyDescent="0.25">
      <c r="G6" s="668"/>
      <c r="H6" s="668"/>
      <c r="I6" s="668"/>
      <c r="J6" s="668"/>
      <c r="K6" s="668"/>
      <c r="L6" s="668"/>
      <c r="M6" s="668"/>
      <c r="N6" s="668"/>
      <c r="O6" s="668"/>
      <c r="P6" s="668"/>
      <c r="Q6" s="668"/>
      <c r="R6" s="668"/>
      <c r="T6" s="668"/>
      <c r="U6" s="668"/>
      <c r="V6" s="668"/>
      <c r="W6" s="668"/>
      <c r="X6" s="668"/>
      <c r="Z6" s="1215"/>
    </row>
    <row r="7" spans="1:26" s="628" customFormat="1" ht="52.5" customHeight="1" x14ac:dyDescent="0.35">
      <c r="A7" s="661"/>
      <c r="B7" s="1555" t="s">
        <v>12</v>
      </c>
      <c r="C7" s="625"/>
      <c r="D7" s="1557" t="s">
        <v>29</v>
      </c>
      <c r="E7" s="1558"/>
      <c r="F7" s="669"/>
      <c r="G7" s="670"/>
      <c r="H7" s="1557" t="s">
        <v>243</v>
      </c>
      <c r="I7" s="1558"/>
      <c r="J7" s="627"/>
      <c r="K7" s="1557" t="s">
        <v>31</v>
      </c>
      <c r="L7" s="1558"/>
      <c r="M7" s="627"/>
      <c r="N7" s="1557" t="s">
        <v>49</v>
      </c>
      <c r="O7" s="1558"/>
      <c r="P7" s="627"/>
      <c r="Q7" s="1557" t="s">
        <v>50</v>
      </c>
      <c r="R7" s="1558"/>
      <c r="T7" s="1559" t="s">
        <v>51</v>
      </c>
      <c r="U7" s="1560"/>
      <c r="V7" s="627"/>
      <c r="W7" s="1557" t="s">
        <v>113</v>
      </c>
      <c r="X7" s="1558"/>
      <c r="Z7" s="1216"/>
    </row>
    <row r="8" spans="1:26" s="628" customFormat="1" ht="36" customHeight="1" x14ac:dyDescent="0.35">
      <c r="A8" s="661"/>
      <c r="B8" s="1556"/>
      <c r="D8" s="708" t="s">
        <v>9</v>
      </c>
      <c r="E8" s="710" t="s">
        <v>10</v>
      </c>
      <c r="F8" s="669"/>
      <c r="G8" s="670"/>
      <c r="H8" s="709" t="s">
        <v>9</v>
      </c>
      <c r="I8" s="711" t="s">
        <v>186</v>
      </c>
      <c r="J8" s="671"/>
      <c r="K8" s="708" t="s">
        <v>9</v>
      </c>
      <c r="L8" s="710" t="s">
        <v>476</v>
      </c>
      <c r="M8" s="671"/>
      <c r="N8" s="708" t="s">
        <v>9</v>
      </c>
      <c r="O8" s="710" t="s">
        <v>476</v>
      </c>
      <c r="P8" s="671"/>
      <c r="Q8" s="708" t="s">
        <v>9</v>
      </c>
      <c r="R8" s="710" t="s">
        <v>476</v>
      </c>
      <c r="T8" s="708" t="s">
        <v>9</v>
      </c>
      <c r="U8" s="710" t="s">
        <v>476</v>
      </c>
      <c r="V8" s="671"/>
      <c r="W8" s="708" t="s">
        <v>9</v>
      </c>
      <c r="X8" s="710" t="s">
        <v>476</v>
      </c>
      <c r="Z8" s="1216" t="s">
        <v>477</v>
      </c>
    </row>
    <row r="9" spans="1:26" s="631" customFormat="1" ht="4.5" customHeight="1" x14ac:dyDescent="0.35">
      <c r="A9" s="662"/>
      <c r="B9" s="630"/>
      <c r="D9" s="630"/>
      <c r="E9" s="630"/>
      <c r="F9" s="672"/>
      <c r="H9" s="672"/>
      <c r="I9" s="630"/>
      <c r="J9" s="630"/>
      <c r="K9" s="672"/>
      <c r="L9" s="630"/>
      <c r="M9" s="630"/>
      <c r="N9" s="672"/>
      <c r="O9" s="630"/>
      <c r="P9" s="630"/>
      <c r="Q9" s="630"/>
      <c r="R9" s="630"/>
      <c r="T9" s="672"/>
      <c r="U9" s="630"/>
      <c r="V9" s="630"/>
      <c r="W9" s="630"/>
      <c r="X9" s="630"/>
      <c r="Z9" s="697"/>
    </row>
    <row r="10" spans="1:26" s="633" customFormat="1" ht="18" customHeight="1" x14ac:dyDescent="0.25">
      <c r="A10" s="673"/>
      <c r="B10" s="674" t="s">
        <v>8</v>
      </c>
      <c r="D10" s="675">
        <v>456133</v>
      </c>
      <c r="E10" s="676">
        <v>19.607533803461699</v>
      </c>
      <c r="F10" s="677"/>
      <c r="G10" s="678"/>
      <c r="H10" s="675">
        <v>441462</v>
      </c>
      <c r="I10" s="676">
        <v>96.783613551310694</v>
      </c>
      <c r="J10" s="679"/>
      <c r="K10" s="675">
        <v>80968</v>
      </c>
      <c r="L10" s="676">
        <v>18.340876451427302</v>
      </c>
      <c r="M10" s="680">
        <v>53364</v>
      </c>
      <c r="N10" s="675">
        <v>149458</v>
      </c>
      <c r="O10" s="676">
        <v>33.855235558213394</v>
      </c>
      <c r="P10" s="678">
        <v>53364</v>
      </c>
      <c r="Q10" s="675">
        <v>121806</v>
      </c>
      <c r="R10" s="676">
        <f t="shared" ref="R10:R27" si="0">Q10*100/H10</f>
        <v>27.591502779401171</v>
      </c>
      <c r="S10" s="681"/>
      <c r="T10" s="675">
        <f t="shared" ref="T10:T27" si="1">K10+N10+Q10</f>
        <v>352232</v>
      </c>
      <c r="U10" s="676">
        <f>T10*100/H10</f>
        <v>79.787614789041868</v>
      </c>
      <c r="V10" s="678">
        <v>53364</v>
      </c>
      <c r="W10" s="675">
        <v>89230</v>
      </c>
      <c r="X10" s="676">
        <f>W10*100/H10</f>
        <v>20.212385210958136</v>
      </c>
      <c r="Z10" s="852"/>
    </row>
    <row r="11" spans="1:26" s="633" customFormat="1" ht="18" customHeight="1" x14ac:dyDescent="0.25">
      <c r="A11" s="673"/>
      <c r="B11" s="682" t="s">
        <v>7</v>
      </c>
      <c r="D11" s="683">
        <v>61425</v>
      </c>
      <c r="E11" s="684">
        <v>2.6404420725482147</v>
      </c>
      <c r="F11" s="677"/>
      <c r="G11" s="678"/>
      <c r="H11" s="683">
        <v>57328</v>
      </c>
      <c r="I11" s="684">
        <v>93.33007733007733</v>
      </c>
      <c r="J11" s="679"/>
      <c r="K11" s="683">
        <v>14296</v>
      </c>
      <c r="L11" s="684">
        <v>24.93720346078705</v>
      </c>
      <c r="M11" s="680">
        <v>5161</v>
      </c>
      <c r="N11" s="683">
        <v>17611</v>
      </c>
      <c r="O11" s="684">
        <v>30.719718113312865</v>
      </c>
      <c r="P11" s="678">
        <v>5161</v>
      </c>
      <c r="Q11" s="683">
        <v>17458</v>
      </c>
      <c r="R11" s="684">
        <f t="shared" si="0"/>
        <v>30.452832821657829</v>
      </c>
      <c r="S11" s="681"/>
      <c r="T11" s="683">
        <f t="shared" si="1"/>
        <v>49365</v>
      </c>
      <c r="U11" s="684">
        <f t="shared" ref="U11:U27" si="2">T11*100/H11</f>
        <v>86.109754395757747</v>
      </c>
      <c r="V11" s="678">
        <v>5161</v>
      </c>
      <c r="W11" s="683">
        <v>7963</v>
      </c>
      <c r="X11" s="684">
        <f t="shared" ref="X11:X27" si="3">W11*100/H11</f>
        <v>13.890245604242255</v>
      </c>
      <c r="Z11" s="852"/>
    </row>
    <row r="12" spans="1:26" s="633" customFormat="1" ht="18" customHeight="1" x14ac:dyDescent="0.25">
      <c r="A12" s="673"/>
      <c r="B12" s="682" t="s">
        <v>37</v>
      </c>
      <c r="D12" s="683">
        <v>50073</v>
      </c>
      <c r="E12" s="684">
        <v>2.1524600064909523</v>
      </c>
      <c r="F12" s="677"/>
      <c r="G12" s="678"/>
      <c r="H12" s="683">
        <v>43625</v>
      </c>
      <c r="I12" s="684">
        <v>87.122800710961997</v>
      </c>
      <c r="J12" s="679"/>
      <c r="K12" s="683">
        <v>7607</v>
      </c>
      <c r="L12" s="684">
        <v>17.437249283667622</v>
      </c>
      <c r="M12" s="680">
        <v>3593</v>
      </c>
      <c r="N12" s="683">
        <v>11190</v>
      </c>
      <c r="O12" s="684">
        <v>25.650429799426934</v>
      </c>
      <c r="P12" s="678">
        <v>3593</v>
      </c>
      <c r="Q12" s="683">
        <v>15354</v>
      </c>
      <c r="R12" s="684">
        <f t="shared" si="0"/>
        <v>35.195415472779366</v>
      </c>
      <c r="S12" s="681"/>
      <c r="T12" s="683">
        <f t="shared" si="1"/>
        <v>34151</v>
      </c>
      <c r="U12" s="684">
        <f t="shared" si="2"/>
        <v>78.28309455587393</v>
      </c>
      <c r="V12" s="678">
        <v>3593</v>
      </c>
      <c r="W12" s="683">
        <v>9474</v>
      </c>
      <c r="X12" s="684">
        <f t="shared" si="3"/>
        <v>21.716905444126073</v>
      </c>
      <c r="Z12" s="852"/>
    </row>
    <row r="13" spans="1:26" s="633" customFormat="1" ht="18" customHeight="1" x14ac:dyDescent="0.25">
      <c r="A13" s="673"/>
      <c r="B13" s="682" t="s">
        <v>38</v>
      </c>
      <c r="D13" s="683">
        <v>50646</v>
      </c>
      <c r="E13" s="684">
        <v>2.1770912365694244</v>
      </c>
      <c r="F13" s="677"/>
      <c r="G13" s="678"/>
      <c r="H13" s="683">
        <v>47585</v>
      </c>
      <c r="I13" s="684">
        <v>93.956087351419654</v>
      </c>
      <c r="J13" s="679"/>
      <c r="K13" s="683">
        <v>8899</v>
      </c>
      <c r="L13" s="684">
        <v>18.701271409057476</v>
      </c>
      <c r="M13" s="680">
        <v>2742</v>
      </c>
      <c r="N13" s="683">
        <v>12059</v>
      </c>
      <c r="O13" s="684">
        <v>25.34201954397394</v>
      </c>
      <c r="P13" s="678">
        <v>2742</v>
      </c>
      <c r="Q13" s="683">
        <v>17096</v>
      </c>
      <c r="R13" s="684">
        <f t="shared" si="0"/>
        <v>35.927288010927811</v>
      </c>
      <c r="S13" s="681"/>
      <c r="T13" s="683">
        <f t="shared" si="1"/>
        <v>38054</v>
      </c>
      <c r="U13" s="684">
        <f t="shared" si="2"/>
        <v>79.970578963959227</v>
      </c>
      <c r="V13" s="678">
        <v>2742</v>
      </c>
      <c r="W13" s="683">
        <v>9531</v>
      </c>
      <c r="X13" s="684">
        <f t="shared" si="3"/>
        <v>20.02942103604077</v>
      </c>
      <c r="Z13" s="852"/>
    </row>
    <row r="14" spans="1:26" s="633" customFormat="1" ht="18" customHeight="1" x14ac:dyDescent="0.25">
      <c r="A14" s="673"/>
      <c r="B14" s="682" t="s">
        <v>6</v>
      </c>
      <c r="D14" s="683">
        <v>79243</v>
      </c>
      <c r="E14" s="684">
        <v>3.4063744591768526</v>
      </c>
      <c r="F14" s="677"/>
      <c r="G14" s="678"/>
      <c r="H14" s="683">
        <v>76771</v>
      </c>
      <c r="I14" s="684">
        <v>96.880481556730558</v>
      </c>
      <c r="J14" s="679"/>
      <c r="K14" s="683">
        <v>23782</v>
      </c>
      <c r="L14" s="684">
        <v>30.977843195998489</v>
      </c>
      <c r="M14" s="680">
        <v>7296</v>
      </c>
      <c r="N14" s="683">
        <v>24330</v>
      </c>
      <c r="O14" s="684">
        <v>31.691654400750284</v>
      </c>
      <c r="P14" s="678">
        <v>7296</v>
      </c>
      <c r="Q14" s="683">
        <v>20147</v>
      </c>
      <c r="R14" s="684">
        <f t="shared" si="0"/>
        <v>26.242982376157663</v>
      </c>
      <c r="S14" s="681"/>
      <c r="T14" s="683">
        <f t="shared" si="1"/>
        <v>68259</v>
      </c>
      <c r="U14" s="684">
        <f t="shared" si="2"/>
        <v>88.912479972906439</v>
      </c>
      <c r="V14" s="678">
        <v>7296</v>
      </c>
      <c r="W14" s="683">
        <v>8512</v>
      </c>
      <c r="X14" s="684">
        <f t="shared" si="3"/>
        <v>11.087520027093564</v>
      </c>
      <c r="Z14" s="852"/>
    </row>
    <row r="15" spans="1:26" s="633" customFormat="1" ht="18" customHeight="1" x14ac:dyDescent="0.25">
      <c r="A15" s="673"/>
      <c r="B15" s="682" t="s">
        <v>5</v>
      </c>
      <c r="D15" s="683">
        <v>23795</v>
      </c>
      <c r="E15" s="684">
        <v>1.022862338075454</v>
      </c>
      <c r="F15" s="677"/>
      <c r="G15" s="678"/>
      <c r="H15" s="683">
        <v>23336</v>
      </c>
      <c r="I15" s="684">
        <v>98.071023324227781</v>
      </c>
      <c r="J15" s="679"/>
      <c r="K15" s="683">
        <v>5184</v>
      </c>
      <c r="L15" s="684">
        <v>22.214604045251971</v>
      </c>
      <c r="M15" s="680">
        <v>3462</v>
      </c>
      <c r="N15" s="683">
        <v>8061</v>
      </c>
      <c r="O15" s="684">
        <v>34.543195063421322</v>
      </c>
      <c r="P15" s="678">
        <v>3462</v>
      </c>
      <c r="Q15" s="683">
        <v>5312</v>
      </c>
      <c r="R15" s="684">
        <f t="shared" si="0"/>
        <v>22.763112787110046</v>
      </c>
      <c r="S15" s="681"/>
      <c r="T15" s="683">
        <f t="shared" si="1"/>
        <v>18557</v>
      </c>
      <c r="U15" s="684">
        <f t="shared" si="2"/>
        <v>79.520911895783343</v>
      </c>
      <c r="V15" s="678">
        <v>3462</v>
      </c>
      <c r="W15" s="683">
        <v>4779</v>
      </c>
      <c r="X15" s="684">
        <f t="shared" si="3"/>
        <v>20.479088104216661</v>
      </c>
      <c r="Z15" s="852"/>
    </row>
    <row r="16" spans="1:26" s="633" customFormat="1" ht="18" customHeight="1" x14ac:dyDescent="0.25">
      <c r="A16" s="673"/>
      <c r="B16" s="682" t="s">
        <v>4</v>
      </c>
      <c r="D16" s="683">
        <v>162682</v>
      </c>
      <c r="E16" s="684">
        <v>6.9931200202895996</v>
      </c>
      <c r="F16" s="677"/>
      <c r="G16" s="678"/>
      <c r="H16" s="683">
        <v>160029</v>
      </c>
      <c r="I16" s="684">
        <v>98.369211098953784</v>
      </c>
      <c r="J16" s="679"/>
      <c r="K16" s="683">
        <v>34656</v>
      </c>
      <c r="L16" s="684">
        <v>21.656074836435895</v>
      </c>
      <c r="M16" s="680">
        <v>14325</v>
      </c>
      <c r="N16" s="683">
        <v>42675</v>
      </c>
      <c r="O16" s="684">
        <v>26.667041598710234</v>
      </c>
      <c r="P16" s="678">
        <v>14325</v>
      </c>
      <c r="Q16" s="683">
        <v>51996</v>
      </c>
      <c r="R16" s="684">
        <f t="shared" si="0"/>
        <v>32.491610895525184</v>
      </c>
      <c r="S16" s="681"/>
      <c r="T16" s="683">
        <f t="shared" si="1"/>
        <v>129327</v>
      </c>
      <c r="U16" s="684">
        <f t="shared" si="2"/>
        <v>80.814727330671317</v>
      </c>
      <c r="V16" s="678">
        <v>14325</v>
      </c>
      <c r="W16" s="683">
        <v>30702</v>
      </c>
      <c r="X16" s="684">
        <f t="shared" si="3"/>
        <v>19.185272669328683</v>
      </c>
      <c r="Z16" s="852"/>
    </row>
    <row r="17" spans="1:26" s="633" customFormat="1" ht="18" customHeight="1" x14ac:dyDescent="0.25">
      <c r="A17" s="673"/>
      <c r="B17" s="682" t="s">
        <v>40</v>
      </c>
      <c r="D17" s="683">
        <v>104062</v>
      </c>
      <c r="E17" s="684">
        <v>4.473254911738092</v>
      </c>
      <c r="F17" s="677"/>
      <c r="G17" s="678"/>
      <c r="H17" s="683">
        <v>101470</v>
      </c>
      <c r="I17" s="684">
        <v>97.509177221271941</v>
      </c>
      <c r="J17" s="679"/>
      <c r="K17" s="683">
        <v>25361</v>
      </c>
      <c r="L17" s="684">
        <v>24.99359416576328</v>
      </c>
      <c r="M17" s="680">
        <v>9188</v>
      </c>
      <c r="N17" s="683">
        <v>27192</v>
      </c>
      <c r="O17" s="684">
        <v>26.79806839459939</v>
      </c>
      <c r="P17" s="678">
        <v>9188</v>
      </c>
      <c r="Q17" s="683">
        <v>31796</v>
      </c>
      <c r="R17" s="684">
        <f t="shared" si="0"/>
        <v>31.33537006011629</v>
      </c>
      <c r="S17" s="681"/>
      <c r="T17" s="683">
        <f t="shared" si="1"/>
        <v>84349</v>
      </c>
      <c r="U17" s="684">
        <f t="shared" si="2"/>
        <v>83.127032620478957</v>
      </c>
      <c r="V17" s="678">
        <v>9188</v>
      </c>
      <c r="W17" s="683">
        <v>17121</v>
      </c>
      <c r="X17" s="684">
        <f t="shared" si="3"/>
        <v>16.87296737952104</v>
      </c>
      <c r="Z17" s="852"/>
    </row>
    <row r="18" spans="1:26" s="633" customFormat="1" ht="18" customHeight="1" x14ac:dyDescent="0.25">
      <c r="A18" s="673"/>
      <c r="B18" s="682" t="s">
        <v>41</v>
      </c>
      <c r="D18" s="683">
        <v>419673</v>
      </c>
      <c r="E18" s="684">
        <v>18.040248203704142</v>
      </c>
      <c r="F18" s="677"/>
      <c r="G18" s="678"/>
      <c r="H18" s="683">
        <v>376007</v>
      </c>
      <c r="I18" s="684">
        <v>89.595232478620261</v>
      </c>
      <c r="J18" s="679"/>
      <c r="K18" s="683">
        <v>49661</v>
      </c>
      <c r="L18" s="684">
        <v>13.207466882265489</v>
      </c>
      <c r="M18" s="680">
        <v>34612</v>
      </c>
      <c r="N18" s="683">
        <v>106253</v>
      </c>
      <c r="O18" s="684">
        <v>28.258250511293674</v>
      </c>
      <c r="P18" s="678">
        <v>34612</v>
      </c>
      <c r="Q18" s="683">
        <v>130794</v>
      </c>
      <c r="R18" s="684">
        <f t="shared" si="0"/>
        <v>34.784990704960279</v>
      </c>
      <c r="S18" s="681"/>
      <c r="T18" s="683">
        <f t="shared" si="1"/>
        <v>286708</v>
      </c>
      <c r="U18" s="684">
        <f t="shared" si="2"/>
        <v>76.250708098519439</v>
      </c>
      <c r="V18" s="678">
        <v>34612</v>
      </c>
      <c r="W18" s="683">
        <v>89299</v>
      </c>
      <c r="X18" s="684">
        <f t="shared" si="3"/>
        <v>23.749291901480557</v>
      </c>
      <c r="Z18" s="852"/>
    </row>
    <row r="19" spans="1:26" s="633" customFormat="1" ht="18" customHeight="1" x14ac:dyDescent="0.25">
      <c r="A19" s="673"/>
      <c r="B19" s="682" t="s">
        <v>3</v>
      </c>
      <c r="D19" s="683">
        <v>236730</v>
      </c>
      <c r="E19" s="684">
        <v>10.176179924042961</v>
      </c>
      <c r="F19" s="677"/>
      <c r="G19" s="678"/>
      <c r="H19" s="683">
        <v>219095</v>
      </c>
      <c r="I19" s="684">
        <v>92.550585054703674</v>
      </c>
      <c r="J19" s="679"/>
      <c r="K19" s="683">
        <v>50293</v>
      </c>
      <c r="L19" s="684">
        <v>22.954882585179945</v>
      </c>
      <c r="M19" s="680">
        <v>13397</v>
      </c>
      <c r="N19" s="683">
        <v>70600</v>
      </c>
      <c r="O19" s="684">
        <v>32.223464707090528</v>
      </c>
      <c r="P19" s="678">
        <v>13397</v>
      </c>
      <c r="Q19" s="683">
        <v>67192</v>
      </c>
      <c r="R19" s="684">
        <f t="shared" si="0"/>
        <v>30.667975079303499</v>
      </c>
      <c r="S19" s="681"/>
      <c r="T19" s="683">
        <f t="shared" si="1"/>
        <v>188085</v>
      </c>
      <c r="U19" s="684">
        <f t="shared" si="2"/>
        <v>85.846322371573976</v>
      </c>
      <c r="V19" s="678">
        <v>13397</v>
      </c>
      <c r="W19" s="683">
        <v>31010</v>
      </c>
      <c r="X19" s="684">
        <f t="shared" si="3"/>
        <v>14.153677628426026</v>
      </c>
      <c r="Z19" s="852"/>
    </row>
    <row r="20" spans="1:26" s="633" customFormat="1" ht="18" customHeight="1" x14ac:dyDescent="0.25">
      <c r="A20" s="673"/>
      <c r="B20" s="682" t="s">
        <v>2</v>
      </c>
      <c r="D20" s="683">
        <v>62130</v>
      </c>
      <c r="E20" s="684">
        <v>2.6707475126971199</v>
      </c>
      <c r="F20" s="677"/>
      <c r="G20" s="678"/>
      <c r="H20" s="683">
        <v>58757</v>
      </c>
      <c r="I20" s="684">
        <v>94.571060679220992</v>
      </c>
      <c r="J20" s="679"/>
      <c r="K20" s="683">
        <v>13200</v>
      </c>
      <c r="L20" s="684">
        <v>22.465408376874244</v>
      </c>
      <c r="M20" s="680">
        <v>6540</v>
      </c>
      <c r="N20" s="683">
        <v>14093</v>
      </c>
      <c r="O20" s="684">
        <v>23.985227292067329</v>
      </c>
      <c r="P20" s="678">
        <v>6540</v>
      </c>
      <c r="Q20" s="683">
        <v>15209</v>
      </c>
      <c r="R20" s="684">
        <f t="shared" si="0"/>
        <v>25.884575454839425</v>
      </c>
      <c r="S20" s="681"/>
      <c r="T20" s="683">
        <f t="shared" si="1"/>
        <v>42502</v>
      </c>
      <c r="U20" s="684">
        <f t="shared" si="2"/>
        <v>72.335211123780994</v>
      </c>
      <c r="V20" s="678">
        <v>6540</v>
      </c>
      <c r="W20" s="683">
        <v>16255</v>
      </c>
      <c r="X20" s="684">
        <f t="shared" si="3"/>
        <v>27.664788876219003</v>
      </c>
      <c r="Z20" s="852"/>
    </row>
    <row r="21" spans="1:26" s="633" customFormat="1" ht="18" customHeight="1" x14ac:dyDescent="0.25">
      <c r="A21" s="673"/>
      <c r="B21" s="682" t="s">
        <v>35</v>
      </c>
      <c r="D21" s="683">
        <v>100525</v>
      </c>
      <c r="E21" s="684">
        <v>4.3212118737144367</v>
      </c>
      <c r="F21" s="677"/>
      <c r="G21" s="678"/>
      <c r="H21" s="683">
        <v>100376</v>
      </c>
      <c r="I21" s="684">
        <v>99.851778164635661</v>
      </c>
      <c r="J21" s="679"/>
      <c r="K21" s="683">
        <v>28716</v>
      </c>
      <c r="L21" s="684">
        <v>28.608432294572406</v>
      </c>
      <c r="M21" s="680">
        <v>13798</v>
      </c>
      <c r="N21" s="683">
        <v>31517</v>
      </c>
      <c r="O21" s="684">
        <v>31.398939985653943</v>
      </c>
      <c r="P21" s="678">
        <v>13798</v>
      </c>
      <c r="Q21" s="683">
        <v>34021</v>
      </c>
      <c r="R21" s="684">
        <f t="shared" si="0"/>
        <v>33.893560213596878</v>
      </c>
      <c r="S21" s="681"/>
      <c r="T21" s="683">
        <f t="shared" si="1"/>
        <v>94254</v>
      </c>
      <c r="U21" s="684">
        <f t="shared" si="2"/>
        <v>93.90093249382322</v>
      </c>
      <c r="V21" s="678">
        <v>13798</v>
      </c>
      <c r="W21" s="683">
        <v>6122</v>
      </c>
      <c r="X21" s="684">
        <f t="shared" si="3"/>
        <v>6.099067506176775</v>
      </c>
      <c r="Z21" s="852"/>
    </row>
    <row r="22" spans="1:26" s="633" customFormat="1" ht="18" customHeight="1" x14ac:dyDescent="0.25">
      <c r="A22" s="673"/>
      <c r="B22" s="682" t="s">
        <v>42</v>
      </c>
      <c r="D22" s="683">
        <v>277807</v>
      </c>
      <c r="E22" s="684">
        <v>11.941933916945899</v>
      </c>
      <c r="F22" s="677"/>
      <c r="G22" s="678"/>
      <c r="H22" s="683">
        <v>277650</v>
      </c>
      <c r="I22" s="684">
        <v>99.943485945278553</v>
      </c>
      <c r="J22" s="679"/>
      <c r="K22" s="683">
        <v>69555</v>
      </c>
      <c r="L22" s="684">
        <v>25.051323608860077</v>
      </c>
      <c r="M22" s="680">
        <v>24812</v>
      </c>
      <c r="N22" s="683">
        <v>82753</v>
      </c>
      <c r="O22" s="684">
        <v>29.804790203493607</v>
      </c>
      <c r="P22" s="678">
        <v>24812</v>
      </c>
      <c r="Q22" s="683">
        <v>67709</v>
      </c>
      <c r="R22" s="684">
        <f t="shared" si="0"/>
        <v>24.386457770574463</v>
      </c>
      <c r="S22" s="681"/>
      <c r="T22" s="683">
        <f t="shared" si="1"/>
        <v>220017</v>
      </c>
      <c r="U22" s="684">
        <f t="shared" si="2"/>
        <v>79.24257158292815</v>
      </c>
      <c r="V22" s="678">
        <v>24812</v>
      </c>
      <c r="W22" s="683">
        <v>57633</v>
      </c>
      <c r="X22" s="684">
        <f t="shared" si="3"/>
        <v>20.757428417071853</v>
      </c>
      <c r="Z22" s="852"/>
    </row>
    <row r="23" spans="1:26" s="633" customFormat="1" ht="18" customHeight="1" x14ac:dyDescent="0.25">
      <c r="A23" s="673">
        <v>47094</v>
      </c>
      <c r="B23" s="682" t="s">
        <v>43</v>
      </c>
      <c r="D23" s="683">
        <v>74588</v>
      </c>
      <c r="E23" s="684">
        <v>3.2062725813142245</v>
      </c>
      <c r="F23" s="677"/>
      <c r="G23" s="678"/>
      <c r="H23" s="683">
        <v>67138</v>
      </c>
      <c r="I23" s="684">
        <v>90.011798144473644</v>
      </c>
      <c r="J23" s="679"/>
      <c r="K23" s="683">
        <v>16331</v>
      </c>
      <c r="L23" s="684">
        <v>24.324525603979861</v>
      </c>
      <c r="M23" s="680">
        <v>10064</v>
      </c>
      <c r="N23" s="683">
        <v>20819</v>
      </c>
      <c r="O23" s="684">
        <v>31.009264499985104</v>
      </c>
      <c r="P23" s="678">
        <v>10064</v>
      </c>
      <c r="Q23" s="683">
        <v>20416</v>
      </c>
      <c r="R23" s="684">
        <f t="shared" si="0"/>
        <v>30.409008311239536</v>
      </c>
      <c r="S23" s="681"/>
      <c r="T23" s="683">
        <f t="shared" si="1"/>
        <v>57566</v>
      </c>
      <c r="U23" s="684">
        <f t="shared" si="2"/>
        <v>85.742798415204504</v>
      </c>
      <c r="V23" s="678">
        <v>10064</v>
      </c>
      <c r="W23" s="683">
        <v>9572</v>
      </c>
      <c r="X23" s="684">
        <f t="shared" si="3"/>
        <v>14.257201584795496</v>
      </c>
      <c r="Z23" s="852"/>
    </row>
    <row r="24" spans="1:26" s="633" customFormat="1" ht="18" customHeight="1" x14ac:dyDescent="0.25">
      <c r="B24" s="682" t="s">
        <v>44</v>
      </c>
      <c r="D24" s="685">
        <v>24200</v>
      </c>
      <c r="E24" s="684">
        <v>1.0402718462461016</v>
      </c>
      <c r="F24" s="677"/>
      <c r="G24" s="678"/>
      <c r="H24" s="683">
        <v>24116</v>
      </c>
      <c r="I24" s="684">
        <v>99.652892561983478</v>
      </c>
      <c r="J24" s="679"/>
      <c r="K24" s="685">
        <v>3448</v>
      </c>
      <c r="L24" s="684">
        <v>14.297561784707248</v>
      </c>
      <c r="M24" s="680">
        <v>1275</v>
      </c>
      <c r="N24" s="683">
        <v>6913</v>
      </c>
      <c r="O24" s="684">
        <v>28.665616188422625</v>
      </c>
      <c r="P24" s="678">
        <v>1275</v>
      </c>
      <c r="Q24" s="683">
        <v>7810</v>
      </c>
      <c r="R24" s="684">
        <f t="shared" si="0"/>
        <v>32.385138497263227</v>
      </c>
      <c r="S24" s="681"/>
      <c r="T24" s="685">
        <f t="shared" si="1"/>
        <v>18171</v>
      </c>
      <c r="U24" s="684">
        <f t="shared" si="2"/>
        <v>75.348316470393101</v>
      </c>
      <c r="V24" s="678">
        <v>1275</v>
      </c>
      <c r="W24" s="683">
        <v>5945</v>
      </c>
      <c r="X24" s="684">
        <f t="shared" si="3"/>
        <v>24.651683529606899</v>
      </c>
      <c r="Z24" s="852"/>
    </row>
    <row r="25" spans="1:26" s="633" customFormat="1" ht="18" customHeight="1" x14ac:dyDescent="0.25">
      <c r="B25" s="682" t="s">
        <v>45</v>
      </c>
      <c r="D25" s="685">
        <v>121716</v>
      </c>
      <c r="E25" s="684">
        <v>5.2321375222186157</v>
      </c>
      <c r="F25" s="677"/>
      <c r="G25" s="678"/>
      <c r="H25" s="683">
        <v>121567</v>
      </c>
      <c r="I25" s="684">
        <v>99.877583883795069</v>
      </c>
      <c r="J25" s="679"/>
      <c r="K25" s="685">
        <v>19844</v>
      </c>
      <c r="L25" s="684">
        <v>16.323508846973272</v>
      </c>
      <c r="M25" s="680">
        <v>8030</v>
      </c>
      <c r="N25" s="685">
        <v>27608</v>
      </c>
      <c r="O25" s="684">
        <v>22.710110474059572</v>
      </c>
      <c r="P25" s="678">
        <v>8030</v>
      </c>
      <c r="Q25" s="683">
        <v>40584</v>
      </c>
      <c r="R25" s="684">
        <f t="shared" si="0"/>
        <v>33.384059818865317</v>
      </c>
      <c r="S25" s="681"/>
      <c r="T25" s="685">
        <f t="shared" si="1"/>
        <v>88036</v>
      </c>
      <c r="U25" s="684">
        <f t="shared" si="2"/>
        <v>72.417679139898169</v>
      </c>
      <c r="V25" s="678">
        <v>8030</v>
      </c>
      <c r="W25" s="683">
        <v>33531</v>
      </c>
      <c r="X25" s="684">
        <f t="shared" si="3"/>
        <v>27.582320860101838</v>
      </c>
      <c r="Z25" s="852"/>
    </row>
    <row r="26" spans="1:26" s="633" customFormat="1" ht="18" customHeight="1" x14ac:dyDescent="0.25">
      <c r="B26" s="682" t="s">
        <v>46</v>
      </c>
      <c r="D26" s="685">
        <v>14974</v>
      </c>
      <c r="E26" s="686">
        <v>0.64367895147475729</v>
      </c>
      <c r="F26" s="677"/>
      <c r="G26" s="678"/>
      <c r="H26" s="683">
        <v>14968</v>
      </c>
      <c r="I26" s="686">
        <v>99.959930546280219</v>
      </c>
      <c r="J26" s="679"/>
      <c r="K26" s="685">
        <v>2299</v>
      </c>
      <c r="L26" s="684">
        <v>15.359433458043826</v>
      </c>
      <c r="M26" s="680">
        <v>1753</v>
      </c>
      <c r="N26" s="685">
        <v>4443</v>
      </c>
      <c r="O26" s="686">
        <v>29.68332442544094</v>
      </c>
      <c r="P26" s="687">
        <v>1753</v>
      </c>
      <c r="Q26" s="683">
        <v>3687</v>
      </c>
      <c r="R26" s="686">
        <f t="shared" si="0"/>
        <v>24.63254943880278</v>
      </c>
      <c r="S26" s="681"/>
      <c r="T26" s="685">
        <f t="shared" si="1"/>
        <v>10429</v>
      </c>
      <c r="U26" s="686">
        <f t="shared" si="2"/>
        <v>69.675307322287551</v>
      </c>
      <c r="V26" s="687">
        <v>1753</v>
      </c>
      <c r="W26" s="683">
        <v>4539</v>
      </c>
      <c r="X26" s="686">
        <f t="shared" si="3"/>
        <v>30.324692677712452</v>
      </c>
      <c r="Z26" s="852"/>
    </row>
    <row r="27" spans="1:26" s="633" customFormat="1" ht="18" customHeight="1" x14ac:dyDescent="0.25">
      <c r="B27" s="688" t="s">
        <v>1</v>
      </c>
      <c r="D27" s="689">
        <v>5913</v>
      </c>
      <c r="E27" s="690">
        <v>0.25417881929145453</v>
      </c>
      <c r="F27" s="677"/>
      <c r="G27" s="678"/>
      <c r="H27" s="691">
        <v>5775</v>
      </c>
      <c r="I27" s="690">
        <v>97.666159309994924</v>
      </c>
      <c r="J27" s="679"/>
      <c r="K27" s="689">
        <v>1302</v>
      </c>
      <c r="L27" s="692">
        <v>22.545454545454547</v>
      </c>
      <c r="M27" s="680">
        <v>384</v>
      </c>
      <c r="N27" s="689">
        <v>1591</v>
      </c>
      <c r="O27" s="690">
        <v>27.549783549783548</v>
      </c>
      <c r="P27" s="687">
        <v>384</v>
      </c>
      <c r="Q27" s="691">
        <v>1414</v>
      </c>
      <c r="R27" s="690">
        <f t="shared" si="0"/>
        <v>24.484848484848484</v>
      </c>
      <c r="S27" s="681"/>
      <c r="T27" s="689">
        <f t="shared" si="1"/>
        <v>4307</v>
      </c>
      <c r="U27" s="690">
        <f t="shared" si="2"/>
        <v>74.580086580086586</v>
      </c>
      <c r="V27" s="687">
        <v>384</v>
      </c>
      <c r="W27" s="691">
        <v>1468</v>
      </c>
      <c r="X27" s="690">
        <f t="shared" si="3"/>
        <v>25.419913419913421</v>
      </c>
      <c r="Z27" s="852"/>
    </row>
    <row r="28" spans="1:26" s="631" customFormat="1" ht="4.5" customHeight="1" x14ac:dyDescent="0.35">
      <c r="A28" s="662"/>
      <c r="B28" s="630"/>
      <c r="D28" s="630"/>
      <c r="E28" s="663"/>
      <c r="F28" s="666"/>
      <c r="G28" s="678"/>
      <c r="H28" s="693"/>
      <c r="I28" s="694"/>
      <c r="J28" s="679"/>
      <c r="K28" s="695"/>
      <c r="L28" s="694"/>
      <c r="M28" s="681"/>
      <c r="N28" s="695"/>
      <c r="O28" s="694"/>
      <c r="P28" s="681"/>
      <c r="Q28" s="696"/>
      <c r="R28" s="694"/>
      <c r="S28" s="681"/>
      <c r="T28" s="695"/>
      <c r="U28" s="694"/>
      <c r="V28" s="681"/>
      <c r="W28" s="696"/>
      <c r="X28" s="694"/>
      <c r="Z28" s="697"/>
    </row>
    <row r="29" spans="1:26" s="1248" customFormat="1" ht="18" customHeight="1" x14ac:dyDescent="0.25">
      <c r="B29" s="1249" t="s">
        <v>0</v>
      </c>
      <c r="D29" s="1250">
        <f>SUM(D10:D28)</f>
        <v>2326315</v>
      </c>
      <c r="E29" s="1251">
        <f>SUM(E10:E27)</f>
        <v>99.999999999999986</v>
      </c>
      <c r="F29" s="1252"/>
      <c r="G29" s="841"/>
      <c r="H29" s="1250">
        <f>SUM(H10:H28)</f>
        <v>2217055</v>
      </c>
      <c r="I29" s="1251">
        <f>H29*100/D29</f>
        <v>95.303301573518638</v>
      </c>
      <c r="J29" s="1253"/>
      <c r="K29" s="1250">
        <f>SUM(K10:K28)</f>
        <v>455402</v>
      </c>
      <c r="L29" s="1251">
        <f>K29*100/H29</f>
        <v>20.540852617548957</v>
      </c>
      <c r="M29" s="1254"/>
      <c r="N29" s="1250">
        <f>SUM(N10:N28)</f>
        <v>659166</v>
      </c>
      <c r="O29" s="1251">
        <f>N29*100/H29</f>
        <v>29.731603410831035</v>
      </c>
      <c r="P29" s="1254"/>
      <c r="Q29" s="1255">
        <f>SUM(Q10:Q28)</f>
        <v>669801</v>
      </c>
      <c r="R29" s="1251">
        <f>Q29*100/H29</f>
        <v>30.211293810933874</v>
      </c>
      <c r="S29" s="1254"/>
      <c r="T29" s="1250">
        <f>SUM(T10:T27)</f>
        <v>1784369</v>
      </c>
      <c r="U29" s="1251">
        <f>T29*100/H29</f>
        <v>80.483749839313859</v>
      </c>
      <c r="V29" s="1254"/>
      <c r="W29" s="1255">
        <f>SUM(W10:W28)</f>
        <v>432686</v>
      </c>
      <c r="X29" s="1251">
        <f>W29*100/H29</f>
        <v>19.516250160686134</v>
      </c>
    </row>
    <row r="30" spans="1:26" s="697" customFormat="1" ht="6.75" customHeight="1" x14ac:dyDescent="0.35">
      <c r="B30" s="698" t="s">
        <v>39</v>
      </c>
      <c r="C30" s="699"/>
      <c r="D30" s="699"/>
      <c r="E30" s="699"/>
      <c r="F30" s="699"/>
    </row>
    <row r="31" spans="1:26" s="700" customFormat="1" x14ac:dyDescent="0.35">
      <c r="B31" s="698" t="s">
        <v>47</v>
      </c>
      <c r="H31" s="701"/>
    </row>
    <row r="32" spans="1:26" s="700" customFormat="1" x14ac:dyDescent="0.35"/>
    <row r="33" spans="2:26" s="700" customFormat="1" x14ac:dyDescent="0.35"/>
    <row r="34" spans="2:26" s="700" customFormat="1" x14ac:dyDescent="0.35">
      <c r="K34" s="707"/>
      <c r="L34" s="707"/>
      <c r="M34" s="707"/>
      <c r="N34" s="707"/>
      <c r="O34" s="707"/>
      <c r="P34" s="707"/>
      <c r="Q34" s="707"/>
      <c r="R34" s="707"/>
      <c r="S34" s="707"/>
      <c r="T34" s="707"/>
      <c r="U34" s="707"/>
      <c r="V34" s="707"/>
      <c r="W34" s="707"/>
      <c r="X34" s="707"/>
    </row>
    <row r="35" spans="2:26" s="700" customFormat="1" x14ac:dyDescent="0.35"/>
    <row r="36" spans="2:26" s="700" customFormat="1" x14ac:dyDescent="0.35"/>
    <row r="37" spans="2:26" s="700" customFormat="1" x14ac:dyDescent="0.35">
      <c r="B37" s="702" t="s">
        <v>39</v>
      </c>
      <c r="C37" s="702"/>
      <c r="D37" s="702"/>
      <c r="E37" s="702"/>
      <c r="F37" s="702"/>
      <c r="G37" s="702"/>
      <c r="H37" s="702"/>
      <c r="I37" s="702"/>
      <c r="J37" s="702"/>
      <c r="K37" s="703" t="e">
        <f>GETPIVOTDATA("Cuenta número de expedientes",#REF!,"CCAA",$B37,"Grado",K$7)</f>
        <v>#REF!</v>
      </c>
      <c r="L37" s="560" t="e">
        <f>K37*100/H37</f>
        <v>#REF!</v>
      </c>
      <c r="M37" s="1339">
        <v>1753</v>
      </c>
      <c r="N37" s="703" t="e">
        <f>GETPIVOTDATA("Cuenta número de expedientes",#REF!,"CCAA",$B37,"Grado",N$7)</f>
        <v>#REF!</v>
      </c>
      <c r="O37" s="704" t="e">
        <f>N37*100/H37</f>
        <v>#REF!</v>
      </c>
      <c r="P37" s="705">
        <v>1753</v>
      </c>
      <c r="Q37" s="706" t="e">
        <f>GETPIVOTDATA("Cuenta número de expedientes",#REF!,"CCAA",$B37,"Grado",Q$7)</f>
        <v>#REF!</v>
      </c>
      <c r="R37" s="704" t="e">
        <f>Q37*100/H37</f>
        <v>#REF!</v>
      </c>
      <c r="S37" s="1340"/>
      <c r="T37" s="703" t="e">
        <f>K37+N37+Q37</f>
        <v>#REF!</v>
      </c>
      <c r="U37" s="704" t="e">
        <f>T37*100/H37</f>
        <v>#REF!</v>
      </c>
      <c r="V37" s="705">
        <v>1753</v>
      </c>
      <c r="W37" s="706" t="e">
        <f>GETPIVOTDATA("Cuenta número de expedientes",#REF!,"CCAA",$B37,"Grado",W$7)</f>
        <v>#REF!</v>
      </c>
      <c r="X37" s="704" t="e">
        <f>W37*100/H37</f>
        <v>#REF!</v>
      </c>
      <c r="Y37" s="702"/>
    </row>
    <row r="38" spans="2:26" s="700" customFormat="1" x14ac:dyDescent="0.35">
      <c r="B38" s="702" t="s">
        <v>47</v>
      </c>
      <c r="C38" s="702"/>
      <c r="D38" s="702"/>
      <c r="E38" s="702"/>
      <c r="F38" s="702"/>
      <c r="G38" s="702"/>
      <c r="H38" s="702"/>
      <c r="I38" s="702"/>
      <c r="J38" s="702"/>
      <c r="K38" s="703" t="e">
        <f>GETPIVOTDATA("Cuenta número de expedientes",#REF!,"CCAA",$B38,"Grado",K$7)</f>
        <v>#REF!</v>
      </c>
      <c r="L38" s="560" t="e">
        <f>K38*100/H38</f>
        <v>#REF!</v>
      </c>
      <c r="M38" s="1339">
        <v>1753</v>
      </c>
      <c r="N38" s="703" t="e">
        <f>GETPIVOTDATA("Cuenta número de expedientes",#REF!,"CCAA",$B38,"Grado",N$7)</f>
        <v>#REF!</v>
      </c>
      <c r="O38" s="704" t="e">
        <f>N38*100/H38</f>
        <v>#REF!</v>
      </c>
      <c r="P38" s="705">
        <v>1753</v>
      </c>
      <c r="Q38" s="706" t="e">
        <f>GETPIVOTDATA("Cuenta número de expedientes",#REF!,"CCAA",$B38,"Grado",Q$7)</f>
        <v>#REF!</v>
      </c>
      <c r="R38" s="704" t="e">
        <f>Q38*100/H38</f>
        <v>#REF!</v>
      </c>
      <c r="S38" s="1340"/>
      <c r="T38" s="703" t="e">
        <f>K38+N38+Q38</f>
        <v>#REF!</v>
      </c>
      <c r="U38" s="704" t="e">
        <f>T38*100/H38</f>
        <v>#REF!</v>
      </c>
      <c r="V38" s="705">
        <v>1753</v>
      </c>
      <c r="W38" s="706" t="e">
        <f>GETPIVOTDATA("Cuenta número de expedientes",#REF!,"CCAA",$B38,"Grado",W$7)</f>
        <v>#REF!</v>
      </c>
      <c r="X38" s="704" t="e">
        <f>W38*100/H38</f>
        <v>#REF!</v>
      </c>
      <c r="Y38" s="702"/>
    </row>
    <row r="39" spans="2:26" s="700" customFormat="1" x14ac:dyDescent="0.35"/>
    <row r="40" spans="2:26" x14ac:dyDescent="0.35">
      <c r="I40" s="700"/>
      <c r="J40" s="700"/>
      <c r="K40" s="700"/>
      <c r="L40" s="700"/>
      <c r="M40" s="700"/>
      <c r="N40" s="700"/>
      <c r="O40" s="700"/>
      <c r="P40" s="700"/>
      <c r="Q40" s="700"/>
      <c r="R40" s="700"/>
      <c r="S40" s="700"/>
      <c r="T40" s="700"/>
      <c r="U40" s="700"/>
      <c r="V40" s="700"/>
      <c r="W40" s="700"/>
      <c r="X40" s="700"/>
      <c r="Y40" s="700"/>
      <c r="Z40" s="666"/>
    </row>
    <row r="41" spans="2:26" x14ac:dyDescent="0.35">
      <c r="Z41" s="666"/>
    </row>
    <row r="42" spans="2:26" x14ac:dyDescent="0.35">
      <c r="Z42" s="666"/>
    </row>
    <row r="43" spans="2:26" x14ac:dyDescent="0.35">
      <c r="Z43" s="666"/>
    </row>
    <row r="44" spans="2:26" s="707" customFormat="1" x14ac:dyDescent="0.35">
      <c r="Z44" s="700"/>
    </row>
  </sheetData>
  <mergeCells count="12">
    <mergeCell ref="W7:X7"/>
    <mergeCell ref="B4:X4"/>
    <mergeCell ref="B5:X5"/>
    <mergeCell ref="N7:O7"/>
    <mergeCell ref="Q7:R7"/>
    <mergeCell ref="T7:U7"/>
    <mergeCell ref="H2:O2"/>
    <mergeCell ref="B2:F2"/>
    <mergeCell ref="B7:B8"/>
    <mergeCell ref="D7:E7"/>
    <mergeCell ref="H7:I7"/>
    <mergeCell ref="K7:L7"/>
  </mergeCells>
  <conditionalFormatting sqref="H10:H27">
    <cfRule type="cellIs" dxfId="11" priority="13" stopIfTrue="1" operator="greaterThan">
      <formula>$D$10</formula>
    </cfRule>
  </conditionalFormatting>
  <conditionalFormatting sqref="I15:I27 J15:J29">
    <cfRule type="cellIs" dxfId="10" priority="18" stopIfTrue="1" operator="greaterThan">
      <formula>100</formula>
    </cfRule>
  </conditionalFormatting>
  <conditionalFormatting sqref="I10:J14">
    <cfRule type="cellIs" dxfId="9" priority="17" stopIfTrue="1" operator="greaterThan">
      <formula>100</formula>
    </cfRule>
  </conditionalFormatting>
  <conditionalFormatting sqref="L10:L27 O10:P27">
    <cfRule type="cellIs" dxfId="8" priority="15" stopIfTrue="1" operator="greaterThan">
      <formula>100</formula>
    </cfRule>
  </conditionalFormatting>
  <conditionalFormatting sqref="L37:L38 O37:P38">
    <cfRule type="cellIs" dxfId="7" priority="3" stopIfTrue="1" operator="greaterThan">
      <formula>100</formula>
    </cfRule>
  </conditionalFormatting>
  <conditionalFormatting sqref="R10:R27">
    <cfRule type="cellIs" dxfId="6" priority="16" stopIfTrue="1" operator="greaterThan">
      <formula>100</formula>
    </cfRule>
  </conditionalFormatting>
  <conditionalFormatting sqref="R37:R38">
    <cfRule type="cellIs" dxfId="5" priority="4" stopIfTrue="1" operator="greaterThan">
      <formula>100</formula>
    </cfRule>
  </conditionalFormatting>
  <conditionalFormatting sqref="U10:V27">
    <cfRule type="cellIs" dxfId="4" priority="11" stopIfTrue="1" operator="greaterThan">
      <formula>100</formula>
    </cfRule>
  </conditionalFormatting>
  <conditionalFormatting sqref="U37:V38">
    <cfRule type="cellIs" dxfId="3" priority="1" stopIfTrue="1" operator="greaterThan">
      <formula>100</formula>
    </cfRule>
  </conditionalFormatting>
  <conditionalFormatting sqref="X10:X27">
    <cfRule type="cellIs" dxfId="2" priority="12" stopIfTrue="1" operator="greaterThan">
      <formula>100</formula>
    </cfRule>
  </conditionalFormatting>
  <conditionalFormatting sqref="X37:X38">
    <cfRule type="cellIs" dxfId="1" priority="2" stopIfTrue="1" operator="greaterThan">
      <formula>100</formula>
    </cfRule>
  </conditionalFormatting>
  <printOptions horizontalCentered="1"/>
  <pageMargins left="0" right="0" top="0.43307086614173229" bottom="0.43307086614173229" header="0" footer="0"/>
  <pageSetup paperSize="9" scale="79"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6">
    <tabColor theme="0"/>
    <pageSetUpPr fitToPage="1"/>
  </sheetPr>
  <dimension ref="A1:Y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8" style="615" customWidth="1"/>
    <col min="7" max="7" width="5.54296875" style="615" customWidth="1"/>
    <col min="8" max="8" width="7.54296875" style="615" customWidth="1"/>
    <col min="9" max="9" width="5.453125" style="615" customWidth="1"/>
    <col min="10" max="10" width="7.54296875" style="615" customWidth="1"/>
    <col min="11" max="11" width="5.453125" style="615" customWidth="1"/>
    <col min="12" max="12" width="7.81640625" style="615" customWidth="1"/>
    <col min="13" max="13" width="5.7265625" style="615" customWidth="1"/>
    <col min="14" max="14" width="8.81640625" style="615" customWidth="1"/>
    <col min="15" max="15" width="7.26953125" style="615" customWidth="1"/>
    <col min="16" max="16" width="7.1796875" style="615" customWidth="1"/>
    <col min="17" max="17" width="6" style="615" customWidth="1"/>
    <col min="18" max="18" width="7.26953125" style="615" customWidth="1"/>
    <col min="19" max="19" width="5.453125" style="615" customWidth="1"/>
    <col min="20" max="20" width="5.5429687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25" s="613" customFormat="1" ht="9" customHeight="1" x14ac:dyDescent="0.25">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25" s="619" customFormat="1" ht="49.5" customHeight="1" x14ac:dyDescent="0.35">
      <c r="B2" s="718"/>
      <c r="C2" s="718"/>
      <c r="D2" s="718"/>
      <c r="E2" s="718"/>
      <c r="F2" s="718"/>
      <c r="G2" s="718"/>
      <c r="H2" s="718"/>
      <c r="I2" s="718"/>
      <c r="J2" s="718"/>
      <c r="K2" s="718"/>
      <c r="X2" s="667"/>
      <c r="Y2" s="667"/>
    </row>
    <row r="3" spans="2:25" s="623" customFormat="1" ht="39.75" customHeight="1" x14ac:dyDescent="0.25">
      <c r="B3" s="1561" t="s">
        <v>399</v>
      </c>
      <c r="C3" s="1561"/>
      <c r="D3" s="1561"/>
      <c r="E3" s="1561"/>
      <c r="F3" s="1561"/>
      <c r="G3" s="1561"/>
      <c r="H3" s="1561"/>
      <c r="I3" s="1561"/>
      <c r="J3" s="1561"/>
      <c r="K3" s="1561"/>
      <c r="L3" s="1561"/>
      <c r="M3" s="1561"/>
      <c r="N3" s="1561"/>
      <c r="O3" s="1561"/>
      <c r="P3" s="1561"/>
      <c r="Q3" s="1561"/>
      <c r="R3" s="1561"/>
      <c r="S3" s="1561"/>
      <c r="T3" s="1561"/>
      <c r="U3" s="1561"/>
      <c r="V3" s="1561"/>
      <c r="W3" s="1561"/>
      <c r="X3" s="1561"/>
      <c r="Y3" s="719"/>
    </row>
    <row r="4" spans="2:25" s="623" customFormat="1" ht="14.25" customHeight="1" x14ac:dyDescent="0.25">
      <c r="B4" s="1482" t="str">
        <f>porsaad!$B$6</f>
        <v>Situación a 31 de diciembre de 2025</v>
      </c>
      <c r="C4" s="1482"/>
      <c r="D4" s="1482"/>
      <c r="E4" s="1482"/>
      <c r="F4" s="1482"/>
      <c r="G4" s="1482"/>
      <c r="H4" s="1482"/>
      <c r="I4" s="1482"/>
      <c r="J4" s="1482"/>
      <c r="K4" s="1482"/>
      <c r="L4" s="1482"/>
      <c r="M4" s="1482"/>
      <c r="N4" s="1482"/>
      <c r="O4" s="1482"/>
      <c r="P4" s="1482"/>
      <c r="Q4" s="1482"/>
      <c r="R4" s="1482"/>
      <c r="S4" s="1482"/>
      <c r="T4" s="1482"/>
      <c r="U4" s="1482"/>
      <c r="V4" s="1482"/>
      <c r="W4" s="1482"/>
      <c r="X4" s="622"/>
      <c r="Y4" s="622"/>
    </row>
    <row r="5" spans="2:25" s="621" customFormat="1" ht="5.25" customHeight="1" x14ac:dyDescent="0.25">
      <c r="B5" s="720"/>
      <c r="C5" s="720"/>
      <c r="D5" s="720"/>
      <c r="E5" s="720"/>
      <c r="F5" s="720"/>
      <c r="G5" s="720"/>
      <c r="H5" s="720"/>
      <c r="I5" s="720"/>
      <c r="J5" s="720"/>
      <c r="K5" s="720"/>
      <c r="L5" s="720"/>
      <c r="M5" s="720"/>
      <c r="N5" s="720"/>
      <c r="O5" s="720"/>
      <c r="P5" s="720"/>
      <c r="Q5" s="720"/>
      <c r="R5" s="720"/>
      <c r="S5" s="720"/>
      <c r="T5" s="720"/>
      <c r="U5" s="720"/>
      <c r="V5" s="720"/>
      <c r="W5" s="720"/>
      <c r="X5" s="721"/>
      <c r="Y5" s="721"/>
    </row>
    <row r="6" spans="2:25" s="722" customFormat="1" ht="19.5" customHeight="1" x14ac:dyDescent="0.25">
      <c r="F6" s="1562" t="s">
        <v>52</v>
      </c>
      <c r="G6" s="1562"/>
      <c r="H6" s="1562"/>
      <c r="I6" s="1562"/>
      <c r="J6" s="1562"/>
      <c r="K6" s="1562"/>
      <c r="L6" s="1562"/>
      <c r="M6" s="1562"/>
      <c r="N6" s="1562"/>
      <c r="O6" s="1562"/>
      <c r="P6" s="1562"/>
      <c r="Q6" s="1562"/>
      <c r="R6" s="1562"/>
      <c r="S6" s="1562"/>
      <c r="T6" s="1562"/>
      <c r="U6" s="1562"/>
      <c r="V6" s="1562"/>
      <c r="W6" s="1562"/>
      <c r="X6" s="723"/>
      <c r="Y6" s="723"/>
    </row>
    <row r="7" spans="2:25" s="722" customFormat="1" ht="64.5" customHeight="1" x14ac:dyDescent="0.25">
      <c r="B7" s="1563" t="s">
        <v>12</v>
      </c>
      <c r="C7" s="715"/>
      <c r="D7" s="713"/>
      <c r="E7" s="715"/>
      <c r="F7" s="1563" t="s">
        <v>32</v>
      </c>
      <c r="G7" s="1563"/>
      <c r="H7" s="1563" t="s">
        <v>33</v>
      </c>
      <c r="I7" s="1563"/>
      <c r="J7" s="1563" t="s">
        <v>48</v>
      </c>
      <c r="K7" s="1563"/>
      <c r="L7" s="1563" t="s">
        <v>34</v>
      </c>
      <c r="M7" s="1563"/>
      <c r="N7" s="1563" t="s">
        <v>189</v>
      </c>
      <c r="O7" s="1563"/>
      <c r="P7" s="713"/>
      <c r="Q7" s="713"/>
    </row>
    <row r="8" spans="2:25" s="715" customFormat="1" ht="20.25" customHeight="1" x14ac:dyDescent="0.25">
      <c r="B8" s="1563"/>
      <c r="D8" s="713"/>
      <c r="F8" s="713" t="s">
        <v>9</v>
      </c>
      <c r="G8" s="713" t="s">
        <v>28</v>
      </c>
      <c r="H8" s="713" t="s">
        <v>9</v>
      </c>
      <c r="I8" s="713" t="s">
        <v>28</v>
      </c>
      <c r="J8" s="713" t="s">
        <v>9</v>
      </c>
      <c r="K8" s="713" t="s">
        <v>28</v>
      </c>
      <c r="L8" s="713" t="s">
        <v>9</v>
      </c>
      <c r="M8" s="713" t="s">
        <v>28</v>
      </c>
      <c r="N8" s="713" t="s">
        <v>9</v>
      </c>
      <c r="O8" s="713" t="s">
        <v>28</v>
      </c>
      <c r="P8" s="713"/>
      <c r="Q8" s="713"/>
    </row>
    <row r="9" spans="2:25" s="715" customFormat="1" ht="8.25" customHeight="1" x14ac:dyDescent="0.25">
      <c r="B9" s="713"/>
      <c r="C9" s="697"/>
      <c r="E9" s="697"/>
      <c r="F9" s="713"/>
      <c r="G9" s="713"/>
      <c r="H9" s="713"/>
      <c r="I9" s="713"/>
      <c r="J9" s="713"/>
      <c r="K9" s="713"/>
      <c r="L9" s="713"/>
      <c r="M9" s="713"/>
      <c r="N9" s="713"/>
      <c r="O9" s="713"/>
      <c r="P9" s="713"/>
      <c r="Q9" s="713"/>
    </row>
    <row r="10" spans="2:25" s="697" customFormat="1" ht="18" customHeight="1" x14ac:dyDescent="0.25">
      <c r="B10" s="714" t="s">
        <v>8</v>
      </c>
      <c r="D10" s="703"/>
      <c r="F10" s="706">
        <f>'31dictsaad'!K10</f>
        <v>80968</v>
      </c>
      <c r="G10" s="560">
        <f t="shared" ref="G10:G27" si="0">F10*100/$N10</f>
        <v>18.340876451427302</v>
      </c>
      <c r="H10" s="706">
        <f>'31dictsaad'!N10</f>
        <v>149458</v>
      </c>
      <c r="I10" s="560">
        <f t="shared" ref="I10:I27" si="1">H10*100/$N10</f>
        <v>33.855235558213394</v>
      </c>
      <c r="J10" s="706">
        <f>'31dictsaad'!Q10</f>
        <v>121806</v>
      </c>
      <c r="K10" s="560">
        <f t="shared" ref="K10:K27" si="2">J10*100/$N10</f>
        <v>27.591502779401171</v>
      </c>
      <c r="L10" s="706">
        <f>'31dictsaad'!W10</f>
        <v>89230</v>
      </c>
      <c r="M10" s="560">
        <f t="shared" ref="M10:M27" si="3">L10*100/$N10</f>
        <v>20.212385210958136</v>
      </c>
      <c r="N10" s="706">
        <f>F10+H10+J10+L10</f>
        <v>441462</v>
      </c>
      <c r="O10" s="560">
        <f>G10+I10+K10+M10</f>
        <v>100</v>
      </c>
      <c r="P10" s="724"/>
      <c r="Q10" s="724"/>
    </row>
    <row r="11" spans="2:25" s="697" customFormat="1" ht="18" customHeight="1" x14ac:dyDescent="0.25">
      <c r="B11" s="714" t="s">
        <v>7</v>
      </c>
      <c r="D11" s="703"/>
      <c r="F11" s="706">
        <f>'31dictsaad'!K11</f>
        <v>14296</v>
      </c>
      <c r="G11" s="560">
        <f t="shared" si="0"/>
        <v>24.93720346078705</v>
      </c>
      <c r="H11" s="706">
        <f>'31dictsaad'!N11</f>
        <v>17611</v>
      </c>
      <c r="I11" s="560">
        <f t="shared" si="1"/>
        <v>30.719718113312865</v>
      </c>
      <c r="J11" s="706">
        <f>'31dictsaad'!Q11</f>
        <v>17458</v>
      </c>
      <c r="K11" s="560">
        <f t="shared" si="2"/>
        <v>30.452832821657829</v>
      </c>
      <c r="L11" s="706">
        <f>'31dictsaad'!W11</f>
        <v>7963</v>
      </c>
      <c r="M11" s="560">
        <f t="shared" si="3"/>
        <v>13.890245604242255</v>
      </c>
      <c r="N11" s="706">
        <f t="shared" ref="N11:O27" si="4">F11+H11+J11+L11</f>
        <v>57328</v>
      </c>
      <c r="O11" s="560">
        <f t="shared" si="4"/>
        <v>99.999999999999986</v>
      </c>
      <c r="P11" s="724"/>
      <c r="Q11" s="724"/>
    </row>
    <row r="12" spans="2:25" s="697" customFormat="1" ht="22.5" customHeight="1" x14ac:dyDescent="0.25">
      <c r="B12" s="714" t="s">
        <v>37</v>
      </c>
      <c r="D12" s="703"/>
      <c r="F12" s="703">
        <f>'31dictsaad'!K12</f>
        <v>7607</v>
      </c>
      <c r="G12" s="560">
        <f t="shared" si="0"/>
        <v>17.437249283667622</v>
      </c>
      <c r="H12" s="703">
        <f>'31dictsaad'!N12</f>
        <v>11190</v>
      </c>
      <c r="I12" s="560">
        <f t="shared" si="1"/>
        <v>25.650429799426934</v>
      </c>
      <c r="J12" s="703">
        <f>'31dictsaad'!Q12</f>
        <v>15354</v>
      </c>
      <c r="K12" s="560">
        <f t="shared" si="2"/>
        <v>35.195415472779366</v>
      </c>
      <c r="L12" s="703">
        <f>'31dictsaad'!W12</f>
        <v>9474</v>
      </c>
      <c r="M12" s="560">
        <f t="shared" si="3"/>
        <v>21.716905444126073</v>
      </c>
      <c r="N12" s="706">
        <f t="shared" si="4"/>
        <v>43625</v>
      </c>
      <c r="O12" s="560">
        <f t="shared" si="4"/>
        <v>100</v>
      </c>
      <c r="P12" s="724"/>
      <c r="Q12" s="724"/>
    </row>
    <row r="13" spans="2:25" s="697" customFormat="1" ht="18" customHeight="1" x14ac:dyDescent="0.25">
      <c r="B13" s="714" t="s">
        <v>38</v>
      </c>
      <c r="D13" s="703"/>
      <c r="F13" s="706">
        <f>'31dictsaad'!K13</f>
        <v>8899</v>
      </c>
      <c r="G13" s="560">
        <f t="shared" si="0"/>
        <v>18.701271409057476</v>
      </c>
      <c r="H13" s="706">
        <f>'31dictsaad'!N13</f>
        <v>12059</v>
      </c>
      <c r="I13" s="560">
        <f t="shared" si="1"/>
        <v>25.34201954397394</v>
      </c>
      <c r="J13" s="706">
        <f>'31dictsaad'!Q13</f>
        <v>17096</v>
      </c>
      <c r="K13" s="560">
        <f t="shared" si="2"/>
        <v>35.927288010927811</v>
      </c>
      <c r="L13" s="706">
        <f>'31dictsaad'!W13</f>
        <v>9531</v>
      </c>
      <c r="M13" s="560">
        <f t="shared" si="3"/>
        <v>20.02942103604077</v>
      </c>
      <c r="N13" s="706">
        <f t="shared" si="4"/>
        <v>47585</v>
      </c>
      <c r="O13" s="560">
        <f t="shared" si="4"/>
        <v>100</v>
      </c>
      <c r="P13" s="724"/>
      <c r="Q13" s="724"/>
    </row>
    <row r="14" spans="2:25" s="697" customFormat="1" ht="18" customHeight="1" x14ac:dyDescent="0.25">
      <c r="B14" s="714" t="s">
        <v>6</v>
      </c>
      <c r="D14" s="703"/>
      <c r="F14" s="706">
        <f>'31dictsaad'!K14</f>
        <v>23782</v>
      </c>
      <c r="G14" s="560">
        <f t="shared" si="0"/>
        <v>30.977843195998489</v>
      </c>
      <c r="H14" s="706">
        <f>'31dictsaad'!N14</f>
        <v>24330</v>
      </c>
      <c r="I14" s="560">
        <f t="shared" si="1"/>
        <v>31.691654400750284</v>
      </c>
      <c r="J14" s="706">
        <f>'31dictsaad'!Q14</f>
        <v>20147</v>
      </c>
      <c r="K14" s="560">
        <f t="shared" si="2"/>
        <v>26.242982376157663</v>
      </c>
      <c r="L14" s="706">
        <f>'31dictsaad'!W14</f>
        <v>8512</v>
      </c>
      <c r="M14" s="560">
        <f t="shared" si="3"/>
        <v>11.087520027093564</v>
      </c>
      <c r="N14" s="706">
        <f t="shared" si="4"/>
        <v>76771</v>
      </c>
      <c r="O14" s="560">
        <f t="shared" si="4"/>
        <v>99.999999999999986</v>
      </c>
      <c r="P14" s="724"/>
      <c r="Q14" s="724"/>
    </row>
    <row r="15" spans="2:25" s="697" customFormat="1" ht="18" customHeight="1" x14ac:dyDescent="0.25">
      <c r="B15" s="714" t="s">
        <v>5</v>
      </c>
      <c r="D15" s="703"/>
      <c r="F15" s="703">
        <f>'31dictsaad'!K15</f>
        <v>5184</v>
      </c>
      <c r="G15" s="560">
        <f t="shared" si="0"/>
        <v>22.214604045251971</v>
      </c>
      <c r="H15" s="703">
        <f>'31dictsaad'!N15</f>
        <v>8061</v>
      </c>
      <c r="I15" s="560">
        <f t="shared" si="1"/>
        <v>34.543195063421322</v>
      </c>
      <c r="J15" s="703">
        <f>'31dictsaad'!Q15</f>
        <v>5312</v>
      </c>
      <c r="K15" s="560">
        <f t="shared" si="2"/>
        <v>22.763112787110046</v>
      </c>
      <c r="L15" s="703">
        <f>'31dictsaad'!W15</f>
        <v>4779</v>
      </c>
      <c r="M15" s="560">
        <f t="shared" si="3"/>
        <v>20.479088104216661</v>
      </c>
      <c r="N15" s="706">
        <f t="shared" si="4"/>
        <v>23336</v>
      </c>
      <c r="O15" s="560">
        <f t="shared" si="4"/>
        <v>100</v>
      </c>
      <c r="P15" s="724"/>
      <c r="Q15" s="724"/>
    </row>
    <row r="16" spans="2:25" s="697" customFormat="1" ht="18" customHeight="1" x14ac:dyDescent="0.25">
      <c r="B16" s="714" t="s">
        <v>4</v>
      </c>
      <c r="D16" s="703"/>
      <c r="F16" s="706">
        <f>'31dictsaad'!K16</f>
        <v>34656</v>
      </c>
      <c r="G16" s="560">
        <f t="shared" si="0"/>
        <v>21.656074836435895</v>
      </c>
      <c r="H16" s="706">
        <f>'31dictsaad'!N16</f>
        <v>42675</v>
      </c>
      <c r="I16" s="560">
        <f t="shared" si="1"/>
        <v>26.667041598710234</v>
      </c>
      <c r="J16" s="706">
        <f>'31dictsaad'!Q16</f>
        <v>51996</v>
      </c>
      <c r="K16" s="560">
        <f t="shared" si="2"/>
        <v>32.491610895525184</v>
      </c>
      <c r="L16" s="706">
        <f>'31dictsaad'!W16</f>
        <v>30702</v>
      </c>
      <c r="M16" s="560">
        <f t="shared" si="3"/>
        <v>19.185272669328683</v>
      </c>
      <c r="N16" s="706">
        <f t="shared" si="4"/>
        <v>160029</v>
      </c>
      <c r="O16" s="560">
        <f t="shared" si="4"/>
        <v>100</v>
      </c>
      <c r="P16" s="724"/>
      <c r="Q16" s="724"/>
    </row>
    <row r="17" spans="2:25" s="697" customFormat="1" ht="18" customHeight="1" x14ac:dyDescent="0.25">
      <c r="B17" s="714" t="s">
        <v>40</v>
      </c>
      <c r="D17" s="703"/>
      <c r="F17" s="706">
        <f>'31dictsaad'!K17</f>
        <v>25361</v>
      </c>
      <c r="G17" s="560">
        <f t="shared" si="0"/>
        <v>24.99359416576328</v>
      </c>
      <c r="H17" s="706">
        <f>'31dictsaad'!N17</f>
        <v>27192</v>
      </c>
      <c r="I17" s="560">
        <f t="shared" si="1"/>
        <v>26.79806839459939</v>
      </c>
      <c r="J17" s="706">
        <f>'31dictsaad'!Q17</f>
        <v>31796</v>
      </c>
      <c r="K17" s="560">
        <f t="shared" si="2"/>
        <v>31.33537006011629</v>
      </c>
      <c r="L17" s="706">
        <f>'31dictsaad'!W17</f>
        <v>17121</v>
      </c>
      <c r="M17" s="560">
        <f t="shared" si="3"/>
        <v>16.87296737952104</v>
      </c>
      <c r="N17" s="706">
        <f t="shared" si="4"/>
        <v>101470</v>
      </c>
      <c r="O17" s="560">
        <f t="shared" si="4"/>
        <v>100</v>
      </c>
      <c r="P17" s="724"/>
      <c r="Q17" s="724"/>
    </row>
    <row r="18" spans="2:25" s="697" customFormat="1" ht="18" customHeight="1" x14ac:dyDescent="0.25">
      <c r="B18" s="714" t="s">
        <v>41</v>
      </c>
      <c r="D18" s="703"/>
      <c r="F18" s="706">
        <f>'31dictsaad'!K18</f>
        <v>49661</v>
      </c>
      <c r="G18" s="560">
        <f t="shared" si="0"/>
        <v>13.207466882265489</v>
      </c>
      <c r="H18" s="706">
        <f>'31dictsaad'!N18</f>
        <v>106253</v>
      </c>
      <c r="I18" s="560">
        <f t="shared" si="1"/>
        <v>28.258250511293674</v>
      </c>
      <c r="J18" s="706">
        <f>'31dictsaad'!Q18</f>
        <v>130794</v>
      </c>
      <c r="K18" s="560">
        <f t="shared" si="2"/>
        <v>34.784990704960279</v>
      </c>
      <c r="L18" s="706">
        <f>'31dictsaad'!W18</f>
        <v>89299</v>
      </c>
      <c r="M18" s="560">
        <f t="shared" si="3"/>
        <v>23.749291901480557</v>
      </c>
      <c r="N18" s="706">
        <f t="shared" si="4"/>
        <v>376007</v>
      </c>
      <c r="O18" s="560">
        <f t="shared" si="4"/>
        <v>100</v>
      </c>
      <c r="P18" s="724"/>
      <c r="Q18" s="724"/>
    </row>
    <row r="19" spans="2:25" s="697" customFormat="1" ht="18" customHeight="1" x14ac:dyDescent="0.25">
      <c r="B19" s="714" t="s">
        <v>3</v>
      </c>
      <c r="D19" s="703"/>
      <c r="F19" s="706">
        <f>'31dictsaad'!K19</f>
        <v>50293</v>
      </c>
      <c r="G19" s="560">
        <f t="shared" si="0"/>
        <v>22.954882585179945</v>
      </c>
      <c r="H19" s="706">
        <f>'31dictsaad'!N19</f>
        <v>70600</v>
      </c>
      <c r="I19" s="560">
        <f>H19*100/$N19</f>
        <v>32.223464707090528</v>
      </c>
      <c r="J19" s="706">
        <f>'31dictsaad'!Q19</f>
        <v>67192</v>
      </c>
      <c r="K19" s="560">
        <f>J19*100/$N19</f>
        <v>30.667975079303499</v>
      </c>
      <c r="L19" s="706">
        <f>'31dictsaad'!W19</f>
        <v>31010</v>
      </c>
      <c r="M19" s="560">
        <f t="shared" si="3"/>
        <v>14.153677628426026</v>
      </c>
      <c r="N19" s="706">
        <f t="shared" si="4"/>
        <v>219095</v>
      </c>
      <c r="O19" s="560">
        <f t="shared" si="4"/>
        <v>100</v>
      </c>
      <c r="P19" s="724"/>
      <c r="Q19" s="724"/>
    </row>
    <row r="20" spans="2:25" s="697" customFormat="1" ht="18" customHeight="1" x14ac:dyDescent="0.25">
      <c r="B20" s="714" t="s">
        <v>2</v>
      </c>
      <c r="D20" s="703"/>
      <c r="F20" s="706">
        <f>'31dictsaad'!K20</f>
        <v>13200</v>
      </c>
      <c r="G20" s="560">
        <f t="shared" si="0"/>
        <v>22.465408376874244</v>
      </c>
      <c r="H20" s="706">
        <f>'31dictsaad'!N20</f>
        <v>14093</v>
      </c>
      <c r="I20" s="560">
        <f>H20*100/$N20</f>
        <v>23.985227292067329</v>
      </c>
      <c r="J20" s="706">
        <f>'31dictsaad'!Q20</f>
        <v>15209</v>
      </c>
      <c r="K20" s="560">
        <f>J20*100/$N20</f>
        <v>25.884575454839425</v>
      </c>
      <c r="L20" s="706">
        <f>'31dictsaad'!W20</f>
        <v>16255</v>
      </c>
      <c r="M20" s="560">
        <f t="shared" si="3"/>
        <v>27.664788876219003</v>
      </c>
      <c r="N20" s="706">
        <f t="shared" si="4"/>
        <v>58757</v>
      </c>
      <c r="O20" s="560">
        <f t="shared" si="4"/>
        <v>100</v>
      </c>
      <c r="P20" s="724"/>
      <c r="Q20" s="724"/>
    </row>
    <row r="21" spans="2:25" s="697" customFormat="1" ht="18" customHeight="1" x14ac:dyDescent="0.25">
      <c r="B21" s="714" t="s">
        <v>35</v>
      </c>
      <c r="D21" s="703"/>
      <c r="F21" s="706">
        <f>'31dictsaad'!K21</f>
        <v>28716</v>
      </c>
      <c r="G21" s="560">
        <f t="shared" si="0"/>
        <v>28.608432294572406</v>
      </c>
      <c r="H21" s="706">
        <f>'31dictsaad'!N21</f>
        <v>31517</v>
      </c>
      <c r="I21" s="560">
        <f>H21*100/$N21</f>
        <v>31.398939985653943</v>
      </c>
      <c r="J21" s="706">
        <f>'31dictsaad'!Q21</f>
        <v>34021</v>
      </c>
      <c r="K21" s="560">
        <f>J21*100/$N21</f>
        <v>33.893560213596878</v>
      </c>
      <c r="L21" s="706">
        <f>'31dictsaad'!W21</f>
        <v>6122</v>
      </c>
      <c r="M21" s="560">
        <f t="shared" si="3"/>
        <v>6.099067506176775</v>
      </c>
      <c r="N21" s="706">
        <f t="shared" si="4"/>
        <v>100376</v>
      </c>
      <c r="O21" s="560">
        <f t="shared" si="4"/>
        <v>100.00000000000001</v>
      </c>
      <c r="P21" s="724"/>
      <c r="Q21" s="724"/>
    </row>
    <row r="22" spans="2:25" s="697" customFormat="1" ht="21" customHeight="1" x14ac:dyDescent="0.25">
      <c r="B22" s="714" t="s">
        <v>42</v>
      </c>
      <c r="D22" s="703"/>
      <c r="F22" s="706">
        <f>'31dictsaad'!K22</f>
        <v>69555</v>
      </c>
      <c r="G22" s="560">
        <f t="shared" si="0"/>
        <v>25.051323608860077</v>
      </c>
      <c r="H22" s="706">
        <f>'31dictsaad'!N22</f>
        <v>82753</v>
      </c>
      <c r="I22" s="560">
        <f>H22*100/$N22</f>
        <v>29.804790203493607</v>
      </c>
      <c r="J22" s="706">
        <f>'31dictsaad'!Q22</f>
        <v>67709</v>
      </c>
      <c r="K22" s="560">
        <f>J22*100/$N22</f>
        <v>24.386457770574463</v>
      </c>
      <c r="L22" s="706">
        <f>'31dictsaad'!W22</f>
        <v>57633</v>
      </c>
      <c r="M22" s="560">
        <f t="shared" si="3"/>
        <v>20.757428417071853</v>
      </c>
      <c r="N22" s="706">
        <f t="shared" si="4"/>
        <v>277650</v>
      </c>
      <c r="O22" s="560">
        <f t="shared" si="4"/>
        <v>100</v>
      </c>
      <c r="P22" s="724"/>
      <c r="Q22" s="724"/>
    </row>
    <row r="23" spans="2:25" s="697" customFormat="1" ht="18" customHeight="1" x14ac:dyDescent="0.25">
      <c r="B23" s="714" t="s">
        <v>43</v>
      </c>
      <c r="D23" s="703"/>
      <c r="F23" s="706">
        <f>'31dictsaad'!K23</f>
        <v>16331</v>
      </c>
      <c r="G23" s="560">
        <f t="shared" si="0"/>
        <v>24.324525603979861</v>
      </c>
      <c r="H23" s="706">
        <f>'31dictsaad'!N23</f>
        <v>20819</v>
      </c>
      <c r="I23" s="560">
        <f>H23*100/$N23</f>
        <v>31.009264499985104</v>
      </c>
      <c r="J23" s="706">
        <f>'31dictsaad'!Q23</f>
        <v>20416</v>
      </c>
      <c r="K23" s="560">
        <f>J23*100/$N23</f>
        <v>30.409008311239536</v>
      </c>
      <c r="L23" s="706">
        <f>'31dictsaad'!W23</f>
        <v>9572</v>
      </c>
      <c r="M23" s="560">
        <f t="shared" si="3"/>
        <v>14.257201584795496</v>
      </c>
      <c r="N23" s="706">
        <f t="shared" si="4"/>
        <v>67138</v>
      </c>
      <c r="O23" s="560">
        <f t="shared" si="4"/>
        <v>100</v>
      </c>
      <c r="P23" s="724"/>
      <c r="Q23" s="724"/>
    </row>
    <row r="24" spans="2:25" s="697" customFormat="1" ht="22.5" customHeight="1" x14ac:dyDescent="0.25">
      <c r="B24" s="714" t="s">
        <v>44</v>
      </c>
      <c r="D24" s="703"/>
      <c r="F24" s="703">
        <f>'31dictsaad'!K24</f>
        <v>3448</v>
      </c>
      <c r="G24" s="704">
        <f t="shared" si="0"/>
        <v>14.297561784707248</v>
      </c>
      <c r="H24" s="703">
        <f>'31dictsaad'!N24</f>
        <v>6913</v>
      </c>
      <c r="I24" s="560">
        <f t="shared" si="1"/>
        <v>28.665616188422625</v>
      </c>
      <c r="J24" s="703">
        <f>'31dictsaad'!Q24</f>
        <v>7810</v>
      </c>
      <c r="K24" s="560">
        <f t="shared" si="2"/>
        <v>32.385138497263227</v>
      </c>
      <c r="L24" s="703">
        <f>'31dictsaad'!W24</f>
        <v>5945</v>
      </c>
      <c r="M24" s="560">
        <f t="shared" si="3"/>
        <v>24.651683529606899</v>
      </c>
      <c r="N24" s="703">
        <f t="shared" si="4"/>
        <v>24116</v>
      </c>
      <c r="O24" s="560">
        <f t="shared" si="4"/>
        <v>100</v>
      </c>
      <c r="P24" s="724"/>
      <c r="Q24" s="724"/>
    </row>
    <row r="25" spans="2:25" s="697" customFormat="1" ht="18" customHeight="1" x14ac:dyDescent="0.25">
      <c r="B25" s="714" t="s">
        <v>45</v>
      </c>
      <c r="D25" s="703"/>
      <c r="F25" s="703">
        <f>'31dictsaad'!K25</f>
        <v>19844</v>
      </c>
      <c r="G25" s="704">
        <f t="shared" si="0"/>
        <v>16.323508846973272</v>
      </c>
      <c r="H25" s="703">
        <f>'31dictsaad'!N25</f>
        <v>27608</v>
      </c>
      <c r="I25" s="560">
        <f t="shared" si="1"/>
        <v>22.710110474059572</v>
      </c>
      <c r="J25" s="703">
        <f>'31dictsaad'!Q25</f>
        <v>40584</v>
      </c>
      <c r="K25" s="560">
        <f t="shared" si="2"/>
        <v>33.384059818865317</v>
      </c>
      <c r="L25" s="703">
        <f>'31dictsaad'!W25</f>
        <v>33531</v>
      </c>
      <c r="M25" s="560">
        <f t="shared" si="3"/>
        <v>27.582320860101838</v>
      </c>
      <c r="N25" s="703">
        <f t="shared" si="4"/>
        <v>121567</v>
      </c>
      <c r="O25" s="560">
        <f t="shared" si="4"/>
        <v>100</v>
      </c>
      <c r="P25" s="724"/>
      <c r="Q25" s="724"/>
    </row>
    <row r="26" spans="2:25" s="697" customFormat="1" ht="18" customHeight="1" x14ac:dyDescent="0.25">
      <c r="B26" s="714" t="s">
        <v>46</v>
      </c>
      <c r="D26" s="703"/>
      <c r="F26" s="703">
        <f>'31dictsaad'!K26</f>
        <v>2299</v>
      </c>
      <c r="G26" s="704">
        <f t="shared" si="0"/>
        <v>15.359433458043826</v>
      </c>
      <c r="H26" s="703">
        <f>'31dictsaad'!N26</f>
        <v>4443</v>
      </c>
      <c r="I26" s="560">
        <f t="shared" si="1"/>
        <v>29.68332442544094</v>
      </c>
      <c r="J26" s="703">
        <f>'31dictsaad'!Q26</f>
        <v>3687</v>
      </c>
      <c r="K26" s="560">
        <f t="shared" si="2"/>
        <v>24.63254943880278</v>
      </c>
      <c r="L26" s="703">
        <f>'31dictsaad'!W26</f>
        <v>4539</v>
      </c>
      <c r="M26" s="560">
        <f t="shared" si="3"/>
        <v>30.324692677712452</v>
      </c>
      <c r="N26" s="703">
        <f t="shared" si="4"/>
        <v>14968</v>
      </c>
      <c r="O26" s="560">
        <f t="shared" si="4"/>
        <v>100</v>
      </c>
      <c r="P26" s="724"/>
      <c r="Q26" s="724"/>
    </row>
    <row r="27" spans="2:25" s="697" customFormat="1" ht="18" customHeight="1" x14ac:dyDescent="0.25">
      <c r="B27" s="714" t="s">
        <v>1</v>
      </c>
      <c r="D27" s="703"/>
      <c r="F27" s="703">
        <f>'31dictsaad'!K27</f>
        <v>1302</v>
      </c>
      <c r="G27" s="704">
        <f t="shared" si="0"/>
        <v>22.545454545454547</v>
      </c>
      <c r="H27" s="703">
        <f>'31dictsaad'!N27</f>
        <v>1591</v>
      </c>
      <c r="I27" s="560">
        <f t="shared" si="1"/>
        <v>27.549783549783548</v>
      </c>
      <c r="J27" s="703">
        <f>'31dictsaad'!Q27</f>
        <v>1414</v>
      </c>
      <c r="K27" s="560">
        <f t="shared" si="2"/>
        <v>24.484848484848484</v>
      </c>
      <c r="L27" s="703">
        <f>'31dictsaad'!W27</f>
        <v>1468</v>
      </c>
      <c r="M27" s="560">
        <f t="shared" si="3"/>
        <v>25.419913419913421</v>
      </c>
      <c r="N27" s="706">
        <f t="shared" si="4"/>
        <v>5775</v>
      </c>
      <c r="O27" s="560">
        <f t="shared" si="4"/>
        <v>100</v>
      </c>
      <c r="P27" s="724"/>
      <c r="Q27" s="724"/>
    </row>
    <row r="28" spans="2:25" s="697" customFormat="1" ht="8.25" customHeight="1" x14ac:dyDescent="0.25">
      <c r="B28" s="714"/>
      <c r="D28" s="725"/>
      <c r="F28" s="703"/>
      <c r="G28" s="705"/>
      <c r="H28" s="703"/>
      <c r="I28" s="705"/>
      <c r="J28" s="703"/>
      <c r="K28" s="705"/>
      <c r="L28" s="703"/>
      <c r="M28" s="705"/>
      <c r="N28" s="706"/>
      <c r="O28" s="724"/>
      <c r="P28" s="724"/>
      <c r="Q28" s="705"/>
    </row>
    <row r="29" spans="2:25" s="697" customFormat="1" x14ac:dyDescent="0.25">
      <c r="B29" s="714" t="s">
        <v>0</v>
      </c>
      <c r="D29" s="726"/>
      <c r="F29" s="727">
        <f>SUM(F10:F27)</f>
        <v>455402</v>
      </c>
      <c r="G29" s="713">
        <f>F29*100/$N29</f>
        <v>20.540852617548957</v>
      </c>
      <c r="H29" s="727">
        <f>SUM(H10:H27)</f>
        <v>659166</v>
      </c>
      <c r="I29" s="713">
        <f>H29*100/$N29</f>
        <v>29.731603410831035</v>
      </c>
      <c r="J29" s="727">
        <f>SUM(J10:J27)</f>
        <v>669801</v>
      </c>
      <c r="K29" s="713">
        <f>J29*100/$N29</f>
        <v>30.211293810933874</v>
      </c>
      <c r="L29" s="727">
        <f>SUM(L10:L27)</f>
        <v>432686</v>
      </c>
      <c r="M29" s="713">
        <f>L29*100/$N29</f>
        <v>19.516250160686134</v>
      </c>
      <c r="N29" s="727">
        <f>SUM(N10:N27)</f>
        <v>2217055</v>
      </c>
      <c r="O29" s="713">
        <f>N29*100/$N29</f>
        <v>100</v>
      </c>
      <c r="P29" s="713"/>
      <c r="Q29" s="713"/>
    </row>
    <row r="30" spans="2:25" s="697" customFormat="1" ht="20.25" customHeight="1" x14ac:dyDescent="0.25">
      <c r="B30" s="714" t="s">
        <v>0</v>
      </c>
      <c r="C30" s="715"/>
      <c r="D30" s="727">
        <f>SUM(D10:D29)</f>
        <v>0</v>
      </c>
      <c r="E30" s="715"/>
      <c r="F30" s="727">
        <f>SUM(F10:F27)</f>
        <v>455402</v>
      </c>
      <c r="G30" s="728">
        <f>F30*100/$N30</f>
        <v>20.540852617548957</v>
      </c>
      <c r="H30" s="727">
        <f>SUM(H10:H27)</f>
        <v>659166</v>
      </c>
      <c r="I30" s="728">
        <f>H30*100/$N30</f>
        <v>29.731603410831035</v>
      </c>
      <c r="J30" s="727">
        <f>SUM(J10:J27)</f>
        <v>669801</v>
      </c>
      <c r="K30" s="728">
        <f>J30*100/$N30</f>
        <v>30.211293810933874</v>
      </c>
      <c r="L30" s="727">
        <f>SUM(L10:L28)</f>
        <v>432686</v>
      </c>
      <c r="M30" s="728">
        <f>L30*100/$N30</f>
        <v>19.516250160686134</v>
      </c>
      <c r="N30" s="727">
        <f>F30+H30+J30+L30</f>
        <v>2217055</v>
      </c>
      <c r="O30" s="728">
        <f>G30+I30+K30+M30</f>
        <v>100</v>
      </c>
      <c r="P30" s="729"/>
      <c r="Q30" s="729" t="e">
        <f>(N30/D30)</f>
        <v>#DIV/0!</v>
      </c>
    </row>
    <row r="31" spans="2:25" s="697" customFormat="1" ht="5.25" customHeight="1" x14ac:dyDescent="0.25">
      <c r="B31" s="714"/>
      <c r="C31" s="715"/>
      <c r="D31" s="727"/>
      <c r="E31" s="715"/>
      <c r="F31" s="727"/>
      <c r="G31" s="729"/>
      <c r="H31" s="727"/>
      <c r="I31" s="729"/>
      <c r="J31" s="727"/>
      <c r="K31" s="729"/>
      <c r="L31" s="727"/>
      <c r="M31" s="729"/>
      <c r="N31" s="727"/>
      <c r="O31" s="729"/>
      <c r="P31" s="727"/>
      <c r="Q31" s="729"/>
      <c r="R31" s="727"/>
      <c r="S31" s="729"/>
      <c r="T31" s="727"/>
      <c r="U31" s="729"/>
      <c r="V31" s="727"/>
      <c r="W31" s="729"/>
      <c r="X31" s="729"/>
      <c r="Y31" s="729"/>
    </row>
    <row r="32" spans="2:25" s="697" customFormat="1" ht="18.75" customHeight="1" x14ac:dyDescent="0.25">
      <c r="B32" s="730" t="s">
        <v>39</v>
      </c>
      <c r="C32" s="731"/>
      <c r="D32" s="731"/>
      <c r="E32" s="731"/>
      <c r="F32" s="731"/>
      <c r="G32" s="731"/>
      <c r="H32" s="731"/>
      <c r="I32" s="731"/>
      <c r="J32" s="731"/>
      <c r="K32" s="731"/>
      <c r="L32" s="731"/>
      <c r="N32" s="731"/>
      <c r="O32" s="731"/>
      <c r="P32" s="731"/>
      <c r="Q32" s="731"/>
      <c r="R32" s="731"/>
      <c r="S32" s="731"/>
      <c r="T32" s="731"/>
      <c r="U32" s="731"/>
      <c r="V32" s="731"/>
      <c r="W32" s="731"/>
    </row>
    <row r="33" spans="1:25" x14ac:dyDescent="0.35">
      <c r="A33" s="732"/>
      <c r="B33" s="733" t="s">
        <v>47</v>
      </c>
    </row>
    <row r="36" spans="1:25" x14ac:dyDescent="0.25">
      <c r="D36" s="734"/>
      <c r="T36" s="732"/>
      <c r="U36" s="732"/>
      <c r="X36" s="615"/>
      <c r="Y36" s="615"/>
    </row>
    <row r="37" spans="1:25" x14ac:dyDescent="0.25">
      <c r="T37" s="732"/>
      <c r="U37" s="732"/>
      <c r="X37" s="615"/>
      <c r="Y37" s="615"/>
    </row>
    <row r="38" spans="1:25" x14ac:dyDescent="0.25">
      <c r="T38" s="732"/>
      <c r="U38" s="732"/>
      <c r="X38" s="615"/>
      <c r="Y38" s="615"/>
    </row>
    <row r="39" spans="1:25" x14ac:dyDescent="0.25">
      <c r="T39" s="732"/>
      <c r="U39" s="732"/>
      <c r="X39" s="615"/>
      <c r="Y39" s="615"/>
    </row>
    <row r="40" spans="1:25" x14ac:dyDescent="0.25">
      <c r="T40" s="732"/>
      <c r="U40" s="732"/>
      <c r="X40" s="615"/>
      <c r="Y40" s="615"/>
    </row>
    <row r="41" spans="1:25" x14ac:dyDescent="0.25">
      <c r="T41" s="732"/>
      <c r="U41" s="732"/>
      <c r="X41" s="615"/>
      <c r="Y41" s="615"/>
    </row>
    <row r="42" spans="1:25" x14ac:dyDescent="0.25">
      <c r="T42" s="732"/>
      <c r="U42" s="732"/>
      <c r="X42" s="615"/>
      <c r="Y42" s="615"/>
    </row>
    <row r="43" spans="1:25" x14ac:dyDescent="0.25">
      <c r="T43" s="732"/>
      <c r="U43" s="732"/>
      <c r="X43" s="615"/>
      <c r="Y43" s="615"/>
    </row>
    <row r="44" spans="1:25" x14ac:dyDescent="0.25">
      <c r="T44" s="732"/>
      <c r="U44" s="732"/>
      <c r="X44" s="615"/>
      <c r="Y44" s="615"/>
    </row>
    <row r="45" spans="1:25" x14ac:dyDescent="0.25">
      <c r="T45" s="732"/>
      <c r="U45" s="732"/>
      <c r="X45" s="615"/>
      <c r="Y45" s="615"/>
    </row>
    <row r="46" spans="1:25" x14ac:dyDescent="0.25">
      <c r="T46" s="732"/>
      <c r="U46" s="732"/>
      <c r="X46" s="615"/>
      <c r="Y46" s="615"/>
    </row>
    <row r="47" spans="1:25" x14ac:dyDescent="0.25">
      <c r="T47" s="732"/>
      <c r="U47" s="732"/>
      <c r="X47" s="615"/>
      <c r="Y47" s="615"/>
    </row>
    <row r="48" spans="1: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7" orientation="landscape" r:id="rId1"/>
  <headerFooter alignWithMargins="0"/>
  <rowBreaks count="1" manualBreakCount="1">
    <brk id="32" max="21"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89">
    <tabColor theme="0"/>
    <pageSetUpPr fitToPage="1"/>
  </sheetPr>
  <dimension ref="A1:Y56"/>
  <sheetViews>
    <sheetView zoomScaleNormal="100" workbookViewId="0"/>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7.816406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1: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1:25" s="11" customFormat="1" ht="49.5" customHeight="1" x14ac:dyDescent="0.3">
      <c r="B2" s="18"/>
      <c r="C2" s="18"/>
      <c r="D2" s="18"/>
      <c r="E2" s="18"/>
      <c r="F2" s="18"/>
      <c r="G2" s="18"/>
      <c r="H2" s="18"/>
      <c r="I2" s="18"/>
      <c r="J2" s="18"/>
      <c r="K2" s="18"/>
      <c r="X2" s="17"/>
      <c r="Y2" s="17"/>
    </row>
    <row r="3" spans="1:25" s="738" customFormat="1" ht="21" x14ac:dyDescent="0.25">
      <c r="B3" s="1561" t="s">
        <v>400</v>
      </c>
      <c r="C3" s="1561"/>
      <c r="D3" s="1561"/>
      <c r="E3" s="1561"/>
      <c r="F3" s="1561"/>
      <c r="G3" s="1561"/>
      <c r="H3" s="1561"/>
      <c r="I3" s="1561"/>
      <c r="J3" s="1561"/>
      <c r="K3" s="1561"/>
      <c r="L3" s="1561"/>
      <c r="M3" s="1561"/>
      <c r="N3" s="1561"/>
      <c r="O3" s="1561"/>
      <c r="P3" s="1561"/>
      <c r="Q3" s="1561"/>
      <c r="R3" s="1561"/>
      <c r="S3" s="1561"/>
      <c r="T3" s="1561"/>
      <c r="U3" s="1561"/>
      <c r="V3" s="1561"/>
      <c r="W3" s="1561"/>
      <c r="X3" s="1561"/>
      <c r="Y3" s="712"/>
    </row>
    <row r="4" spans="1:25" s="738" customFormat="1" ht="14.25" customHeight="1" x14ac:dyDescent="0.25">
      <c r="B4" s="1482" t="str">
        <f>porsaad!$B$6</f>
        <v>Situación a 31 de diciembre de 2025</v>
      </c>
      <c r="C4" s="1482"/>
      <c r="D4" s="1482"/>
      <c r="E4" s="1482"/>
      <c r="F4" s="1482"/>
      <c r="G4" s="1482"/>
      <c r="H4" s="1482"/>
      <c r="I4" s="1482"/>
      <c r="J4" s="1482"/>
      <c r="K4" s="1482"/>
      <c r="L4" s="1482"/>
      <c r="M4" s="1482"/>
      <c r="N4" s="1482"/>
      <c r="O4" s="1482"/>
      <c r="P4" s="1482"/>
      <c r="Q4" s="1482"/>
      <c r="R4" s="1482"/>
      <c r="S4" s="1482"/>
      <c r="T4" s="1482"/>
      <c r="U4" s="1482"/>
      <c r="V4" s="1482"/>
      <c r="W4" s="1482"/>
      <c r="X4" s="739"/>
      <c r="Y4" s="739"/>
    </row>
    <row r="5" spans="1:25" s="4" customFormat="1" ht="5.25" customHeight="1" x14ac:dyDescent="0.25">
      <c r="B5" s="19"/>
      <c r="C5" s="19"/>
      <c r="D5" s="19"/>
      <c r="E5" s="19"/>
      <c r="F5" s="19"/>
      <c r="G5" s="19"/>
      <c r="H5" s="19"/>
      <c r="I5" s="19"/>
      <c r="J5" s="19"/>
      <c r="K5" s="19"/>
      <c r="L5" s="19"/>
      <c r="M5" s="19"/>
      <c r="N5" s="19"/>
      <c r="O5" s="19"/>
      <c r="P5" s="19"/>
      <c r="Q5" s="19"/>
      <c r="R5" s="19"/>
      <c r="S5" s="19"/>
      <c r="T5" s="19"/>
      <c r="U5" s="19"/>
      <c r="V5" s="19"/>
      <c r="W5" s="19"/>
      <c r="X5" s="20"/>
      <c r="Y5" s="20"/>
    </row>
    <row r="6" spans="1:25" s="133" customFormat="1" ht="19.5" customHeight="1" x14ac:dyDescent="0.25">
      <c r="A6" s="132"/>
      <c r="F6" s="1564" t="s">
        <v>52</v>
      </c>
      <c r="G6" s="1564"/>
      <c r="H6" s="1564"/>
      <c r="I6" s="1564"/>
      <c r="J6" s="1564"/>
      <c r="K6" s="1564"/>
      <c r="L6" s="1564"/>
      <c r="M6" s="1564"/>
      <c r="N6" s="1564"/>
      <c r="O6" s="1564"/>
      <c r="P6" s="1564"/>
      <c r="Q6" s="1564"/>
      <c r="R6" s="1564"/>
      <c r="S6" s="1564"/>
      <c r="T6" s="1564"/>
      <c r="U6" s="1564"/>
      <c r="V6" s="1564"/>
      <c r="W6" s="1564"/>
      <c r="X6" s="154"/>
      <c r="Y6" s="154"/>
    </row>
    <row r="7" spans="1:25" s="133" customFormat="1" ht="64.5" customHeight="1" x14ac:dyDescent="0.25">
      <c r="A7" s="132"/>
      <c r="B7" s="1565" t="s">
        <v>12</v>
      </c>
      <c r="C7" s="155"/>
      <c r="D7" s="156"/>
      <c r="E7" s="155"/>
      <c r="F7" s="1566" t="s">
        <v>32</v>
      </c>
      <c r="G7" s="1566"/>
      <c r="H7" s="1566" t="s">
        <v>33</v>
      </c>
      <c r="I7" s="1566"/>
      <c r="J7" s="1566" t="s">
        <v>48</v>
      </c>
      <c r="K7" s="1566"/>
      <c r="L7" s="1566"/>
      <c r="M7" s="1566"/>
      <c r="N7" s="1566" t="s">
        <v>223</v>
      </c>
      <c r="O7" s="1566"/>
      <c r="P7" s="156"/>
      <c r="Q7" s="156"/>
    </row>
    <row r="8" spans="1:25" s="155" customFormat="1" ht="20.25" customHeight="1" x14ac:dyDescent="0.25">
      <c r="A8" s="189"/>
      <c r="B8" s="1565"/>
      <c r="C8" s="157"/>
      <c r="D8" s="156"/>
      <c r="E8" s="157"/>
      <c r="F8" s="156" t="s">
        <v>9</v>
      </c>
      <c r="G8" s="156" t="s">
        <v>28</v>
      </c>
      <c r="H8" s="156" t="s">
        <v>9</v>
      </c>
      <c r="I8" s="156" t="s">
        <v>28</v>
      </c>
      <c r="J8" s="156" t="s">
        <v>9</v>
      </c>
      <c r="K8" s="156" t="s">
        <v>28</v>
      </c>
      <c r="L8" s="156"/>
      <c r="M8" s="156"/>
      <c r="N8" s="156" t="s">
        <v>9</v>
      </c>
      <c r="O8" s="156" t="s">
        <v>28</v>
      </c>
      <c r="P8" s="156"/>
      <c r="Q8" s="156"/>
    </row>
    <row r="9" spans="1:25" s="157" customFormat="1" ht="8.25" customHeight="1" x14ac:dyDescent="0.25">
      <c r="A9" s="190"/>
      <c r="B9" s="158"/>
      <c r="C9" s="159"/>
      <c r="D9" s="160"/>
      <c r="E9" s="159"/>
      <c r="F9" s="161"/>
      <c r="G9" s="161"/>
      <c r="H9" s="161"/>
      <c r="I9" s="161"/>
      <c r="J9" s="161"/>
      <c r="K9" s="161"/>
      <c r="L9" s="161"/>
      <c r="M9" s="161"/>
      <c r="N9" s="161"/>
      <c r="O9" s="161"/>
      <c r="P9" s="161"/>
      <c r="Q9" s="161"/>
    </row>
    <row r="10" spans="1:25" s="162" customFormat="1" ht="18" customHeight="1" x14ac:dyDescent="0.25">
      <c r="A10" s="191"/>
      <c r="B10" s="146" t="s">
        <v>8</v>
      </c>
      <c r="C10" s="159"/>
      <c r="D10" s="163"/>
      <c r="F10" s="164">
        <f>'31dictsaad'!K10</f>
        <v>80968</v>
      </c>
      <c r="G10" s="165">
        <f t="shared" ref="G10:G27" si="0">F10*100/$N10</f>
        <v>22.987122124054601</v>
      </c>
      <c r="H10" s="164">
        <f>'31dictsaad'!N10</f>
        <v>149458</v>
      </c>
      <c r="I10" s="165">
        <f t="shared" ref="I10:I27" si="1">H10*100/$N10</f>
        <v>42.43169274796157</v>
      </c>
      <c r="J10" s="164">
        <f>'31dictsaad'!Q10</f>
        <v>121806</v>
      </c>
      <c r="K10" s="165">
        <f t="shared" ref="K10:K27" si="2">J10*100/$N10</f>
        <v>34.581185127983829</v>
      </c>
      <c r="L10" s="164"/>
      <c r="M10" s="165"/>
      <c r="N10" s="164">
        <f>F10+H10+J10+L10</f>
        <v>352232</v>
      </c>
      <c r="O10" s="165">
        <f>G10+I10+K10+M10</f>
        <v>100</v>
      </c>
      <c r="P10" s="166"/>
      <c r="Q10" s="166"/>
    </row>
    <row r="11" spans="1:25" s="162" customFormat="1" ht="18" customHeight="1" x14ac:dyDescent="0.25">
      <c r="A11" s="191"/>
      <c r="B11" s="146" t="s">
        <v>7</v>
      </c>
      <c r="C11" s="159"/>
      <c r="D11" s="163"/>
      <c r="F11" s="164">
        <f>'31dictsaad'!K11</f>
        <v>14296</v>
      </c>
      <c r="G11" s="165">
        <f t="shared" si="0"/>
        <v>28.959789324420136</v>
      </c>
      <c r="H11" s="164">
        <f>'31dictsaad'!N11</f>
        <v>17611</v>
      </c>
      <c r="I11" s="165">
        <f t="shared" si="1"/>
        <v>35.67507343259394</v>
      </c>
      <c r="J11" s="164">
        <f>'31dictsaad'!Q11</f>
        <v>17458</v>
      </c>
      <c r="K11" s="165">
        <f t="shared" si="2"/>
        <v>35.365137242985924</v>
      </c>
      <c r="L11" s="164"/>
      <c r="M11" s="165"/>
      <c r="N11" s="164">
        <f t="shared" ref="N11:O27" si="3">F11+H11+J11+L11</f>
        <v>49365</v>
      </c>
      <c r="O11" s="165">
        <f t="shared" si="3"/>
        <v>100</v>
      </c>
      <c r="P11" s="166"/>
      <c r="Q11" s="166"/>
    </row>
    <row r="12" spans="1:25" s="162" customFormat="1" ht="22.5" customHeight="1" x14ac:dyDescent="0.25">
      <c r="A12" s="191"/>
      <c r="B12" s="146" t="s">
        <v>37</v>
      </c>
      <c r="C12" s="159"/>
      <c r="D12" s="163"/>
      <c r="F12" s="163">
        <f>'31dictsaad'!K12</f>
        <v>7607</v>
      </c>
      <c r="G12" s="165">
        <f t="shared" si="0"/>
        <v>22.274603964744809</v>
      </c>
      <c r="H12" s="163">
        <f>'31dictsaad'!N12</f>
        <v>11190</v>
      </c>
      <c r="I12" s="165">
        <f t="shared" si="1"/>
        <v>32.766244033849667</v>
      </c>
      <c r="J12" s="163">
        <f>'31dictsaad'!Q12</f>
        <v>15354</v>
      </c>
      <c r="K12" s="165">
        <f t="shared" si="2"/>
        <v>44.959152001405521</v>
      </c>
      <c r="L12" s="163"/>
      <c r="M12" s="165"/>
      <c r="N12" s="164">
        <f t="shared" si="3"/>
        <v>34151</v>
      </c>
      <c r="O12" s="165">
        <f t="shared" si="3"/>
        <v>100</v>
      </c>
      <c r="P12" s="166"/>
      <c r="Q12" s="166"/>
    </row>
    <row r="13" spans="1:25" s="162" customFormat="1" ht="18" customHeight="1" x14ac:dyDescent="0.25">
      <c r="A13" s="191"/>
      <c r="B13" s="146" t="s">
        <v>38</v>
      </c>
      <c r="C13" s="159"/>
      <c r="D13" s="163"/>
      <c r="F13" s="164">
        <f>'31dictsaad'!K13</f>
        <v>8899</v>
      </c>
      <c r="G13" s="165">
        <f t="shared" si="0"/>
        <v>23.385189467598675</v>
      </c>
      <c r="H13" s="164">
        <f>'31dictsaad'!N13</f>
        <v>12059</v>
      </c>
      <c r="I13" s="165">
        <f t="shared" si="1"/>
        <v>31.689178535764967</v>
      </c>
      <c r="J13" s="164">
        <f>'31dictsaad'!Q13</f>
        <v>17096</v>
      </c>
      <c r="K13" s="165">
        <f t="shared" si="2"/>
        <v>44.925631996636362</v>
      </c>
      <c r="L13" s="164"/>
      <c r="M13" s="165"/>
      <c r="N13" s="164">
        <f t="shared" si="3"/>
        <v>38054</v>
      </c>
      <c r="O13" s="165">
        <f t="shared" si="3"/>
        <v>100</v>
      </c>
      <c r="P13" s="166"/>
      <c r="Q13" s="166"/>
    </row>
    <row r="14" spans="1:25" s="162" customFormat="1" ht="18" customHeight="1" x14ac:dyDescent="0.25">
      <c r="A14" s="191"/>
      <c r="B14" s="146" t="s">
        <v>6</v>
      </c>
      <c r="C14" s="159"/>
      <c r="D14" s="163"/>
      <c r="F14" s="164">
        <f>'31dictsaad'!K14</f>
        <v>23782</v>
      </c>
      <c r="G14" s="165">
        <f t="shared" si="0"/>
        <v>34.840826850671704</v>
      </c>
      <c r="H14" s="164">
        <f>'31dictsaad'!N14</f>
        <v>24330</v>
      </c>
      <c r="I14" s="165">
        <f t="shared" si="1"/>
        <v>35.643651386630332</v>
      </c>
      <c r="J14" s="164">
        <f>'31dictsaad'!Q14</f>
        <v>20147</v>
      </c>
      <c r="K14" s="165">
        <f t="shared" si="2"/>
        <v>29.515521762697958</v>
      </c>
      <c r="L14" s="164"/>
      <c r="M14" s="165"/>
      <c r="N14" s="164">
        <f t="shared" si="3"/>
        <v>68259</v>
      </c>
      <c r="O14" s="165">
        <f t="shared" si="3"/>
        <v>99.999999999999986</v>
      </c>
      <c r="P14" s="166"/>
      <c r="Q14" s="166"/>
    </row>
    <row r="15" spans="1:25" s="162" customFormat="1" ht="18" customHeight="1" x14ac:dyDescent="0.25">
      <c r="A15" s="191"/>
      <c r="B15" s="146" t="s">
        <v>5</v>
      </c>
      <c r="C15" s="159"/>
      <c r="D15" s="163"/>
      <c r="F15" s="163">
        <f>'31dictsaad'!K15</f>
        <v>5184</v>
      </c>
      <c r="G15" s="165">
        <f t="shared" si="0"/>
        <v>27.935549927251174</v>
      </c>
      <c r="H15" s="163">
        <f>'31dictsaad'!N15</f>
        <v>8061</v>
      </c>
      <c r="I15" s="165">
        <f t="shared" si="1"/>
        <v>43.439133480627255</v>
      </c>
      <c r="J15" s="163">
        <f>'31dictsaad'!Q15</f>
        <v>5312</v>
      </c>
      <c r="K15" s="165">
        <f t="shared" si="2"/>
        <v>28.625316592121571</v>
      </c>
      <c r="L15" s="163"/>
      <c r="M15" s="165"/>
      <c r="N15" s="164">
        <f t="shared" si="3"/>
        <v>18557</v>
      </c>
      <c r="O15" s="165">
        <f t="shared" si="3"/>
        <v>100</v>
      </c>
      <c r="P15" s="166"/>
      <c r="Q15" s="166"/>
    </row>
    <row r="16" spans="1:25" s="162" customFormat="1" ht="18" customHeight="1" x14ac:dyDescent="0.25">
      <c r="A16" s="191"/>
      <c r="B16" s="146" t="s">
        <v>4</v>
      </c>
      <c r="C16" s="159"/>
      <c r="D16" s="163"/>
      <c r="F16" s="164">
        <f>'31dictsaad'!K16</f>
        <v>34656</v>
      </c>
      <c r="G16" s="165">
        <f t="shared" si="0"/>
        <v>26.797188522118351</v>
      </c>
      <c r="H16" s="164">
        <f>'31dictsaad'!N16</f>
        <v>42675</v>
      </c>
      <c r="I16" s="165">
        <f t="shared" si="1"/>
        <v>32.997749889814195</v>
      </c>
      <c r="J16" s="164">
        <f>'31dictsaad'!Q16</f>
        <v>51996</v>
      </c>
      <c r="K16" s="165">
        <f t="shared" si="2"/>
        <v>40.205061588067458</v>
      </c>
      <c r="L16" s="164"/>
      <c r="M16" s="165"/>
      <c r="N16" s="164">
        <f t="shared" si="3"/>
        <v>129327</v>
      </c>
      <c r="O16" s="165">
        <f t="shared" si="3"/>
        <v>100</v>
      </c>
      <c r="P16" s="166"/>
      <c r="Q16" s="166"/>
    </row>
    <row r="17" spans="1:25" s="162" customFormat="1" ht="18" customHeight="1" x14ac:dyDescent="0.25">
      <c r="A17" s="191"/>
      <c r="B17" s="146" t="s">
        <v>40</v>
      </c>
      <c r="C17" s="159"/>
      <c r="D17" s="163"/>
      <c r="F17" s="164">
        <f>'31dictsaad'!K17</f>
        <v>25361</v>
      </c>
      <c r="G17" s="165">
        <f t="shared" si="0"/>
        <v>30.066746493734364</v>
      </c>
      <c r="H17" s="164">
        <f>'31dictsaad'!N17</f>
        <v>27192</v>
      </c>
      <c r="I17" s="165">
        <f t="shared" si="1"/>
        <v>32.237489478239219</v>
      </c>
      <c r="J17" s="164">
        <f>'31dictsaad'!Q17</f>
        <v>31796</v>
      </c>
      <c r="K17" s="165">
        <f t="shared" si="2"/>
        <v>37.695764028026417</v>
      </c>
      <c r="L17" s="164"/>
      <c r="M17" s="165"/>
      <c r="N17" s="164">
        <f t="shared" si="3"/>
        <v>84349</v>
      </c>
      <c r="O17" s="165">
        <f t="shared" si="3"/>
        <v>100</v>
      </c>
      <c r="P17" s="166"/>
      <c r="Q17" s="166"/>
    </row>
    <row r="18" spans="1:25" s="162" customFormat="1" ht="18" customHeight="1" x14ac:dyDescent="0.25">
      <c r="A18" s="191"/>
      <c r="B18" s="146" t="s">
        <v>41</v>
      </c>
      <c r="C18" s="159"/>
      <c r="D18" s="163"/>
      <c r="F18" s="164">
        <f>'31dictsaad'!K18</f>
        <v>49661</v>
      </c>
      <c r="G18" s="165">
        <f t="shared" si="0"/>
        <v>17.321107189195978</v>
      </c>
      <c r="H18" s="164">
        <f>'31dictsaad'!N18</f>
        <v>106253</v>
      </c>
      <c r="I18" s="165">
        <f t="shared" si="1"/>
        <v>37.059656514642072</v>
      </c>
      <c r="J18" s="164">
        <f>'31dictsaad'!Q18</f>
        <v>130794</v>
      </c>
      <c r="K18" s="165">
        <f t="shared" si="2"/>
        <v>45.619236296161951</v>
      </c>
      <c r="L18" s="164"/>
      <c r="M18" s="165"/>
      <c r="N18" s="164">
        <f t="shared" si="3"/>
        <v>286708</v>
      </c>
      <c r="O18" s="165">
        <f t="shared" si="3"/>
        <v>100</v>
      </c>
      <c r="P18" s="166"/>
      <c r="Q18" s="166"/>
    </row>
    <row r="19" spans="1:25" s="162" customFormat="1" ht="18" customHeight="1" x14ac:dyDescent="0.25">
      <c r="A19" s="191"/>
      <c r="B19" s="146" t="s">
        <v>3</v>
      </c>
      <c r="C19" s="159"/>
      <c r="D19" s="163"/>
      <c r="F19" s="164">
        <f>'31dictsaad'!K19</f>
        <v>50293</v>
      </c>
      <c r="G19" s="165">
        <f t="shared" si="0"/>
        <v>26.739506074381264</v>
      </c>
      <c r="H19" s="164">
        <f>'31dictsaad'!N19</f>
        <v>70600</v>
      </c>
      <c r="I19" s="165">
        <f>H19*100/$N19</f>
        <v>37.536220325916474</v>
      </c>
      <c r="J19" s="164">
        <f>'31dictsaad'!Q19</f>
        <v>67192</v>
      </c>
      <c r="K19" s="165">
        <f>J19*100/$N19</f>
        <v>35.724273599702265</v>
      </c>
      <c r="L19" s="164"/>
      <c r="M19" s="165"/>
      <c r="N19" s="164">
        <f t="shared" si="3"/>
        <v>188085</v>
      </c>
      <c r="O19" s="165">
        <f t="shared" si="3"/>
        <v>100</v>
      </c>
      <c r="P19" s="166"/>
      <c r="Q19" s="166"/>
    </row>
    <row r="20" spans="1:25" s="162" customFormat="1" ht="18" customHeight="1" x14ac:dyDescent="0.25">
      <c r="A20" s="191"/>
      <c r="B20" s="146" t="s">
        <v>2</v>
      </c>
      <c r="C20" s="159"/>
      <c r="D20" s="163"/>
      <c r="F20" s="164">
        <f>'31dictsaad'!K20</f>
        <v>13200</v>
      </c>
      <c r="G20" s="165">
        <f t="shared" si="0"/>
        <v>31.057362006493811</v>
      </c>
      <c r="H20" s="164">
        <f>'31dictsaad'!N20</f>
        <v>14093</v>
      </c>
      <c r="I20" s="165">
        <f>H20*100/$N20</f>
        <v>33.158439602842222</v>
      </c>
      <c r="J20" s="164">
        <f>'31dictsaad'!Q20</f>
        <v>15209</v>
      </c>
      <c r="K20" s="165">
        <f>J20*100/$N20</f>
        <v>35.784198390663967</v>
      </c>
      <c r="L20" s="164"/>
      <c r="M20" s="165"/>
      <c r="N20" s="164">
        <f t="shared" si="3"/>
        <v>42502</v>
      </c>
      <c r="O20" s="165">
        <f t="shared" si="3"/>
        <v>100</v>
      </c>
      <c r="P20" s="166"/>
      <c r="Q20" s="166"/>
    </row>
    <row r="21" spans="1:25" s="162" customFormat="1" ht="18" customHeight="1" x14ac:dyDescent="0.25">
      <c r="A21" s="191"/>
      <c r="B21" s="146" t="s">
        <v>35</v>
      </c>
      <c r="C21" s="159"/>
      <c r="D21" s="163"/>
      <c r="F21" s="164">
        <f>'31dictsaad'!K21</f>
        <v>28716</v>
      </c>
      <c r="G21" s="165">
        <f t="shared" si="0"/>
        <v>30.466611496594307</v>
      </c>
      <c r="H21" s="164">
        <f>'31dictsaad'!N21</f>
        <v>31517</v>
      </c>
      <c r="I21" s="165">
        <f>H21*100/$N21</f>
        <v>33.438368663398904</v>
      </c>
      <c r="J21" s="164">
        <f>'31dictsaad'!Q21</f>
        <v>34021</v>
      </c>
      <c r="K21" s="165">
        <f>J21*100/$N21</f>
        <v>36.095019840006792</v>
      </c>
      <c r="L21" s="164"/>
      <c r="M21" s="165"/>
      <c r="N21" s="164">
        <f t="shared" si="3"/>
        <v>94254</v>
      </c>
      <c r="O21" s="165">
        <f t="shared" si="3"/>
        <v>100</v>
      </c>
      <c r="P21" s="166"/>
      <c r="Q21" s="166"/>
    </row>
    <row r="22" spans="1:25" s="162" customFormat="1" ht="21" customHeight="1" x14ac:dyDescent="0.25">
      <c r="A22" s="191"/>
      <c r="B22" s="146" t="s">
        <v>42</v>
      </c>
      <c r="C22" s="159"/>
      <c r="D22" s="163"/>
      <c r="F22" s="164">
        <f>'31dictsaad'!K22</f>
        <v>69555</v>
      </c>
      <c r="G22" s="165">
        <f t="shared" si="0"/>
        <v>31.613466232154789</v>
      </c>
      <c r="H22" s="164">
        <f>'31dictsaad'!N22</f>
        <v>82753</v>
      </c>
      <c r="I22" s="165">
        <f>H22*100/$N22</f>
        <v>37.612093610948243</v>
      </c>
      <c r="J22" s="164">
        <f>'31dictsaad'!Q22</f>
        <v>67709</v>
      </c>
      <c r="K22" s="165">
        <f>J22*100/$N22</f>
        <v>30.774440156896969</v>
      </c>
      <c r="L22" s="164"/>
      <c r="M22" s="165"/>
      <c r="N22" s="164">
        <f t="shared" si="3"/>
        <v>220017</v>
      </c>
      <c r="O22" s="165">
        <f t="shared" si="3"/>
        <v>100</v>
      </c>
      <c r="P22" s="166"/>
      <c r="Q22" s="166"/>
    </row>
    <row r="23" spans="1:25" s="162" customFormat="1" ht="18" customHeight="1" x14ac:dyDescent="0.25">
      <c r="A23" s="191"/>
      <c r="B23" s="146" t="s">
        <v>43</v>
      </c>
      <c r="C23" s="159"/>
      <c r="D23" s="163"/>
      <c r="F23" s="164">
        <f>'31dictsaad'!K23</f>
        <v>16331</v>
      </c>
      <c r="G23" s="165">
        <f t="shared" si="0"/>
        <v>28.369176249869714</v>
      </c>
      <c r="H23" s="164">
        <f>'31dictsaad'!N23</f>
        <v>20819</v>
      </c>
      <c r="I23" s="165">
        <f>H23*100/$N23</f>
        <v>36.165444880658725</v>
      </c>
      <c r="J23" s="164">
        <f>'31dictsaad'!Q23</f>
        <v>20416</v>
      </c>
      <c r="K23" s="165">
        <f>J23*100/$N23</f>
        <v>35.465378869471564</v>
      </c>
      <c r="L23" s="164"/>
      <c r="M23" s="165"/>
      <c r="N23" s="164">
        <f t="shared" si="3"/>
        <v>57566</v>
      </c>
      <c r="O23" s="165">
        <f t="shared" si="3"/>
        <v>100</v>
      </c>
      <c r="P23" s="166"/>
      <c r="Q23" s="166"/>
    </row>
    <row r="24" spans="1:25" s="162" customFormat="1" ht="22.5" customHeight="1" x14ac:dyDescent="0.25">
      <c r="A24" s="191"/>
      <c r="B24" s="146" t="s">
        <v>44</v>
      </c>
      <c r="C24" s="159"/>
      <c r="D24" s="163"/>
      <c r="F24" s="163">
        <f>'31dictsaad'!K24</f>
        <v>3448</v>
      </c>
      <c r="G24" s="167">
        <f t="shared" si="0"/>
        <v>18.975290297727149</v>
      </c>
      <c r="H24" s="163">
        <f>'31dictsaad'!N24</f>
        <v>6913</v>
      </c>
      <c r="I24" s="165">
        <f t="shared" si="1"/>
        <v>38.044136261075337</v>
      </c>
      <c r="J24" s="163">
        <f>'31dictsaad'!Q24</f>
        <v>7810</v>
      </c>
      <c r="K24" s="165">
        <f t="shared" si="2"/>
        <v>42.980573441197514</v>
      </c>
      <c r="L24" s="163"/>
      <c r="M24" s="165"/>
      <c r="N24" s="163">
        <f t="shared" si="3"/>
        <v>18171</v>
      </c>
      <c r="O24" s="165">
        <f t="shared" si="3"/>
        <v>100</v>
      </c>
      <c r="P24" s="166"/>
      <c r="Q24" s="166"/>
    </row>
    <row r="25" spans="1:25" s="162" customFormat="1" ht="18" customHeight="1" x14ac:dyDescent="0.25">
      <c r="A25" s="191"/>
      <c r="B25" s="146" t="s">
        <v>45</v>
      </c>
      <c r="C25" s="159"/>
      <c r="D25" s="163"/>
      <c r="F25" s="163">
        <f>'31dictsaad'!K25</f>
        <v>19844</v>
      </c>
      <c r="G25" s="167">
        <f t="shared" si="0"/>
        <v>22.540778772320415</v>
      </c>
      <c r="H25" s="163">
        <f>'31dictsaad'!N25</f>
        <v>27608</v>
      </c>
      <c r="I25" s="165">
        <f t="shared" si="1"/>
        <v>31.359898223454042</v>
      </c>
      <c r="J25" s="163">
        <f>'31dictsaad'!Q25</f>
        <v>40584</v>
      </c>
      <c r="K25" s="165">
        <f t="shared" si="2"/>
        <v>46.099323004225546</v>
      </c>
      <c r="L25" s="163"/>
      <c r="M25" s="165"/>
      <c r="N25" s="163">
        <f t="shared" si="3"/>
        <v>88036</v>
      </c>
      <c r="O25" s="165">
        <f t="shared" si="3"/>
        <v>100</v>
      </c>
      <c r="P25" s="166"/>
      <c r="Q25" s="166"/>
    </row>
    <row r="26" spans="1:25" s="162" customFormat="1" ht="18" customHeight="1" x14ac:dyDescent="0.25">
      <c r="A26" s="191"/>
      <c r="B26" s="146" t="s">
        <v>46</v>
      </c>
      <c r="C26" s="159"/>
      <c r="D26" s="163"/>
      <c r="F26" s="163">
        <f>'31dictsaad'!K26</f>
        <v>2299</v>
      </c>
      <c r="G26" s="167">
        <f t="shared" si="0"/>
        <v>22.044299549333591</v>
      </c>
      <c r="H26" s="163">
        <f>'31dictsaad'!N26</f>
        <v>4443</v>
      </c>
      <c r="I26" s="165">
        <f t="shared" si="1"/>
        <v>42.602358807172308</v>
      </c>
      <c r="J26" s="163">
        <f>'31dictsaad'!Q26</f>
        <v>3687</v>
      </c>
      <c r="K26" s="165">
        <f t="shared" si="2"/>
        <v>35.353341643494105</v>
      </c>
      <c r="L26" s="163"/>
      <c r="M26" s="165"/>
      <c r="N26" s="163">
        <f t="shared" si="3"/>
        <v>10429</v>
      </c>
      <c r="O26" s="165">
        <f t="shared" si="3"/>
        <v>100</v>
      </c>
      <c r="P26" s="166"/>
      <c r="Q26" s="166"/>
    </row>
    <row r="27" spans="1:25" s="162" customFormat="1" ht="18" customHeight="1" x14ac:dyDescent="0.25">
      <c r="A27" s="191"/>
      <c r="B27" s="146" t="s">
        <v>1</v>
      </c>
      <c r="C27" s="159"/>
      <c r="D27" s="163"/>
      <c r="F27" s="163">
        <f>'31dictsaad'!K27</f>
        <v>1302</v>
      </c>
      <c r="G27" s="167">
        <f t="shared" si="0"/>
        <v>30.229858370095194</v>
      </c>
      <c r="H27" s="163">
        <f>'31dictsaad'!N27</f>
        <v>1591</v>
      </c>
      <c r="I27" s="165">
        <f t="shared" si="1"/>
        <v>36.93986533550035</v>
      </c>
      <c r="J27" s="163">
        <f>'31dictsaad'!Q27</f>
        <v>1414</v>
      </c>
      <c r="K27" s="165">
        <f t="shared" si="2"/>
        <v>32.830276294404456</v>
      </c>
      <c r="L27" s="163"/>
      <c r="M27" s="165"/>
      <c r="N27" s="164">
        <f t="shared" si="3"/>
        <v>4307</v>
      </c>
      <c r="O27" s="165">
        <f t="shared" si="3"/>
        <v>100</v>
      </c>
      <c r="P27" s="166"/>
      <c r="Q27" s="166"/>
    </row>
    <row r="28" spans="1:25" s="162" customFormat="1" ht="8.25" customHeight="1" x14ac:dyDescent="0.25">
      <c r="A28" s="191"/>
      <c r="B28" s="168"/>
      <c r="C28" s="159"/>
      <c r="D28" s="169"/>
      <c r="F28" s="163"/>
      <c r="G28" s="170"/>
      <c r="H28" s="163"/>
      <c r="I28" s="170"/>
      <c r="J28" s="163"/>
      <c r="K28" s="170"/>
      <c r="L28" s="163"/>
      <c r="M28" s="170"/>
      <c r="N28" s="164"/>
      <c r="O28" s="166"/>
      <c r="P28" s="166"/>
      <c r="Q28" s="170"/>
    </row>
    <row r="29" spans="1:25" s="162" customFormat="1" ht="14" x14ac:dyDescent="0.25">
      <c r="B29" s="208" t="s">
        <v>0</v>
      </c>
      <c r="C29" s="159"/>
      <c r="D29" s="171"/>
      <c r="F29" s="147">
        <f>SUM(F10:F27)</f>
        <v>455402</v>
      </c>
      <c r="G29" s="172">
        <f>F29*100/$N29</f>
        <v>25.521739057336234</v>
      </c>
      <c r="H29" s="147">
        <f>SUM(H10:H27)</f>
        <v>659166</v>
      </c>
      <c r="I29" s="172">
        <f>H29*100/$N29</f>
        <v>36.941125966658241</v>
      </c>
      <c r="J29" s="147">
        <f>SUM(J10:J27)</f>
        <v>669801</v>
      </c>
      <c r="K29" s="172">
        <f>J29*100/$N29</f>
        <v>37.537134976005525</v>
      </c>
      <c r="L29" s="147"/>
      <c r="M29" s="172"/>
      <c r="N29" s="147">
        <f>SUM(N10:N27)</f>
        <v>1784369</v>
      </c>
      <c r="O29" s="172">
        <f>N29*100/$N29</f>
        <v>100</v>
      </c>
      <c r="P29" s="172"/>
      <c r="Q29" s="172"/>
    </row>
    <row r="30" spans="1:25" s="162" customFormat="1" ht="20.25" customHeight="1" x14ac:dyDescent="0.25">
      <c r="B30" s="146" t="s">
        <v>0</v>
      </c>
      <c r="C30" s="173"/>
      <c r="D30" s="147">
        <f>SUM(D10:D29)</f>
        <v>0</v>
      </c>
      <c r="E30" s="174"/>
      <c r="F30" s="147">
        <f>SUM(F10:F27)</f>
        <v>455402</v>
      </c>
      <c r="G30" s="175">
        <f>F30*100/$N30</f>
        <v>25.521739057336234</v>
      </c>
      <c r="H30" s="147">
        <f>SUM(H10:H27)</f>
        <v>659166</v>
      </c>
      <c r="I30" s="175">
        <f>H30*100/$N30</f>
        <v>36.941125966658241</v>
      </c>
      <c r="J30" s="147">
        <f>SUM(J10:J27)</f>
        <v>669801</v>
      </c>
      <c r="K30" s="175">
        <f>J30*100/$N30</f>
        <v>37.537134976005525</v>
      </c>
      <c r="L30" s="147">
        <f>SUM(L10:L28)</f>
        <v>0</v>
      </c>
      <c r="M30" s="175">
        <f>L30*100/$N30</f>
        <v>0</v>
      </c>
      <c r="N30" s="147">
        <f>F30+H30+J30+L30</f>
        <v>1784369</v>
      </c>
      <c r="O30" s="175">
        <f>G30+I30+K30+M30</f>
        <v>100</v>
      </c>
      <c r="P30" s="176"/>
      <c r="Q30" s="176" t="e">
        <f>(N30/D30)</f>
        <v>#DIV/0!</v>
      </c>
    </row>
    <row r="31" spans="1: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1: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90" orientation="landscape" r:id="rId1"/>
  <headerFooter alignWithMargins="0"/>
  <rowBreaks count="1" manualBreakCount="1">
    <brk id="32" max="21"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18">
    <tabColor theme="0"/>
    <pageSetUpPr fitToPage="1"/>
  </sheetPr>
  <dimension ref="A1:IZ53"/>
  <sheetViews>
    <sheetView zoomScaleNormal="100" workbookViewId="0"/>
  </sheetViews>
  <sheetFormatPr baseColWidth="10" defaultColWidth="11.453125" defaultRowHeight="14.5" x14ac:dyDescent="0.25"/>
  <cols>
    <col min="1" max="1" width="0.81640625" style="333" customWidth="1"/>
    <col min="2" max="2" width="28.7265625" style="333" customWidth="1"/>
    <col min="3" max="3" width="0.7265625" style="333" customWidth="1"/>
    <col min="4" max="4" width="11.81640625" style="333" customWidth="1"/>
    <col min="5" max="5" width="7.7265625" style="333" customWidth="1"/>
    <col min="6" max="6" width="0.453125" style="333" customWidth="1"/>
    <col min="7" max="7" width="16.54296875" style="333" customWidth="1"/>
    <col min="8" max="8" width="7.26953125" style="333" customWidth="1"/>
    <col min="9" max="9" width="0.7265625" style="333" customWidth="1"/>
    <col min="10" max="10" width="10.453125" style="333" customWidth="1"/>
    <col min="11" max="11" width="9.54296875" style="333" customWidth="1"/>
    <col min="12" max="12" width="11" style="333" customWidth="1"/>
    <col min="13" max="19" width="11.453125" style="333"/>
    <col min="20" max="20" width="2.26953125" style="333" customWidth="1"/>
    <col min="21" max="16384" width="11.453125" style="333"/>
  </cols>
  <sheetData>
    <row r="1" spans="1:260" s="613" customFormat="1" ht="9" customHeight="1" x14ac:dyDescent="0.35">
      <c r="A1" s="340"/>
      <c r="B1" s="311"/>
      <c r="C1" s="341"/>
      <c r="D1" s="340"/>
      <c r="E1" s="340"/>
      <c r="F1" s="341"/>
      <c r="G1" s="340"/>
      <c r="H1" s="340"/>
      <c r="I1" s="341"/>
      <c r="J1" s="340"/>
      <c r="K1" s="340"/>
      <c r="L1" s="748"/>
      <c r="M1" s="748"/>
      <c r="N1" s="748"/>
      <c r="O1" s="748"/>
      <c r="P1" s="340"/>
      <c r="Q1" s="340"/>
      <c r="R1" s="340"/>
      <c r="S1" s="748"/>
      <c r="T1" s="748"/>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c r="IZ1" s="340"/>
    </row>
    <row r="2" spans="1:260" s="619" customFormat="1" ht="49.5" customHeight="1" x14ac:dyDescent="0.35">
      <c r="A2" s="343"/>
      <c r="B2" s="749"/>
      <c r="C2" s="749"/>
      <c r="D2" s="749"/>
      <c r="E2" s="749"/>
      <c r="F2" s="749"/>
      <c r="G2" s="749"/>
      <c r="H2" s="749"/>
      <c r="I2" s="749"/>
      <c r="J2" s="343"/>
      <c r="K2" s="343"/>
      <c r="L2" s="748"/>
      <c r="M2" s="748"/>
      <c r="N2" s="748"/>
      <c r="O2" s="748"/>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c r="IZ2" s="343"/>
    </row>
    <row r="3" spans="1:260" s="621" customFormat="1" ht="7" customHeight="1" x14ac:dyDescent="0.35">
      <c r="A3" s="345"/>
      <c r="B3" s="1444"/>
      <c r="C3" s="1444"/>
      <c r="D3" s="1444"/>
      <c r="E3" s="1444"/>
      <c r="F3" s="1444"/>
      <c r="G3" s="1444"/>
      <c r="H3" s="1444"/>
      <c r="I3" s="1444"/>
      <c r="J3" s="345"/>
      <c r="K3" s="345"/>
      <c r="L3" s="748"/>
      <c r="M3" s="748"/>
      <c r="N3" s="748"/>
      <c r="O3" s="748"/>
      <c r="P3" s="345"/>
      <c r="Q3" s="345"/>
      <c r="R3" s="345"/>
      <c r="S3" s="343"/>
      <c r="T3" s="343"/>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c r="IZ3" s="345"/>
    </row>
    <row r="4" spans="1:260" s="623" customFormat="1" ht="20.25" customHeight="1" x14ac:dyDescent="0.25">
      <c r="A4" s="1539" t="s">
        <v>401</v>
      </c>
      <c r="B4" s="1539"/>
      <c r="C4" s="1539"/>
      <c r="D4" s="1539"/>
      <c r="E4" s="1539"/>
      <c r="F4" s="1539"/>
      <c r="G4" s="1539"/>
      <c r="H4" s="1539"/>
      <c r="I4" s="1539"/>
      <c r="J4" s="1539"/>
      <c r="K4" s="1539"/>
      <c r="L4" s="1539"/>
      <c r="M4" s="1539"/>
      <c r="N4" s="1539"/>
      <c r="O4" s="1539"/>
      <c r="P4" s="1539"/>
      <c r="Q4" s="1539"/>
      <c r="R4" s="1539"/>
      <c r="S4" s="437"/>
      <c r="T4" s="492"/>
      <c r="U4" s="492"/>
      <c r="V4" s="492"/>
      <c r="W4" s="492"/>
      <c r="X4" s="492"/>
      <c r="Y4" s="492"/>
      <c r="Z4" s="492"/>
      <c r="AA4" s="492"/>
      <c r="AB4" s="492"/>
      <c r="AC4" s="492"/>
      <c r="AD4" s="492"/>
      <c r="AE4" s="492"/>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492"/>
      <c r="BD4" s="492"/>
      <c r="BE4" s="492"/>
      <c r="BF4" s="492"/>
      <c r="BG4" s="492"/>
      <c r="BH4" s="492"/>
      <c r="BI4" s="492"/>
      <c r="BJ4" s="492"/>
      <c r="BK4" s="492"/>
      <c r="BL4" s="492"/>
      <c r="BM4" s="492"/>
      <c r="BN4" s="492"/>
      <c r="BO4" s="492"/>
      <c r="BP4" s="492"/>
      <c r="BQ4" s="492"/>
      <c r="BR4" s="492"/>
      <c r="BS4" s="492"/>
      <c r="BT4" s="492"/>
      <c r="BU4" s="492"/>
      <c r="BV4" s="492"/>
      <c r="BW4" s="492"/>
      <c r="BX4" s="492"/>
      <c r="BY4" s="492"/>
      <c r="BZ4" s="492"/>
      <c r="CA4" s="492"/>
      <c r="CB4" s="492"/>
      <c r="CC4" s="492"/>
      <c r="CD4" s="492"/>
      <c r="CE4" s="492"/>
      <c r="CF4" s="492"/>
      <c r="CG4" s="492"/>
      <c r="CH4" s="492"/>
      <c r="CI4" s="492"/>
      <c r="CJ4" s="492"/>
      <c r="CK4" s="492"/>
      <c r="CL4" s="492"/>
      <c r="CM4" s="492"/>
      <c r="CN4" s="492"/>
      <c r="CO4" s="492"/>
      <c r="CP4" s="492"/>
      <c r="CQ4" s="492"/>
      <c r="CR4" s="492"/>
      <c r="CS4" s="492"/>
      <c r="CT4" s="492"/>
      <c r="CU4" s="492"/>
      <c r="CV4" s="492"/>
      <c r="CW4" s="492"/>
      <c r="CX4" s="492"/>
      <c r="CY4" s="492"/>
      <c r="CZ4" s="492"/>
      <c r="DA4" s="492"/>
      <c r="DB4" s="492"/>
      <c r="DC4" s="492"/>
      <c r="DD4" s="492"/>
      <c r="DE4" s="492"/>
      <c r="DF4" s="492"/>
      <c r="DG4" s="492"/>
      <c r="DH4" s="492"/>
      <c r="DI4" s="492"/>
      <c r="DJ4" s="492"/>
      <c r="DK4" s="492"/>
      <c r="DL4" s="492"/>
      <c r="DM4" s="492"/>
      <c r="DN4" s="492"/>
      <c r="DO4" s="492"/>
      <c r="DP4" s="492"/>
      <c r="DQ4" s="492"/>
      <c r="DR4" s="492"/>
      <c r="DS4" s="492"/>
      <c r="DT4" s="492"/>
      <c r="DU4" s="492"/>
      <c r="DV4" s="492"/>
      <c r="DW4" s="492"/>
      <c r="DX4" s="492"/>
      <c r="DY4" s="492"/>
      <c r="DZ4" s="492"/>
      <c r="EA4" s="492"/>
      <c r="EB4" s="492"/>
      <c r="EC4" s="492"/>
      <c r="ED4" s="492"/>
      <c r="EE4" s="492"/>
      <c r="EF4" s="492"/>
      <c r="EG4" s="492"/>
      <c r="EH4" s="492"/>
      <c r="EI4" s="492"/>
      <c r="EJ4" s="492"/>
      <c r="EK4" s="492"/>
      <c r="EL4" s="492"/>
      <c r="EM4" s="492"/>
      <c r="EN4" s="492"/>
      <c r="EO4" s="492"/>
      <c r="EP4" s="492"/>
      <c r="EQ4" s="492"/>
      <c r="ER4" s="492"/>
      <c r="ES4" s="492"/>
      <c r="ET4" s="492"/>
      <c r="EU4" s="492"/>
      <c r="EV4" s="492"/>
      <c r="EW4" s="492"/>
      <c r="EX4" s="492"/>
      <c r="EY4" s="492"/>
      <c r="EZ4" s="492"/>
      <c r="FA4" s="492"/>
      <c r="FB4" s="492"/>
      <c r="FC4" s="492"/>
      <c r="FD4" s="492"/>
      <c r="FE4" s="492"/>
      <c r="FF4" s="492"/>
      <c r="FG4" s="492"/>
      <c r="FH4" s="492"/>
      <c r="FI4" s="492"/>
      <c r="FJ4" s="492"/>
      <c r="FK4" s="492"/>
      <c r="FL4" s="492"/>
      <c r="FM4" s="492"/>
      <c r="FN4" s="492"/>
      <c r="FO4" s="492"/>
      <c r="FP4" s="492"/>
      <c r="FQ4" s="492"/>
      <c r="FR4" s="492"/>
      <c r="FS4" s="492"/>
      <c r="FT4" s="492"/>
      <c r="FU4" s="492"/>
      <c r="FV4" s="492"/>
      <c r="FW4" s="492"/>
      <c r="FX4" s="492"/>
      <c r="FY4" s="492"/>
      <c r="FZ4" s="492"/>
      <c r="GA4" s="492"/>
      <c r="GB4" s="492"/>
      <c r="GC4" s="492"/>
      <c r="GD4" s="492"/>
      <c r="GE4" s="492"/>
      <c r="GF4" s="492"/>
      <c r="GG4" s="492"/>
      <c r="GH4" s="492"/>
      <c r="GI4" s="492"/>
      <c r="GJ4" s="492"/>
      <c r="GK4" s="492"/>
      <c r="GL4" s="492"/>
      <c r="GM4" s="492"/>
      <c r="GN4" s="492"/>
      <c r="GO4" s="492"/>
      <c r="GP4" s="492"/>
      <c r="GQ4" s="492"/>
      <c r="GR4" s="492"/>
      <c r="GS4" s="492"/>
      <c r="GT4" s="492"/>
      <c r="GU4" s="492"/>
      <c r="GV4" s="492"/>
      <c r="GW4" s="492"/>
      <c r="GX4" s="492"/>
      <c r="GY4" s="492"/>
      <c r="GZ4" s="492"/>
      <c r="HA4" s="492"/>
      <c r="HB4" s="492"/>
      <c r="HC4" s="492"/>
      <c r="HD4" s="492"/>
      <c r="HE4" s="492"/>
      <c r="HF4" s="492"/>
      <c r="HG4" s="492"/>
      <c r="HH4" s="492"/>
      <c r="HI4" s="492"/>
      <c r="HJ4" s="492"/>
      <c r="HK4" s="492"/>
      <c r="HL4" s="492"/>
      <c r="HM4" s="492"/>
      <c r="HN4" s="492"/>
      <c r="HO4" s="492"/>
      <c r="HP4" s="492"/>
      <c r="HQ4" s="492"/>
      <c r="HR4" s="492"/>
      <c r="HS4" s="492"/>
      <c r="HT4" s="492"/>
      <c r="HU4" s="492"/>
      <c r="HV4" s="492"/>
      <c r="HW4" s="492"/>
      <c r="HX4" s="492"/>
      <c r="HY4" s="492"/>
      <c r="HZ4" s="492"/>
      <c r="IA4" s="492"/>
      <c r="IB4" s="492"/>
      <c r="IC4" s="492"/>
      <c r="ID4" s="492"/>
      <c r="IE4" s="492"/>
      <c r="IF4" s="492"/>
      <c r="IG4" s="492"/>
      <c r="IH4" s="492"/>
      <c r="II4" s="492"/>
      <c r="IJ4" s="492"/>
      <c r="IK4" s="492"/>
      <c r="IL4" s="492"/>
      <c r="IM4" s="492"/>
      <c r="IN4" s="492"/>
      <c r="IO4" s="492"/>
      <c r="IP4" s="492"/>
      <c r="IQ4" s="492"/>
      <c r="IR4" s="492"/>
      <c r="IS4" s="492"/>
      <c r="IT4" s="492"/>
      <c r="IU4" s="492"/>
      <c r="IV4" s="492"/>
      <c r="IW4" s="492"/>
      <c r="IX4" s="492"/>
      <c r="IY4" s="492"/>
      <c r="IZ4" s="492"/>
    </row>
    <row r="5" spans="1:260" s="623" customFormat="1" ht="12" customHeight="1" x14ac:dyDescent="0.25">
      <c r="A5" s="492"/>
      <c r="B5" s="1482" t="str">
        <f>porsaad!$B$6</f>
        <v>Situación a 31 de diciembre de 2025</v>
      </c>
      <c r="C5" s="1482"/>
      <c r="D5" s="1482"/>
      <c r="E5" s="1482"/>
      <c r="F5" s="1482"/>
      <c r="G5" s="1482"/>
      <c r="H5" s="1482"/>
      <c r="I5" s="1482"/>
      <c r="J5" s="1482"/>
      <c r="K5" s="1482"/>
      <c r="L5" s="1482"/>
      <c r="M5" s="1482"/>
      <c r="N5" s="1482"/>
      <c r="O5" s="1482"/>
      <c r="P5" s="1482"/>
      <c r="Q5" s="1482"/>
      <c r="R5" s="1482"/>
      <c r="S5" s="750"/>
      <c r="T5" s="750"/>
      <c r="U5" s="492"/>
      <c r="V5" s="492"/>
      <c r="W5" s="492"/>
      <c r="X5" s="492"/>
      <c r="Y5" s="492"/>
      <c r="Z5" s="492"/>
      <c r="AA5" s="492"/>
      <c r="AB5" s="492"/>
      <c r="AC5" s="492"/>
      <c r="AD5" s="492"/>
      <c r="AE5" s="492"/>
      <c r="AF5" s="492"/>
      <c r="AG5" s="492"/>
      <c r="AH5" s="492"/>
      <c r="AI5" s="492"/>
      <c r="AJ5" s="492"/>
      <c r="AK5" s="492"/>
      <c r="AL5" s="492"/>
      <c r="AM5" s="492"/>
      <c r="AN5" s="492"/>
      <c r="AO5" s="492"/>
      <c r="AP5" s="492"/>
      <c r="AQ5" s="492"/>
      <c r="AR5" s="492"/>
      <c r="AS5" s="492"/>
      <c r="AT5" s="492"/>
      <c r="AU5" s="492"/>
      <c r="AV5" s="492"/>
      <c r="AW5" s="492"/>
      <c r="AX5" s="492"/>
      <c r="AY5" s="492"/>
      <c r="AZ5" s="492"/>
      <c r="BA5" s="492"/>
      <c r="BB5" s="492"/>
      <c r="BC5" s="492"/>
      <c r="BD5" s="492"/>
      <c r="BE5" s="492"/>
      <c r="BF5" s="492"/>
      <c r="BG5" s="492"/>
      <c r="BH5" s="492"/>
      <c r="BI5" s="492"/>
      <c r="BJ5" s="492"/>
      <c r="BK5" s="492"/>
      <c r="BL5" s="492"/>
      <c r="BM5" s="492"/>
      <c r="BN5" s="492"/>
      <c r="BO5" s="492"/>
      <c r="BP5" s="492"/>
      <c r="BQ5" s="492"/>
      <c r="BR5" s="492"/>
      <c r="BS5" s="492"/>
      <c r="BT5" s="492"/>
      <c r="BU5" s="492"/>
      <c r="BV5" s="492"/>
      <c r="BW5" s="492"/>
      <c r="BX5" s="492"/>
      <c r="BY5" s="492"/>
      <c r="BZ5" s="492"/>
      <c r="CA5" s="492"/>
      <c r="CB5" s="492"/>
      <c r="CC5" s="492"/>
      <c r="CD5" s="492"/>
      <c r="CE5" s="492"/>
      <c r="CF5" s="492"/>
      <c r="CG5" s="492"/>
      <c r="CH5" s="492"/>
      <c r="CI5" s="492"/>
      <c r="CJ5" s="492"/>
      <c r="CK5" s="492"/>
      <c r="CL5" s="492"/>
      <c r="CM5" s="492"/>
      <c r="CN5" s="492"/>
      <c r="CO5" s="492"/>
      <c r="CP5" s="492"/>
      <c r="CQ5" s="492"/>
      <c r="CR5" s="492"/>
      <c r="CS5" s="492"/>
      <c r="CT5" s="492"/>
      <c r="CU5" s="492"/>
      <c r="CV5" s="492"/>
      <c r="CW5" s="492"/>
      <c r="CX5" s="492"/>
      <c r="CY5" s="492"/>
      <c r="CZ5" s="492"/>
      <c r="DA5" s="492"/>
      <c r="DB5" s="492"/>
      <c r="DC5" s="492"/>
      <c r="DD5" s="492"/>
      <c r="DE5" s="492"/>
      <c r="DF5" s="492"/>
      <c r="DG5" s="492"/>
      <c r="DH5" s="492"/>
      <c r="DI5" s="492"/>
      <c r="DJ5" s="492"/>
      <c r="DK5" s="492"/>
      <c r="DL5" s="492"/>
      <c r="DM5" s="492"/>
      <c r="DN5" s="492"/>
      <c r="DO5" s="492"/>
      <c r="DP5" s="492"/>
      <c r="DQ5" s="492"/>
      <c r="DR5" s="492"/>
      <c r="DS5" s="492"/>
      <c r="DT5" s="492"/>
      <c r="DU5" s="492"/>
      <c r="DV5" s="492"/>
      <c r="DW5" s="492"/>
      <c r="DX5" s="492"/>
      <c r="DY5" s="492"/>
      <c r="DZ5" s="492"/>
      <c r="EA5" s="492"/>
      <c r="EB5" s="492"/>
      <c r="EC5" s="492"/>
      <c r="ED5" s="492"/>
      <c r="EE5" s="492"/>
      <c r="EF5" s="492"/>
      <c r="EG5" s="492"/>
      <c r="EH5" s="492"/>
      <c r="EI5" s="492"/>
      <c r="EJ5" s="492"/>
      <c r="EK5" s="492"/>
      <c r="EL5" s="492"/>
      <c r="EM5" s="492"/>
      <c r="EN5" s="492"/>
      <c r="EO5" s="492"/>
      <c r="EP5" s="492"/>
      <c r="EQ5" s="492"/>
      <c r="ER5" s="492"/>
      <c r="ES5" s="492"/>
      <c r="ET5" s="492"/>
      <c r="EU5" s="492"/>
      <c r="EV5" s="492"/>
      <c r="EW5" s="492"/>
      <c r="EX5" s="492"/>
      <c r="EY5" s="492"/>
      <c r="EZ5" s="492"/>
      <c r="FA5" s="492"/>
      <c r="FB5" s="492"/>
      <c r="FC5" s="492"/>
      <c r="FD5" s="492"/>
      <c r="FE5" s="492"/>
      <c r="FF5" s="492"/>
      <c r="FG5" s="492"/>
      <c r="FH5" s="492"/>
      <c r="FI5" s="492"/>
      <c r="FJ5" s="492"/>
      <c r="FK5" s="492"/>
      <c r="FL5" s="492"/>
      <c r="FM5" s="492"/>
      <c r="FN5" s="492"/>
      <c r="FO5" s="492"/>
      <c r="FP5" s="492"/>
      <c r="FQ5" s="492"/>
      <c r="FR5" s="492"/>
      <c r="FS5" s="492"/>
      <c r="FT5" s="492"/>
      <c r="FU5" s="492"/>
      <c r="FV5" s="492"/>
      <c r="FW5" s="492"/>
      <c r="FX5" s="492"/>
      <c r="FY5" s="492"/>
      <c r="FZ5" s="492"/>
      <c r="GA5" s="492"/>
      <c r="GB5" s="492"/>
      <c r="GC5" s="492"/>
      <c r="GD5" s="492"/>
      <c r="GE5" s="492"/>
      <c r="GF5" s="492"/>
      <c r="GG5" s="492"/>
      <c r="GH5" s="492"/>
      <c r="GI5" s="492"/>
      <c r="GJ5" s="492"/>
      <c r="GK5" s="492"/>
      <c r="GL5" s="492"/>
      <c r="GM5" s="492"/>
      <c r="GN5" s="492"/>
      <c r="GO5" s="492"/>
      <c r="GP5" s="492"/>
      <c r="GQ5" s="492"/>
      <c r="GR5" s="492"/>
      <c r="GS5" s="492"/>
      <c r="GT5" s="492"/>
      <c r="GU5" s="492"/>
      <c r="GV5" s="492"/>
      <c r="GW5" s="492"/>
      <c r="GX5" s="492"/>
      <c r="GY5" s="492"/>
      <c r="GZ5" s="492"/>
      <c r="HA5" s="492"/>
      <c r="HB5" s="492"/>
      <c r="HC5" s="492"/>
      <c r="HD5" s="492"/>
      <c r="HE5" s="492"/>
      <c r="HF5" s="492"/>
      <c r="HG5" s="492"/>
      <c r="HH5" s="492"/>
      <c r="HI5" s="492"/>
      <c r="HJ5" s="492"/>
      <c r="HK5" s="492"/>
      <c r="HL5" s="492"/>
      <c r="HM5" s="492"/>
      <c r="HN5" s="492"/>
      <c r="HO5" s="492"/>
      <c r="HP5" s="492"/>
      <c r="HQ5" s="492"/>
      <c r="HR5" s="492"/>
      <c r="HS5" s="492"/>
      <c r="HT5" s="492"/>
      <c r="HU5" s="492"/>
      <c r="HV5" s="492"/>
      <c r="HW5" s="492"/>
      <c r="HX5" s="492"/>
      <c r="HY5" s="492"/>
      <c r="HZ5" s="492"/>
      <c r="IA5" s="492"/>
      <c r="IB5" s="492"/>
      <c r="IC5" s="492"/>
      <c r="ID5" s="492"/>
      <c r="IE5" s="492"/>
      <c r="IF5" s="492"/>
      <c r="IG5" s="492"/>
      <c r="IH5" s="492"/>
      <c r="II5" s="492"/>
      <c r="IJ5" s="492"/>
      <c r="IK5" s="492"/>
      <c r="IL5" s="492"/>
      <c r="IM5" s="492"/>
      <c r="IN5" s="492"/>
      <c r="IO5" s="492"/>
      <c r="IP5" s="492"/>
      <c r="IQ5" s="492"/>
      <c r="IR5" s="492"/>
      <c r="IS5" s="492"/>
      <c r="IT5" s="492"/>
      <c r="IU5" s="492"/>
      <c r="IV5" s="492"/>
      <c r="IW5" s="492"/>
      <c r="IX5" s="492"/>
      <c r="IY5" s="492"/>
      <c r="IZ5" s="492"/>
    </row>
    <row r="6" spans="1:260" s="621" customFormat="1" ht="7" customHeight="1" x14ac:dyDescent="0.25">
      <c r="A6" s="345"/>
      <c r="B6" s="345"/>
      <c r="C6" s="345"/>
      <c r="D6" s="487"/>
      <c r="E6" s="487"/>
      <c r="F6" s="345"/>
      <c r="G6" s="345"/>
      <c r="H6" s="345"/>
      <c r="I6" s="345"/>
      <c r="J6" s="345"/>
      <c r="K6" s="345"/>
      <c r="L6" s="345"/>
      <c r="M6" s="751"/>
      <c r="N6" s="751"/>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c r="IZ6" s="345"/>
    </row>
    <row r="7" spans="1:260" s="621" customFormat="1" ht="4.5" customHeight="1" x14ac:dyDescent="0.25">
      <c r="A7" s="345"/>
      <c r="B7" s="345"/>
      <c r="C7" s="345"/>
      <c r="D7" s="345"/>
      <c r="E7" s="345"/>
      <c r="F7" s="322"/>
      <c r="G7" s="345"/>
      <c r="H7" s="345"/>
      <c r="I7" s="345"/>
      <c r="J7" s="345"/>
      <c r="K7" s="345"/>
      <c r="L7" s="345"/>
      <c r="M7" s="740"/>
      <c r="N7" s="740"/>
      <c r="O7" s="322"/>
      <c r="P7" s="322"/>
      <c r="Q7" s="322"/>
      <c r="R7" s="322"/>
      <c r="S7" s="322"/>
      <c r="T7" s="322"/>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c r="IZ7" s="345"/>
    </row>
    <row r="8" spans="1:260" s="623" customFormat="1" ht="30" customHeight="1" x14ac:dyDescent="0.25">
      <c r="A8" s="492"/>
      <c r="B8" s="1567" t="s">
        <v>12</v>
      </c>
      <c r="C8" s="437"/>
      <c r="D8" s="1569" t="s">
        <v>475</v>
      </c>
      <c r="E8" s="1570"/>
      <c r="F8" s="437"/>
      <c r="G8" s="1569" t="s">
        <v>474</v>
      </c>
      <c r="H8" s="1570"/>
      <c r="I8" s="437"/>
      <c r="J8" s="1571" t="s">
        <v>243</v>
      </c>
      <c r="K8" s="1572"/>
      <c r="L8" s="1572"/>
      <c r="M8" s="753"/>
      <c r="N8" s="753"/>
      <c r="O8" s="437"/>
      <c r="P8" s="437"/>
      <c r="Q8" s="437"/>
      <c r="R8" s="437"/>
      <c r="S8" s="437"/>
      <c r="T8" s="437"/>
      <c r="U8" s="492"/>
      <c r="V8" s="492"/>
      <c r="W8" s="492"/>
      <c r="X8" s="492"/>
      <c r="Y8" s="492"/>
      <c r="Z8" s="492"/>
      <c r="AA8" s="492"/>
      <c r="AB8" s="492"/>
      <c r="AC8" s="492"/>
      <c r="AD8" s="492"/>
      <c r="AE8" s="492"/>
      <c r="AF8" s="492"/>
      <c r="AG8" s="492"/>
      <c r="AH8" s="492"/>
      <c r="AI8" s="492"/>
      <c r="AJ8" s="492"/>
      <c r="AK8" s="492"/>
      <c r="AL8" s="492"/>
      <c r="AM8" s="492"/>
      <c r="AN8" s="492"/>
      <c r="AO8" s="492"/>
      <c r="AP8" s="492"/>
      <c r="AQ8" s="492"/>
      <c r="AR8" s="492"/>
      <c r="AS8" s="492"/>
      <c r="AT8" s="492"/>
      <c r="AU8" s="492"/>
      <c r="AV8" s="492"/>
      <c r="AW8" s="492"/>
      <c r="AX8" s="492"/>
      <c r="AY8" s="492"/>
      <c r="AZ8" s="492"/>
      <c r="BA8" s="492"/>
      <c r="BB8" s="492"/>
      <c r="BC8" s="492"/>
      <c r="BD8" s="492"/>
      <c r="BE8" s="492"/>
      <c r="BF8" s="492"/>
      <c r="BG8" s="492"/>
      <c r="BH8" s="492"/>
      <c r="BI8" s="492"/>
      <c r="BJ8" s="492"/>
      <c r="BK8" s="492"/>
      <c r="BL8" s="492"/>
      <c r="BM8" s="492"/>
      <c r="BN8" s="492"/>
      <c r="BO8" s="492"/>
      <c r="BP8" s="492"/>
      <c r="BQ8" s="492"/>
      <c r="BR8" s="492"/>
      <c r="BS8" s="492"/>
      <c r="BT8" s="492"/>
      <c r="BU8" s="492"/>
      <c r="BV8" s="492"/>
      <c r="BW8" s="492"/>
      <c r="BX8" s="492"/>
      <c r="BY8" s="492"/>
      <c r="BZ8" s="492"/>
      <c r="CA8" s="492"/>
      <c r="CB8" s="492"/>
      <c r="CC8" s="492"/>
      <c r="CD8" s="492"/>
      <c r="CE8" s="492"/>
      <c r="CF8" s="492"/>
      <c r="CG8" s="492"/>
      <c r="CH8" s="492"/>
      <c r="CI8" s="492"/>
      <c r="CJ8" s="492"/>
      <c r="CK8" s="492"/>
      <c r="CL8" s="492"/>
      <c r="CM8" s="492"/>
      <c r="CN8" s="492"/>
      <c r="CO8" s="492"/>
      <c r="CP8" s="492"/>
      <c r="CQ8" s="492"/>
      <c r="CR8" s="492"/>
      <c r="CS8" s="492"/>
      <c r="CT8" s="492"/>
      <c r="CU8" s="492"/>
      <c r="CV8" s="492"/>
      <c r="CW8" s="492"/>
      <c r="CX8" s="492"/>
      <c r="CY8" s="492"/>
      <c r="CZ8" s="492"/>
      <c r="DA8" s="492"/>
      <c r="DB8" s="492"/>
      <c r="DC8" s="492"/>
      <c r="DD8" s="492"/>
      <c r="DE8" s="492"/>
      <c r="DF8" s="492"/>
      <c r="DG8" s="492"/>
      <c r="DH8" s="492"/>
      <c r="DI8" s="492"/>
      <c r="DJ8" s="492"/>
      <c r="DK8" s="492"/>
      <c r="DL8" s="492"/>
      <c r="DM8" s="492"/>
      <c r="DN8" s="492"/>
      <c r="DO8" s="492"/>
      <c r="DP8" s="492"/>
      <c r="DQ8" s="492"/>
      <c r="DR8" s="492"/>
      <c r="DS8" s="492"/>
      <c r="DT8" s="492"/>
      <c r="DU8" s="492"/>
      <c r="DV8" s="492"/>
      <c r="DW8" s="492"/>
      <c r="DX8" s="492"/>
      <c r="DY8" s="492"/>
      <c r="DZ8" s="492"/>
      <c r="EA8" s="492"/>
      <c r="EB8" s="492"/>
      <c r="EC8" s="492"/>
      <c r="ED8" s="492"/>
      <c r="EE8" s="492"/>
      <c r="EF8" s="492"/>
      <c r="EG8" s="492"/>
      <c r="EH8" s="492"/>
      <c r="EI8" s="492"/>
      <c r="EJ8" s="492"/>
      <c r="EK8" s="492"/>
      <c r="EL8" s="492"/>
      <c r="EM8" s="492"/>
      <c r="EN8" s="492"/>
      <c r="EO8" s="492"/>
      <c r="EP8" s="492"/>
      <c r="EQ8" s="492"/>
      <c r="ER8" s="492"/>
      <c r="ES8" s="492"/>
      <c r="ET8" s="492"/>
      <c r="EU8" s="492"/>
      <c r="EV8" s="492"/>
      <c r="EW8" s="492"/>
      <c r="EX8" s="492"/>
      <c r="EY8" s="492"/>
      <c r="EZ8" s="492"/>
      <c r="FA8" s="492"/>
      <c r="FB8" s="492"/>
      <c r="FC8" s="492"/>
      <c r="FD8" s="492"/>
      <c r="FE8" s="492"/>
      <c r="FF8" s="492"/>
      <c r="FG8" s="492"/>
      <c r="FH8" s="492"/>
      <c r="FI8" s="492"/>
      <c r="FJ8" s="492"/>
      <c r="FK8" s="492"/>
      <c r="FL8" s="492"/>
      <c r="FM8" s="492"/>
      <c r="FN8" s="492"/>
      <c r="FO8" s="492"/>
      <c r="FP8" s="492"/>
      <c r="FQ8" s="492"/>
      <c r="FR8" s="492"/>
      <c r="FS8" s="492"/>
      <c r="FT8" s="492"/>
      <c r="FU8" s="492"/>
      <c r="FV8" s="492"/>
      <c r="FW8" s="492"/>
      <c r="FX8" s="492"/>
      <c r="FY8" s="492"/>
      <c r="FZ8" s="492"/>
      <c r="GA8" s="492"/>
      <c r="GB8" s="492"/>
      <c r="GC8" s="492"/>
      <c r="GD8" s="492"/>
      <c r="GE8" s="492"/>
      <c r="GF8" s="492"/>
      <c r="GG8" s="492"/>
      <c r="GH8" s="492"/>
      <c r="GI8" s="492"/>
      <c r="GJ8" s="492"/>
      <c r="GK8" s="492"/>
      <c r="GL8" s="492"/>
      <c r="GM8" s="492"/>
      <c r="GN8" s="492"/>
      <c r="GO8" s="492"/>
      <c r="GP8" s="492"/>
      <c r="GQ8" s="492"/>
      <c r="GR8" s="492"/>
      <c r="GS8" s="492"/>
      <c r="GT8" s="492"/>
      <c r="GU8" s="492"/>
      <c r="GV8" s="492"/>
      <c r="GW8" s="492"/>
      <c r="GX8" s="492"/>
      <c r="GY8" s="492"/>
      <c r="GZ8" s="492"/>
      <c r="HA8" s="492"/>
      <c r="HB8" s="492"/>
      <c r="HC8" s="492"/>
      <c r="HD8" s="492"/>
      <c r="HE8" s="492"/>
      <c r="HF8" s="492"/>
      <c r="HG8" s="492"/>
      <c r="HH8" s="492"/>
      <c r="HI8" s="492"/>
      <c r="HJ8" s="492"/>
      <c r="HK8" s="492"/>
      <c r="HL8" s="492"/>
      <c r="HM8" s="492"/>
      <c r="HN8" s="492"/>
      <c r="HO8" s="492"/>
      <c r="HP8" s="492"/>
      <c r="HQ8" s="492"/>
      <c r="HR8" s="492"/>
      <c r="HS8" s="492"/>
      <c r="HT8" s="492"/>
      <c r="HU8" s="492"/>
      <c r="HV8" s="492"/>
      <c r="HW8" s="492"/>
      <c r="HX8" s="492"/>
      <c r="HY8" s="492"/>
      <c r="HZ8" s="492"/>
      <c r="IA8" s="492"/>
      <c r="IB8" s="492"/>
      <c r="IC8" s="492"/>
      <c r="ID8" s="492"/>
      <c r="IE8" s="492"/>
      <c r="IF8" s="492"/>
      <c r="IG8" s="492"/>
      <c r="IH8" s="492"/>
      <c r="II8" s="492"/>
      <c r="IJ8" s="492"/>
      <c r="IK8" s="492"/>
      <c r="IL8" s="492"/>
      <c r="IM8" s="492"/>
      <c r="IN8" s="492"/>
      <c r="IO8" s="492"/>
      <c r="IP8" s="492"/>
      <c r="IQ8" s="492"/>
      <c r="IR8" s="492"/>
      <c r="IS8" s="492"/>
      <c r="IT8" s="492"/>
      <c r="IU8" s="492"/>
      <c r="IV8" s="492"/>
      <c r="IW8" s="492"/>
      <c r="IX8" s="492"/>
      <c r="IY8" s="492"/>
      <c r="IZ8" s="492"/>
    </row>
    <row r="9" spans="1:260" s="628" customFormat="1" ht="30.75" customHeight="1" x14ac:dyDescent="0.25">
      <c r="A9" s="437"/>
      <c r="B9" s="1568"/>
      <c r="C9" s="437"/>
      <c r="D9" s="789" t="s">
        <v>9</v>
      </c>
      <c r="E9" s="790" t="s">
        <v>10</v>
      </c>
      <c r="F9" s="496"/>
      <c r="G9" s="789" t="s">
        <v>9</v>
      </c>
      <c r="H9" s="1217" t="s">
        <v>10</v>
      </c>
      <c r="I9" s="437"/>
      <c r="J9" s="789" t="s">
        <v>9</v>
      </c>
      <c r="K9" s="790" t="s">
        <v>111</v>
      </c>
      <c r="L9" s="1218" t="s">
        <v>110</v>
      </c>
      <c r="M9" s="741"/>
      <c r="N9" s="741"/>
      <c r="O9" s="496"/>
      <c r="P9" s="496"/>
      <c r="Q9" s="496"/>
      <c r="R9" s="496"/>
      <c r="S9" s="496"/>
      <c r="T9" s="496"/>
      <c r="U9" s="437"/>
      <c r="V9" s="437"/>
      <c r="W9" s="437"/>
      <c r="X9" s="437"/>
      <c r="Y9" s="437"/>
      <c r="Z9" s="437"/>
      <c r="AA9" s="437"/>
      <c r="AB9" s="437"/>
      <c r="AC9" s="437"/>
      <c r="AD9" s="437"/>
      <c r="AE9" s="437"/>
      <c r="AF9" s="437"/>
      <c r="AG9" s="437"/>
      <c r="AH9" s="437"/>
      <c r="AI9" s="437"/>
      <c r="AJ9" s="437"/>
      <c r="AK9" s="437"/>
      <c r="AL9" s="437"/>
      <c r="AM9" s="437"/>
      <c r="AN9" s="437"/>
      <c r="AO9" s="437"/>
      <c r="AP9" s="437"/>
      <c r="AQ9" s="437"/>
      <c r="AR9" s="437"/>
      <c r="AS9" s="437"/>
      <c r="AT9" s="437"/>
      <c r="AU9" s="437"/>
      <c r="AV9" s="437"/>
      <c r="AW9" s="437"/>
      <c r="AX9" s="437"/>
      <c r="AY9" s="437"/>
      <c r="AZ9" s="437"/>
      <c r="BA9" s="437"/>
      <c r="BB9" s="437"/>
      <c r="BC9" s="437"/>
      <c r="BD9" s="437"/>
      <c r="BE9" s="437"/>
      <c r="BF9" s="437"/>
      <c r="BG9" s="437"/>
      <c r="BH9" s="437"/>
      <c r="BI9" s="437"/>
      <c r="BJ9" s="437"/>
      <c r="BK9" s="437"/>
      <c r="BL9" s="437"/>
      <c r="BM9" s="437"/>
      <c r="BN9" s="437"/>
      <c r="BO9" s="437"/>
      <c r="BP9" s="437"/>
      <c r="BQ9" s="437"/>
      <c r="BR9" s="437"/>
      <c r="BS9" s="437"/>
      <c r="BT9" s="437"/>
      <c r="BU9" s="437"/>
      <c r="BV9" s="437"/>
      <c r="BW9" s="437"/>
      <c r="BX9" s="437"/>
      <c r="BY9" s="437"/>
      <c r="BZ9" s="437"/>
      <c r="CA9" s="437"/>
      <c r="CB9" s="437"/>
      <c r="CC9" s="437"/>
      <c r="CD9" s="437"/>
      <c r="CE9" s="437"/>
      <c r="CF9" s="437"/>
      <c r="CG9" s="437"/>
      <c r="CH9" s="437"/>
      <c r="CI9" s="437"/>
      <c r="CJ9" s="437"/>
      <c r="CK9" s="437"/>
      <c r="CL9" s="437"/>
      <c r="CM9" s="437"/>
      <c r="CN9" s="437"/>
      <c r="CO9" s="437"/>
      <c r="CP9" s="437"/>
      <c r="CQ9" s="437"/>
      <c r="CR9" s="437"/>
      <c r="CS9" s="437"/>
      <c r="CT9" s="437"/>
      <c r="CU9" s="437"/>
      <c r="CV9" s="437"/>
      <c r="CW9" s="437"/>
      <c r="CX9" s="437"/>
      <c r="CY9" s="437"/>
      <c r="CZ9" s="437"/>
      <c r="DA9" s="437"/>
      <c r="DB9" s="437"/>
      <c r="DC9" s="437"/>
      <c r="DD9" s="437"/>
      <c r="DE9" s="437"/>
      <c r="DF9" s="437"/>
      <c r="DG9" s="437"/>
      <c r="DH9" s="437"/>
      <c r="DI9" s="437"/>
      <c r="DJ9" s="437"/>
      <c r="DK9" s="437"/>
      <c r="DL9" s="437"/>
      <c r="DM9" s="437"/>
      <c r="DN9" s="437"/>
      <c r="DO9" s="437"/>
      <c r="DP9" s="437"/>
      <c r="DQ9" s="437"/>
      <c r="DR9" s="437"/>
      <c r="DS9" s="437"/>
      <c r="DT9" s="437"/>
      <c r="DU9" s="437"/>
      <c r="DV9" s="437"/>
      <c r="DW9" s="437"/>
      <c r="DX9" s="437"/>
      <c r="DY9" s="437"/>
      <c r="DZ9" s="437"/>
      <c r="EA9" s="437"/>
      <c r="EB9" s="437"/>
      <c r="EC9" s="437"/>
      <c r="ED9" s="437"/>
      <c r="EE9" s="437"/>
      <c r="EF9" s="437"/>
      <c r="EG9" s="437"/>
      <c r="EH9" s="437"/>
      <c r="EI9" s="437"/>
      <c r="EJ9" s="437"/>
      <c r="EK9" s="437"/>
      <c r="EL9" s="437"/>
      <c r="EM9" s="437"/>
      <c r="EN9" s="437"/>
      <c r="EO9" s="437"/>
      <c r="EP9" s="437"/>
      <c r="EQ9" s="437"/>
      <c r="ER9" s="437"/>
      <c r="ES9" s="437"/>
      <c r="ET9" s="437"/>
      <c r="EU9" s="437"/>
      <c r="EV9" s="437"/>
      <c r="EW9" s="437"/>
      <c r="EX9" s="437"/>
      <c r="EY9" s="437"/>
      <c r="EZ9" s="437"/>
      <c r="FA9" s="437"/>
      <c r="FB9" s="437"/>
      <c r="FC9" s="437"/>
      <c r="FD9" s="437"/>
      <c r="FE9" s="437"/>
      <c r="FF9" s="437"/>
      <c r="FG9" s="437"/>
      <c r="FH9" s="437"/>
      <c r="FI9" s="437"/>
      <c r="FJ9" s="437"/>
      <c r="FK9" s="437"/>
      <c r="FL9" s="437"/>
      <c r="FM9" s="437"/>
      <c r="FN9" s="437"/>
      <c r="FO9" s="437"/>
      <c r="FP9" s="437"/>
      <c r="FQ9" s="437"/>
      <c r="FR9" s="437"/>
      <c r="FS9" s="437"/>
      <c r="FT9" s="437"/>
      <c r="FU9" s="437"/>
      <c r="FV9" s="437"/>
      <c r="FW9" s="437"/>
      <c r="FX9" s="437"/>
      <c r="FY9" s="437"/>
      <c r="FZ9" s="437"/>
      <c r="GA9" s="437"/>
      <c r="GB9" s="437"/>
      <c r="GC9" s="437"/>
      <c r="GD9" s="437"/>
      <c r="GE9" s="437"/>
      <c r="GF9" s="437"/>
      <c r="GG9" s="437"/>
      <c r="GH9" s="437"/>
      <c r="GI9" s="437"/>
      <c r="GJ9" s="437"/>
      <c r="GK9" s="437"/>
      <c r="GL9" s="437"/>
      <c r="GM9" s="437"/>
      <c r="GN9" s="437"/>
      <c r="GO9" s="437"/>
      <c r="GP9" s="437"/>
      <c r="GQ9" s="437"/>
      <c r="GR9" s="437"/>
      <c r="GS9" s="437"/>
      <c r="GT9" s="437"/>
      <c r="GU9" s="437"/>
      <c r="GV9" s="437"/>
      <c r="GW9" s="437"/>
      <c r="GX9" s="437"/>
      <c r="GY9" s="437"/>
      <c r="GZ9" s="437"/>
      <c r="HA9" s="437"/>
      <c r="HB9" s="437"/>
      <c r="HC9" s="437"/>
      <c r="HD9" s="437"/>
      <c r="HE9" s="437"/>
      <c r="HF9" s="437"/>
      <c r="HG9" s="437"/>
      <c r="HH9" s="437"/>
      <c r="HI9" s="437"/>
      <c r="HJ9" s="437"/>
      <c r="HK9" s="437"/>
      <c r="HL9" s="437"/>
      <c r="HM9" s="437"/>
      <c r="HN9" s="437"/>
      <c r="HO9" s="437"/>
      <c r="HP9" s="437"/>
      <c r="HQ9" s="437"/>
      <c r="HR9" s="437"/>
      <c r="HS9" s="437"/>
      <c r="HT9" s="437"/>
      <c r="HU9" s="437"/>
      <c r="HV9" s="437"/>
      <c r="HW9" s="437"/>
      <c r="HX9" s="437"/>
      <c r="HY9" s="437"/>
      <c r="HZ9" s="437"/>
      <c r="IA9" s="437"/>
      <c r="IB9" s="437"/>
      <c r="IC9" s="437"/>
      <c r="ID9" s="437"/>
      <c r="IE9" s="437"/>
      <c r="IF9" s="437"/>
      <c r="IG9" s="437"/>
      <c r="IH9" s="437"/>
      <c r="II9" s="437"/>
      <c r="IJ9" s="437"/>
      <c r="IK9" s="437"/>
      <c r="IL9" s="437"/>
      <c r="IM9" s="437"/>
      <c r="IN9" s="437"/>
      <c r="IO9" s="437"/>
      <c r="IP9" s="437"/>
      <c r="IQ9" s="437"/>
      <c r="IR9" s="437"/>
      <c r="IS9" s="437"/>
      <c r="IT9" s="437"/>
      <c r="IU9" s="437"/>
      <c r="IV9" s="437"/>
      <c r="IW9" s="437"/>
      <c r="IX9" s="437"/>
      <c r="IY9" s="437"/>
      <c r="IZ9" s="437"/>
    </row>
    <row r="10" spans="1:260" s="626" customFormat="1" ht="7.5" customHeight="1" x14ac:dyDescent="0.25">
      <c r="A10" s="322"/>
      <c r="B10" s="322"/>
      <c r="C10" s="322"/>
      <c r="D10" s="327"/>
      <c r="E10" s="327"/>
      <c r="F10" s="350"/>
      <c r="G10" s="322"/>
      <c r="H10" s="322"/>
      <c r="I10" s="322"/>
      <c r="J10" s="322"/>
      <c r="K10" s="322"/>
      <c r="L10" s="322"/>
      <c r="M10" s="548"/>
      <c r="N10" s="754"/>
      <c r="O10" s="331"/>
      <c r="P10" s="331"/>
      <c r="Q10" s="331"/>
      <c r="R10" s="331"/>
      <c r="S10" s="331"/>
      <c r="T10" s="331"/>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c r="IZ10" s="322"/>
    </row>
    <row r="11" spans="1:260" s="631" customFormat="1" ht="18" customHeight="1" x14ac:dyDescent="0.25">
      <c r="A11" s="328"/>
      <c r="B11" s="755" t="s">
        <v>8</v>
      </c>
      <c r="C11" s="756"/>
      <c r="D11" s="757">
        <v>8631862</v>
      </c>
      <c r="E11" s="676">
        <v>17.753838233662304</v>
      </c>
      <c r="F11" s="350"/>
      <c r="G11" s="758">
        <v>1059893</v>
      </c>
      <c r="H11" s="759">
        <v>16.24617275870235</v>
      </c>
      <c r="I11" s="756"/>
      <c r="J11" s="760">
        <v>441462</v>
      </c>
      <c r="K11" s="761">
        <f>J11*100/D11</f>
        <v>5.1143310678507143</v>
      </c>
      <c r="L11" s="759">
        <f>J11*100/G11</f>
        <v>41.651562940787421</v>
      </c>
      <c r="M11" s="396"/>
      <c r="N11" s="396">
        <f>_xlfn.RANK.EQ(L11,L$11:L$31,0)</f>
        <v>1</v>
      </c>
      <c r="O11" s="396">
        <v>1</v>
      </c>
      <c r="P11" s="396">
        <f>MATCH(O11,N$11:N$31,0)</f>
        <v>1</v>
      </c>
      <c r="Q11" s="568" t="str">
        <f>INDEX(B$11:B$31,P11,1)</f>
        <v>Andalucía</v>
      </c>
      <c r="R11" s="762">
        <f>INDEX(L$11:L$31,P11,1)</f>
        <v>41.651562940787421</v>
      </c>
      <c r="S11" s="331"/>
      <c r="T11" s="331"/>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c r="IZ11" s="328"/>
    </row>
    <row r="12" spans="1:260" s="633" customFormat="1" ht="18" customHeight="1" x14ac:dyDescent="0.25">
      <c r="A12" s="331"/>
      <c r="B12" s="763" t="s">
        <v>7</v>
      </c>
      <c r="C12" s="756"/>
      <c r="D12" s="764">
        <v>1351591</v>
      </c>
      <c r="E12" s="684">
        <v>2.7799248843498505</v>
      </c>
      <c r="F12" s="350"/>
      <c r="G12" s="765">
        <v>185859</v>
      </c>
      <c r="H12" s="766">
        <v>2.8488700489197121</v>
      </c>
      <c r="I12" s="756"/>
      <c r="J12" s="767">
        <v>57328</v>
      </c>
      <c r="K12" s="448">
        <f t="shared" ref="K12:K28" si="0">J12*100/D12</f>
        <v>4.2415198088770936</v>
      </c>
      <c r="L12" s="766">
        <f t="shared" ref="L12:L28" si="1">J12*100/G12</f>
        <v>30.844887791282638</v>
      </c>
      <c r="M12" s="396"/>
      <c r="N12" s="396">
        <f t="shared" ref="N12:N31" si="2">_xlfn.RANK.EQ(L12,L$11:L$31,0)</f>
        <v>13</v>
      </c>
      <c r="O12" s="396">
        <v>2</v>
      </c>
      <c r="P12" s="396">
        <f t="shared" ref="P12:P29" si="3">MATCH(O12,N$11:N$31,0)</f>
        <v>11</v>
      </c>
      <c r="Q12" s="568" t="str">
        <f t="shared" ref="Q12:Q29" si="4">INDEX(B$11:B$31,P12,1)</f>
        <v>Extremadura</v>
      </c>
      <c r="R12" s="762">
        <f t="shared" ref="R12:R29" si="5">INDEX(L$11:L$31,P12,1)</f>
        <v>38.809371264010991</v>
      </c>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c r="IZ12" s="331"/>
    </row>
    <row r="13" spans="1:260" s="633" customFormat="1" ht="18" customHeight="1" x14ac:dyDescent="0.25">
      <c r="A13" s="331"/>
      <c r="B13" s="763" t="s">
        <v>37</v>
      </c>
      <c r="C13" s="756"/>
      <c r="D13" s="764">
        <v>1009599</v>
      </c>
      <c r="E13" s="684">
        <v>2.0765226931184988</v>
      </c>
      <c r="F13" s="350"/>
      <c r="G13" s="765">
        <v>187814</v>
      </c>
      <c r="H13" s="766">
        <v>2.8788365339736401</v>
      </c>
      <c r="I13" s="756"/>
      <c r="J13" s="767">
        <v>43625</v>
      </c>
      <c r="K13" s="448">
        <f t="shared" si="0"/>
        <v>4.3210225049747475</v>
      </c>
      <c r="L13" s="766">
        <f t="shared" si="1"/>
        <v>23.227767898026769</v>
      </c>
      <c r="M13" s="396"/>
      <c r="N13" s="396">
        <f t="shared" si="2"/>
        <v>17</v>
      </c>
      <c r="O13" s="396">
        <v>3</v>
      </c>
      <c r="P13" s="396">
        <f>MATCH(O13,N$11:N$31,0)</f>
        <v>4</v>
      </c>
      <c r="Q13" s="568" t="str">
        <f t="shared" si="4"/>
        <v>Balears, Illes</v>
      </c>
      <c r="R13" s="762">
        <f t="shared" si="5"/>
        <v>38.622620835193374</v>
      </c>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c r="IZ13" s="331"/>
    </row>
    <row r="14" spans="1:260" s="633" customFormat="1" ht="18" customHeight="1" x14ac:dyDescent="0.25">
      <c r="A14" s="331"/>
      <c r="B14" s="763" t="s">
        <v>38</v>
      </c>
      <c r="C14" s="756"/>
      <c r="D14" s="764">
        <v>1231768</v>
      </c>
      <c r="E14" s="684">
        <v>2.533475374537006</v>
      </c>
      <c r="F14" s="350"/>
      <c r="G14" s="765">
        <v>123205</v>
      </c>
      <c r="H14" s="766">
        <v>1.8885016834113664</v>
      </c>
      <c r="I14" s="756"/>
      <c r="J14" s="767">
        <v>47585</v>
      </c>
      <c r="K14" s="448">
        <f t="shared" si="0"/>
        <v>3.8631463067720544</v>
      </c>
      <c r="L14" s="766">
        <f t="shared" si="1"/>
        <v>38.622620835193374</v>
      </c>
      <c r="M14" s="396"/>
      <c r="N14" s="396">
        <f t="shared" si="2"/>
        <v>3</v>
      </c>
      <c r="O14" s="396">
        <v>4</v>
      </c>
      <c r="P14" s="396">
        <f t="shared" si="3"/>
        <v>7</v>
      </c>
      <c r="Q14" s="568" t="str">
        <f t="shared" si="4"/>
        <v>Castilla y León</v>
      </c>
      <c r="R14" s="762">
        <f t="shared" si="5"/>
        <v>38.307911065149945</v>
      </c>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c r="IZ14" s="331"/>
    </row>
    <row r="15" spans="1:260" s="633" customFormat="1" ht="18" customHeight="1" x14ac:dyDescent="0.25">
      <c r="A15" s="331"/>
      <c r="B15" s="763" t="s">
        <v>6</v>
      </c>
      <c r="C15" s="756"/>
      <c r="D15" s="764">
        <v>2238754</v>
      </c>
      <c r="E15" s="684">
        <v>4.6046237023905645</v>
      </c>
      <c r="F15" s="350"/>
      <c r="G15" s="765">
        <v>262023</v>
      </c>
      <c r="H15" s="766">
        <v>4.0163213878697812</v>
      </c>
      <c r="I15" s="756"/>
      <c r="J15" s="767">
        <v>76771</v>
      </c>
      <c r="K15" s="448">
        <f t="shared" si="0"/>
        <v>3.4291842694641752</v>
      </c>
      <c r="L15" s="766">
        <f t="shared" si="1"/>
        <v>29.299336317804162</v>
      </c>
      <c r="M15" s="396"/>
      <c r="N15" s="396">
        <f t="shared" si="2"/>
        <v>14</v>
      </c>
      <c r="O15" s="396">
        <v>5</v>
      </c>
      <c r="P15" s="396">
        <f t="shared" si="3"/>
        <v>16</v>
      </c>
      <c r="Q15" s="568" t="str">
        <f t="shared" si="4"/>
        <v>País Vasco</v>
      </c>
      <c r="R15" s="762">
        <f t="shared" si="5"/>
        <v>36.061736891441321</v>
      </c>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c r="IZ15" s="331"/>
    </row>
    <row r="16" spans="1:260" s="633" customFormat="1" ht="18" customHeight="1" x14ac:dyDescent="0.25">
      <c r="A16" s="331"/>
      <c r="B16" s="763" t="s">
        <v>5</v>
      </c>
      <c r="C16" s="756"/>
      <c r="D16" s="768">
        <v>590851</v>
      </c>
      <c r="E16" s="684">
        <v>1.2152503219117274</v>
      </c>
      <c r="F16" s="350"/>
      <c r="G16" s="769">
        <v>102326</v>
      </c>
      <c r="H16" s="766">
        <v>1.5684657542855522</v>
      </c>
      <c r="I16" s="756"/>
      <c r="J16" s="767">
        <v>23336</v>
      </c>
      <c r="K16" s="448">
        <f t="shared" si="0"/>
        <v>3.949557502652953</v>
      </c>
      <c r="L16" s="766">
        <f t="shared" si="1"/>
        <v>22.805543068232904</v>
      </c>
      <c r="M16" s="396"/>
      <c r="N16" s="396">
        <f t="shared" si="2"/>
        <v>18</v>
      </c>
      <c r="O16" s="396">
        <v>6</v>
      </c>
      <c r="P16" s="396">
        <f t="shared" si="3"/>
        <v>8</v>
      </c>
      <c r="Q16" s="568" t="str">
        <f t="shared" si="4"/>
        <v>Castilla - La Mancha</v>
      </c>
      <c r="R16" s="770">
        <f t="shared" si="5"/>
        <v>35.426747945339393</v>
      </c>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c r="IZ16" s="331"/>
    </row>
    <row r="17" spans="1:260" s="742" customFormat="1" ht="18" customHeight="1" x14ac:dyDescent="0.25">
      <c r="A17" s="450"/>
      <c r="B17" s="771" t="s">
        <v>4</v>
      </c>
      <c r="C17" s="756"/>
      <c r="D17" s="764">
        <v>2391682</v>
      </c>
      <c r="E17" s="684">
        <v>4.9191629030169768</v>
      </c>
      <c r="F17" s="350"/>
      <c r="G17" s="772">
        <v>417744</v>
      </c>
      <c r="H17" s="773">
        <v>6.4032323950732337</v>
      </c>
      <c r="I17" s="756"/>
      <c r="J17" s="774">
        <v>160029</v>
      </c>
      <c r="K17" s="587">
        <f t="shared" si="0"/>
        <v>6.6910651165163264</v>
      </c>
      <c r="L17" s="773">
        <f t="shared" si="1"/>
        <v>38.307911065149945</v>
      </c>
      <c r="M17" s="396"/>
      <c r="N17" s="396">
        <f t="shared" si="2"/>
        <v>4</v>
      </c>
      <c r="O17" s="396">
        <v>7</v>
      </c>
      <c r="P17" s="396">
        <f t="shared" si="3"/>
        <v>9</v>
      </c>
      <c r="Q17" s="568" t="str">
        <f t="shared" si="4"/>
        <v>Cataluña</v>
      </c>
      <c r="R17" s="762">
        <f t="shared" si="5"/>
        <v>34.563279038129203</v>
      </c>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c r="IZ17" s="450"/>
    </row>
    <row r="18" spans="1:260" s="742" customFormat="1" ht="18" customHeight="1" x14ac:dyDescent="0.25">
      <c r="A18" s="450"/>
      <c r="B18" s="771" t="s">
        <v>40</v>
      </c>
      <c r="C18" s="756"/>
      <c r="D18" s="764">
        <v>2104433</v>
      </c>
      <c r="E18" s="684">
        <v>4.3283550009929108</v>
      </c>
      <c r="F18" s="350"/>
      <c r="G18" s="772">
        <v>286422</v>
      </c>
      <c r="H18" s="773">
        <v>4.3903123182180135</v>
      </c>
      <c r="I18" s="756"/>
      <c r="J18" s="774">
        <v>101470</v>
      </c>
      <c r="K18" s="587">
        <f t="shared" si="0"/>
        <v>4.8217263272339865</v>
      </c>
      <c r="L18" s="773">
        <f t="shared" si="1"/>
        <v>35.426747945339393</v>
      </c>
      <c r="M18" s="396"/>
      <c r="N18" s="396">
        <f t="shared" si="2"/>
        <v>6</v>
      </c>
      <c r="O18" s="396">
        <v>8</v>
      </c>
      <c r="P18" s="396">
        <f t="shared" si="3"/>
        <v>17</v>
      </c>
      <c r="Q18" s="568" t="str">
        <f t="shared" si="4"/>
        <v>Rioja, La</v>
      </c>
      <c r="R18" s="762">
        <f t="shared" si="5"/>
        <v>34.165715590047931</v>
      </c>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c r="IZ18" s="450"/>
    </row>
    <row r="19" spans="1:260" s="742" customFormat="1" ht="18" customHeight="1" x14ac:dyDescent="0.25">
      <c r="A19" s="450"/>
      <c r="B19" s="771" t="s">
        <v>41</v>
      </c>
      <c r="C19" s="756"/>
      <c r="D19" s="764">
        <v>8012231</v>
      </c>
      <c r="E19" s="684">
        <v>16.479393792988624</v>
      </c>
      <c r="F19" s="350"/>
      <c r="G19" s="772">
        <v>1087880</v>
      </c>
      <c r="H19" s="773">
        <v>16.675161002796617</v>
      </c>
      <c r="I19" s="756"/>
      <c r="J19" s="774">
        <v>376007</v>
      </c>
      <c r="K19" s="587">
        <f t="shared" si="0"/>
        <v>4.6929126232131848</v>
      </c>
      <c r="L19" s="773">
        <f t="shared" si="1"/>
        <v>34.563279038129203</v>
      </c>
      <c r="M19" s="396"/>
      <c r="N19" s="396">
        <f t="shared" si="2"/>
        <v>7</v>
      </c>
      <c r="O19" s="396">
        <v>9</v>
      </c>
      <c r="P19" s="396">
        <f t="shared" si="3"/>
        <v>21</v>
      </c>
      <c r="Q19" s="568" t="str">
        <f>INDEX(B$11:B$31,P19,1)</f>
        <v>TOTAL</v>
      </c>
      <c r="R19" s="762">
        <f t="shared" si="5"/>
        <v>33.983296941809073</v>
      </c>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c r="IZ19" s="450"/>
    </row>
    <row r="20" spans="1:260" s="742" customFormat="1" ht="18" customHeight="1" x14ac:dyDescent="0.25">
      <c r="A20" s="450"/>
      <c r="B20" s="771" t="s">
        <v>3</v>
      </c>
      <c r="C20" s="756"/>
      <c r="D20" s="764">
        <v>5319285</v>
      </c>
      <c r="E20" s="684">
        <v>10.94059722094102</v>
      </c>
      <c r="F20" s="350"/>
      <c r="G20" s="772">
        <v>655895</v>
      </c>
      <c r="H20" s="773">
        <v>10.053640774652798</v>
      </c>
      <c r="I20" s="756"/>
      <c r="J20" s="774">
        <v>219095</v>
      </c>
      <c r="K20" s="587">
        <f t="shared" si="0"/>
        <v>4.1188806390332537</v>
      </c>
      <c r="L20" s="773">
        <f>J20*100/G20</f>
        <v>33.403974721563664</v>
      </c>
      <c r="M20" s="396"/>
      <c r="N20" s="396">
        <f t="shared" si="2"/>
        <v>11</v>
      </c>
      <c r="O20" s="396">
        <v>10</v>
      </c>
      <c r="P20" s="396">
        <f t="shared" si="3"/>
        <v>14</v>
      </c>
      <c r="Q20" s="568" t="str">
        <f t="shared" si="4"/>
        <v>Murcia, Región de</v>
      </c>
      <c r="R20" s="762">
        <f t="shared" si="5"/>
        <v>33.667983872585403</v>
      </c>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c r="IZ20" s="450"/>
    </row>
    <row r="21" spans="1:260" s="633" customFormat="1" ht="18" customHeight="1" x14ac:dyDescent="0.25">
      <c r="A21" s="331"/>
      <c r="B21" s="763" t="s">
        <v>2</v>
      </c>
      <c r="C21" s="756"/>
      <c r="D21" s="764">
        <v>1054681</v>
      </c>
      <c r="E21" s="684">
        <v>2.1692464339811264</v>
      </c>
      <c r="F21" s="350"/>
      <c r="G21" s="765">
        <v>151399</v>
      </c>
      <c r="H21" s="766">
        <v>2.3206628494525177</v>
      </c>
      <c r="I21" s="756"/>
      <c r="J21" s="767">
        <v>58757</v>
      </c>
      <c r="K21" s="448">
        <f t="shared" si="0"/>
        <v>5.571068408362339</v>
      </c>
      <c r="L21" s="766">
        <f t="shared" si="1"/>
        <v>38.809371264010991</v>
      </c>
      <c r="M21" s="396"/>
      <c r="N21" s="396">
        <f t="shared" si="2"/>
        <v>2</v>
      </c>
      <c r="O21" s="396">
        <v>11</v>
      </c>
      <c r="P21" s="396">
        <f t="shared" si="3"/>
        <v>10</v>
      </c>
      <c r="Q21" s="568" t="str">
        <f t="shared" si="4"/>
        <v>Comunitat Valenciana</v>
      </c>
      <c r="R21" s="762">
        <f t="shared" si="5"/>
        <v>33.403974721563664</v>
      </c>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c r="IZ21" s="331"/>
    </row>
    <row r="22" spans="1:260" s="633" customFormat="1" ht="18" customHeight="1" x14ac:dyDescent="0.25">
      <c r="A22" s="331"/>
      <c r="B22" s="763" t="s">
        <v>35</v>
      </c>
      <c r="C22" s="756"/>
      <c r="D22" s="764">
        <v>2705833</v>
      </c>
      <c r="E22" s="684">
        <v>5.5653022915919159</v>
      </c>
      <c r="F22" s="350"/>
      <c r="G22" s="765">
        <v>482428</v>
      </c>
      <c r="H22" s="766">
        <v>7.3947168550365534</v>
      </c>
      <c r="I22" s="756"/>
      <c r="J22" s="767">
        <v>100376</v>
      </c>
      <c r="K22" s="448">
        <f t="shared" si="0"/>
        <v>3.7096154862476731</v>
      </c>
      <c r="L22" s="766">
        <f t="shared" si="1"/>
        <v>20.806420854510932</v>
      </c>
      <c r="M22" s="396"/>
      <c r="N22" s="396">
        <f t="shared" si="2"/>
        <v>19</v>
      </c>
      <c r="O22" s="396">
        <v>12</v>
      </c>
      <c r="P22" s="396">
        <f t="shared" si="3"/>
        <v>13</v>
      </c>
      <c r="Q22" s="568" t="str">
        <f t="shared" si="4"/>
        <v>Madrid, Comunidad de</v>
      </c>
      <c r="R22" s="762">
        <f t="shared" si="5"/>
        <v>33.253846678986896</v>
      </c>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c r="IZ22" s="331"/>
    </row>
    <row r="23" spans="1:260" s="633" customFormat="1" ht="18" customHeight="1" x14ac:dyDescent="0.25">
      <c r="A23" s="331"/>
      <c r="B23" s="763" t="s">
        <v>42</v>
      </c>
      <c r="C23" s="756"/>
      <c r="D23" s="764">
        <v>7009268</v>
      </c>
      <c r="E23" s="684">
        <v>14.416519889727814</v>
      </c>
      <c r="F23" s="350"/>
      <c r="G23" s="765">
        <v>834941</v>
      </c>
      <c r="H23" s="766">
        <v>12.798080305581507</v>
      </c>
      <c r="I23" s="756"/>
      <c r="J23" s="767">
        <v>277650</v>
      </c>
      <c r="K23" s="448">
        <f t="shared" si="0"/>
        <v>3.96118396386042</v>
      </c>
      <c r="L23" s="766">
        <f t="shared" si="1"/>
        <v>33.253846678986896</v>
      </c>
      <c r="M23" s="396"/>
      <c r="N23" s="396">
        <f t="shared" si="2"/>
        <v>12</v>
      </c>
      <c r="O23" s="396">
        <v>13</v>
      </c>
      <c r="P23" s="396">
        <f t="shared" si="3"/>
        <v>2</v>
      </c>
      <c r="Q23" s="568" t="str">
        <f t="shared" si="4"/>
        <v>Aragón</v>
      </c>
      <c r="R23" s="762">
        <f t="shared" si="5"/>
        <v>30.844887791282638</v>
      </c>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c r="IZ23" s="331"/>
    </row>
    <row r="24" spans="1:260" s="633" customFormat="1" ht="18" customHeight="1" x14ac:dyDescent="0.25">
      <c r="A24" s="331"/>
      <c r="B24" s="763" t="s">
        <v>43</v>
      </c>
      <c r="C24" s="756"/>
      <c r="D24" s="764">
        <v>1568492</v>
      </c>
      <c r="E24" s="684">
        <v>3.226042450492542</v>
      </c>
      <c r="F24" s="350"/>
      <c r="G24" s="765">
        <v>199412</v>
      </c>
      <c r="H24" s="766">
        <v>3.0566121317513688</v>
      </c>
      <c r="I24" s="756"/>
      <c r="J24" s="767">
        <v>67138</v>
      </c>
      <c r="K24" s="448">
        <f t="shared" si="0"/>
        <v>4.2804171140177951</v>
      </c>
      <c r="L24" s="766">
        <f>J24*100/G24</f>
        <v>33.667983872585403</v>
      </c>
      <c r="M24" s="396"/>
      <c r="N24" s="396">
        <f t="shared" si="2"/>
        <v>10</v>
      </c>
      <c r="O24" s="396">
        <v>14</v>
      </c>
      <c r="P24" s="396">
        <f t="shared" si="3"/>
        <v>5</v>
      </c>
      <c r="Q24" s="568" t="str">
        <f t="shared" si="4"/>
        <v>Canarias</v>
      </c>
      <c r="R24" s="762">
        <f t="shared" si="5"/>
        <v>29.299336317804162</v>
      </c>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c r="IZ24" s="331"/>
    </row>
    <row r="25" spans="1:260" s="633" customFormat="1" ht="18" customHeight="1" x14ac:dyDescent="0.25">
      <c r="A25" s="331"/>
      <c r="B25" s="763" t="s">
        <v>44</v>
      </c>
      <c r="C25" s="756"/>
      <c r="D25" s="768">
        <v>678333</v>
      </c>
      <c r="E25" s="684">
        <v>1.3951815205751497</v>
      </c>
      <c r="F25" s="350"/>
      <c r="G25" s="769">
        <v>84373</v>
      </c>
      <c r="H25" s="766">
        <v>1.2932799199258731</v>
      </c>
      <c r="I25" s="756"/>
      <c r="J25" s="767">
        <v>24116</v>
      </c>
      <c r="K25" s="448">
        <f t="shared" si="0"/>
        <v>3.5551860222044334</v>
      </c>
      <c r="L25" s="766">
        <f t="shared" si="1"/>
        <v>28.582603439488935</v>
      </c>
      <c r="M25" s="396"/>
      <c r="N25" s="396">
        <f t="shared" si="2"/>
        <v>15</v>
      </c>
      <c r="O25" s="396">
        <v>15</v>
      </c>
      <c r="P25" s="396">
        <f t="shared" si="3"/>
        <v>15</v>
      </c>
      <c r="Q25" s="568" t="str">
        <f t="shared" si="4"/>
        <v>Navarra, Comunidad Foral de</v>
      </c>
      <c r="R25" s="770">
        <f t="shared" si="5"/>
        <v>28.582603439488935</v>
      </c>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c r="IZ25" s="331"/>
    </row>
    <row r="26" spans="1:260" s="633" customFormat="1" ht="18" customHeight="1" x14ac:dyDescent="0.25">
      <c r="A26" s="331"/>
      <c r="B26" s="763" t="s">
        <v>45</v>
      </c>
      <c r="C26" s="756"/>
      <c r="D26" s="768">
        <v>2227684</v>
      </c>
      <c r="E26" s="684">
        <v>4.5818551514977628</v>
      </c>
      <c r="F26" s="350"/>
      <c r="G26" s="769">
        <v>337108</v>
      </c>
      <c r="H26" s="766">
        <v>5.1672336795701383</v>
      </c>
      <c r="I26" s="756"/>
      <c r="J26" s="767">
        <v>121567</v>
      </c>
      <c r="K26" s="448">
        <f t="shared" si="0"/>
        <v>5.4571025333934253</v>
      </c>
      <c r="L26" s="766">
        <f t="shared" si="1"/>
        <v>36.061736891441321</v>
      </c>
      <c r="M26" s="396"/>
      <c r="N26" s="396">
        <f t="shared" si="2"/>
        <v>5</v>
      </c>
      <c r="O26" s="396">
        <v>16</v>
      </c>
      <c r="P26" s="396">
        <f t="shared" si="3"/>
        <v>18</v>
      </c>
      <c r="Q26" s="568" t="str">
        <f t="shared" si="4"/>
        <v>Ceuta y Melilla</v>
      </c>
      <c r="R26" s="762">
        <f t="shared" si="5"/>
        <v>26.957008822293798</v>
      </c>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c r="IZ26" s="331"/>
    </row>
    <row r="27" spans="1:260" s="633" customFormat="1" ht="18" customHeight="1" x14ac:dyDescent="0.25">
      <c r="A27" s="331"/>
      <c r="B27" s="763" t="s">
        <v>46</v>
      </c>
      <c r="C27" s="756"/>
      <c r="D27" s="768">
        <v>324184</v>
      </c>
      <c r="E27" s="686">
        <v>0.6667750589550181</v>
      </c>
      <c r="F27" s="350"/>
      <c r="G27" s="769">
        <v>43810</v>
      </c>
      <c r="H27" s="775">
        <v>0.67152517146424218</v>
      </c>
      <c r="I27" s="756"/>
      <c r="J27" s="767">
        <v>14968</v>
      </c>
      <c r="K27" s="448">
        <f t="shared" si="0"/>
        <v>4.6171310120178664</v>
      </c>
      <c r="L27" s="775">
        <f t="shared" si="1"/>
        <v>34.165715590047931</v>
      </c>
      <c r="M27" s="396"/>
      <c r="N27" s="396">
        <f t="shared" si="2"/>
        <v>8</v>
      </c>
      <c r="O27" s="396">
        <v>17</v>
      </c>
      <c r="P27" s="396">
        <f t="shared" si="3"/>
        <v>3</v>
      </c>
      <c r="Q27" s="568" t="str">
        <f t="shared" si="4"/>
        <v>Asturias, Principado de</v>
      </c>
      <c r="R27" s="762">
        <f t="shared" si="5"/>
        <v>23.227767898026769</v>
      </c>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c r="IZ27" s="331"/>
    </row>
    <row r="28" spans="1:260" s="633" customFormat="1" ht="18" customHeight="1" x14ac:dyDescent="0.25">
      <c r="A28" s="331"/>
      <c r="B28" s="763" t="s">
        <v>1</v>
      </c>
      <c r="C28" s="756"/>
      <c r="D28" s="769">
        <v>169164</v>
      </c>
      <c r="E28" s="775">
        <v>0.34793307526918876</v>
      </c>
      <c r="F28" s="328"/>
      <c r="G28" s="769">
        <v>21423</v>
      </c>
      <c r="H28" s="775">
        <v>0.32837442931473315</v>
      </c>
      <c r="I28" s="756"/>
      <c r="J28" s="767">
        <v>5775</v>
      </c>
      <c r="K28" s="448">
        <f t="shared" si="0"/>
        <v>3.4138469177839257</v>
      </c>
      <c r="L28" s="775">
        <f t="shared" si="1"/>
        <v>26.957008822293798</v>
      </c>
      <c r="M28" s="396"/>
      <c r="N28" s="396">
        <f t="shared" si="2"/>
        <v>16</v>
      </c>
      <c r="O28" s="396">
        <v>18</v>
      </c>
      <c r="P28" s="396">
        <f t="shared" si="3"/>
        <v>6</v>
      </c>
      <c r="Q28" s="568" t="str">
        <f t="shared" si="4"/>
        <v>Cantabria</v>
      </c>
      <c r="R28" s="762">
        <f t="shared" si="5"/>
        <v>22.805543068232904</v>
      </c>
      <c r="S28" s="328"/>
      <c r="T28" s="328"/>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c r="IZ28" s="331"/>
    </row>
    <row r="29" spans="1:260" s="633" customFormat="1" ht="6" customHeight="1" x14ac:dyDescent="0.25">
      <c r="A29" s="331"/>
      <c r="B29" s="743"/>
      <c r="C29" s="331"/>
      <c r="D29" s="776"/>
      <c r="E29" s="777"/>
      <c r="F29" s="322"/>
      <c r="G29" s="776"/>
      <c r="H29" s="777"/>
      <c r="I29" s="331"/>
      <c r="J29" s="776"/>
      <c r="K29" s="778"/>
      <c r="L29" s="777"/>
      <c r="M29" s="396"/>
      <c r="N29" s="396"/>
      <c r="O29" s="396">
        <v>19</v>
      </c>
      <c r="P29" s="396">
        <f t="shared" si="3"/>
        <v>12</v>
      </c>
      <c r="Q29" s="568" t="str">
        <f t="shared" si="4"/>
        <v>Galicia</v>
      </c>
      <c r="R29" s="762">
        <f t="shared" si="5"/>
        <v>20.806420854510932</v>
      </c>
      <c r="S29" s="316"/>
      <c r="T29" s="316"/>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c r="IZ29" s="331"/>
    </row>
    <row r="30" spans="1:260" s="633" customFormat="1" ht="5.25" customHeight="1" x14ac:dyDescent="0.25">
      <c r="A30" s="331"/>
      <c r="B30" s="779"/>
      <c r="C30" s="779"/>
      <c r="D30" s="327"/>
      <c r="E30" s="438"/>
      <c r="F30" s="449"/>
      <c r="G30" s="779"/>
      <c r="H30" s="780"/>
      <c r="I30" s="779"/>
      <c r="J30" s="328"/>
      <c r="K30" s="328"/>
      <c r="L30" s="781"/>
      <c r="M30" s="782"/>
      <c r="N30" s="396"/>
      <c r="O30" s="396"/>
      <c r="P30" s="396"/>
      <c r="Q30" s="396"/>
      <c r="R30" s="396"/>
      <c r="S30" s="328"/>
      <c r="T30" s="328"/>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c r="IZ30" s="331"/>
    </row>
    <row r="31" spans="1:260" s="918" customFormat="1" ht="15.75" customHeight="1" x14ac:dyDescent="0.25">
      <c r="A31" s="329"/>
      <c r="B31" s="1256" t="s">
        <v>0</v>
      </c>
      <c r="C31" s="320"/>
      <c r="D31" s="1257">
        <f>SUM(D11:D28)</f>
        <v>48619695</v>
      </c>
      <c r="E31" s="1258">
        <f>SUM(E11:E28)</f>
        <v>99.999999999999986</v>
      </c>
      <c r="F31" s="591"/>
      <c r="G31" s="1257">
        <f>SUM(G11:G28)</f>
        <v>6523955</v>
      </c>
      <c r="H31" s="1258">
        <f>SUM(H11:H28)</f>
        <v>100</v>
      </c>
      <c r="I31" s="320"/>
      <c r="J31" s="1257">
        <f>SUM(J11:J30)</f>
        <v>2217055</v>
      </c>
      <c r="K31" s="1259">
        <f>J31*100/D31</f>
        <v>4.5599936404372752</v>
      </c>
      <c r="L31" s="1258">
        <f>J31*100/G31</f>
        <v>33.983296941809073</v>
      </c>
      <c r="M31" s="329"/>
      <c r="N31" s="329">
        <f t="shared" si="2"/>
        <v>9</v>
      </c>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c r="IZ31" s="329"/>
    </row>
    <row r="32" spans="1:260" s="631" customFormat="1" ht="6" customHeight="1" x14ac:dyDescent="0.25">
      <c r="A32" s="328"/>
      <c r="B32" s="783"/>
      <c r="C32" s="322"/>
      <c r="D32" s="451"/>
      <c r="E32" s="451"/>
      <c r="F32" s="322"/>
      <c r="G32" s="746"/>
      <c r="H32" s="747"/>
      <c r="I32" s="322"/>
      <c r="J32" s="746"/>
      <c r="K32" s="746"/>
      <c r="L32" s="747"/>
      <c r="M32" s="784"/>
      <c r="N32" s="784"/>
      <c r="O32" s="333"/>
      <c r="P32" s="333"/>
      <c r="Q32" s="333"/>
      <c r="R32" s="394"/>
      <c r="S32" s="333"/>
      <c r="T32" s="333"/>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c r="IZ32" s="328"/>
    </row>
    <row r="33" spans="1:260" s="745" customFormat="1" ht="15" customHeight="1" x14ac:dyDescent="0.35">
      <c r="A33" s="496"/>
      <c r="B33" s="1486" t="str">
        <f>'22solcasaadpot'!B32:M32</f>
        <v>(1) Cifras INE de población referidas al 01/01/2024. Real Decreto 1210/2024, de 28 de noviembre BOE 12.12.24.</v>
      </c>
      <c r="C33" s="1486"/>
      <c r="D33" s="1486"/>
      <c r="E33" s="1486"/>
      <c r="F33" s="1486"/>
      <c r="G33" s="1486"/>
      <c r="H33" s="1486"/>
      <c r="I33" s="1486"/>
      <c r="J33" s="1486"/>
      <c r="K33" s="1486"/>
      <c r="L33" s="1486"/>
      <c r="M33" s="1223"/>
      <c r="N33" s="1223"/>
      <c r="O33" s="496"/>
      <c r="P33" s="496"/>
      <c r="Q33" s="496"/>
      <c r="R33" s="496"/>
      <c r="S33" s="508"/>
      <c r="T33" s="508"/>
      <c r="U33" s="496"/>
      <c r="V33" s="496"/>
      <c r="W33" s="496"/>
      <c r="X33" s="496"/>
      <c r="Y33" s="496"/>
      <c r="Z33" s="496"/>
      <c r="AA33" s="496"/>
      <c r="AB33" s="496"/>
      <c r="AC33" s="496"/>
      <c r="AD33" s="496"/>
      <c r="AE33" s="496"/>
      <c r="AF33" s="496"/>
      <c r="AG33" s="496"/>
      <c r="AH33" s="496"/>
      <c r="AI33" s="496"/>
      <c r="AJ33" s="496"/>
      <c r="AK33" s="496"/>
      <c r="AL33" s="496"/>
      <c r="AM33" s="496"/>
      <c r="AN33" s="496"/>
      <c r="AO33" s="496"/>
      <c r="AP33" s="496"/>
      <c r="AQ33" s="496"/>
      <c r="AR33" s="496"/>
      <c r="AS33" s="496"/>
      <c r="AT33" s="496"/>
      <c r="AU33" s="496"/>
      <c r="AV33" s="496"/>
      <c r="AW33" s="496"/>
      <c r="AX33" s="496"/>
      <c r="AY33" s="496"/>
      <c r="AZ33" s="496"/>
      <c r="BA33" s="496"/>
      <c r="BB33" s="496"/>
      <c r="BC33" s="496"/>
      <c r="BD33" s="496"/>
      <c r="BE33" s="496"/>
      <c r="BF33" s="496"/>
      <c r="BG33" s="496"/>
      <c r="BH33" s="496"/>
      <c r="BI33" s="496"/>
      <c r="BJ33" s="496"/>
      <c r="BK33" s="496"/>
      <c r="BL33" s="496"/>
      <c r="BM33" s="496"/>
      <c r="BN33" s="496"/>
      <c r="BO33" s="496"/>
      <c r="BP33" s="496"/>
      <c r="BQ33" s="496"/>
      <c r="BR33" s="496"/>
      <c r="BS33" s="496"/>
      <c r="BT33" s="496"/>
      <c r="BU33" s="496"/>
      <c r="BV33" s="496"/>
      <c r="BW33" s="496"/>
      <c r="BX33" s="496"/>
      <c r="BY33" s="496"/>
      <c r="BZ33" s="496"/>
      <c r="CA33" s="496"/>
      <c r="CB33" s="496"/>
      <c r="CC33" s="496"/>
      <c r="CD33" s="496"/>
      <c r="CE33" s="496"/>
      <c r="CF33" s="496"/>
      <c r="CG33" s="496"/>
      <c r="CH33" s="496"/>
      <c r="CI33" s="496"/>
      <c r="CJ33" s="496"/>
      <c r="CK33" s="496"/>
      <c r="CL33" s="496"/>
      <c r="CM33" s="496"/>
      <c r="CN33" s="496"/>
      <c r="CO33" s="496"/>
      <c r="CP33" s="496"/>
      <c r="CQ33" s="496"/>
      <c r="CR33" s="496"/>
      <c r="CS33" s="496"/>
      <c r="CT33" s="496"/>
      <c r="CU33" s="496"/>
      <c r="CV33" s="496"/>
      <c r="CW33" s="496"/>
      <c r="CX33" s="496"/>
      <c r="CY33" s="496"/>
      <c r="CZ33" s="496"/>
      <c r="DA33" s="496"/>
      <c r="DB33" s="496"/>
      <c r="DC33" s="496"/>
      <c r="DD33" s="496"/>
      <c r="DE33" s="496"/>
      <c r="DF33" s="496"/>
      <c r="DG33" s="496"/>
      <c r="DH33" s="496"/>
      <c r="DI33" s="496"/>
      <c r="DJ33" s="496"/>
      <c r="DK33" s="496"/>
      <c r="DL33" s="496"/>
      <c r="DM33" s="496"/>
      <c r="DN33" s="496"/>
      <c r="DO33" s="496"/>
      <c r="DP33" s="496"/>
      <c r="DQ33" s="496"/>
      <c r="DR33" s="496"/>
      <c r="DS33" s="496"/>
      <c r="DT33" s="496"/>
      <c r="DU33" s="496"/>
      <c r="DV33" s="496"/>
      <c r="DW33" s="496"/>
      <c r="DX33" s="496"/>
      <c r="DY33" s="496"/>
      <c r="DZ33" s="496"/>
      <c r="EA33" s="496"/>
      <c r="EB33" s="496"/>
      <c r="EC33" s="496"/>
      <c r="ED33" s="496"/>
      <c r="EE33" s="496"/>
      <c r="EF33" s="496"/>
      <c r="EG33" s="496"/>
      <c r="EH33" s="496"/>
      <c r="EI33" s="496"/>
      <c r="EJ33" s="496"/>
      <c r="EK33" s="496"/>
      <c r="EL33" s="496"/>
      <c r="EM33" s="496"/>
      <c r="EN33" s="496"/>
      <c r="EO33" s="496"/>
      <c r="EP33" s="496"/>
      <c r="EQ33" s="496"/>
      <c r="ER33" s="496"/>
      <c r="ES33" s="496"/>
      <c r="ET33" s="496"/>
      <c r="EU33" s="496"/>
      <c r="EV33" s="496"/>
      <c r="EW33" s="496"/>
      <c r="EX33" s="496"/>
      <c r="EY33" s="496"/>
      <c r="EZ33" s="496"/>
      <c r="FA33" s="496"/>
      <c r="FB33" s="496"/>
      <c r="FC33" s="496"/>
      <c r="FD33" s="496"/>
      <c r="FE33" s="496"/>
      <c r="FF33" s="496"/>
      <c r="FG33" s="496"/>
      <c r="FH33" s="496"/>
      <c r="FI33" s="496"/>
      <c r="FJ33" s="496"/>
      <c r="FK33" s="496"/>
      <c r="FL33" s="496"/>
      <c r="FM33" s="496"/>
      <c r="FN33" s="496"/>
      <c r="FO33" s="496"/>
      <c r="FP33" s="496"/>
      <c r="FQ33" s="496"/>
      <c r="FR33" s="496"/>
      <c r="FS33" s="496"/>
      <c r="FT33" s="496"/>
      <c r="FU33" s="496"/>
      <c r="FV33" s="496"/>
      <c r="FW33" s="496"/>
      <c r="FX33" s="496"/>
      <c r="FY33" s="496"/>
      <c r="FZ33" s="496"/>
      <c r="GA33" s="496"/>
      <c r="GB33" s="496"/>
      <c r="GC33" s="496"/>
      <c r="GD33" s="496"/>
      <c r="GE33" s="496"/>
      <c r="GF33" s="496"/>
      <c r="GG33" s="496"/>
      <c r="GH33" s="496"/>
      <c r="GI33" s="496"/>
      <c r="GJ33" s="496"/>
      <c r="GK33" s="496"/>
      <c r="GL33" s="496"/>
      <c r="GM33" s="496"/>
      <c r="GN33" s="496"/>
      <c r="GO33" s="496"/>
      <c r="GP33" s="496"/>
      <c r="GQ33" s="496"/>
      <c r="GR33" s="496"/>
      <c r="GS33" s="496"/>
      <c r="GT33" s="496"/>
      <c r="GU33" s="496"/>
      <c r="GV33" s="496"/>
      <c r="GW33" s="496"/>
      <c r="GX33" s="496"/>
      <c r="GY33" s="496"/>
      <c r="GZ33" s="496"/>
      <c r="HA33" s="496"/>
      <c r="HB33" s="496"/>
      <c r="HC33" s="496"/>
      <c r="HD33" s="496"/>
      <c r="HE33" s="496"/>
      <c r="HF33" s="496"/>
      <c r="HG33" s="496"/>
      <c r="HH33" s="496"/>
      <c r="HI33" s="496"/>
      <c r="HJ33" s="496"/>
      <c r="HK33" s="496"/>
      <c r="HL33" s="496"/>
      <c r="HM33" s="496"/>
      <c r="HN33" s="496"/>
      <c r="HO33" s="496"/>
      <c r="HP33" s="496"/>
      <c r="HQ33" s="496"/>
      <c r="HR33" s="496"/>
      <c r="HS33" s="496"/>
      <c r="HT33" s="496"/>
      <c r="HU33" s="496"/>
      <c r="HV33" s="496"/>
      <c r="HW33" s="496"/>
      <c r="HX33" s="496"/>
      <c r="HY33" s="496"/>
      <c r="HZ33" s="496"/>
      <c r="IA33" s="496"/>
      <c r="IB33" s="496"/>
      <c r="IC33" s="496"/>
      <c r="ID33" s="496"/>
      <c r="IE33" s="496"/>
      <c r="IF33" s="496"/>
      <c r="IG33" s="496"/>
      <c r="IH33" s="496"/>
      <c r="II33" s="496"/>
      <c r="IJ33" s="496"/>
      <c r="IK33" s="496"/>
      <c r="IL33" s="496"/>
      <c r="IM33" s="496"/>
      <c r="IN33" s="496"/>
      <c r="IO33" s="496"/>
      <c r="IP33" s="496"/>
      <c r="IQ33" s="496"/>
      <c r="IR33" s="496"/>
      <c r="IS33" s="496"/>
      <c r="IT33" s="496"/>
      <c r="IU33" s="496"/>
      <c r="IV33" s="496"/>
      <c r="IW33" s="496"/>
      <c r="IX33" s="496"/>
      <c r="IY33" s="496"/>
      <c r="IZ33" s="496"/>
    </row>
    <row r="34" spans="1:260" s="496" customFormat="1" ht="15" customHeight="1" x14ac:dyDescent="0.25">
      <c r="B34" s="1487" t="str">
        <f>'22solcasaadpot'!B33:Q33</f>
        <v>(2) Cifras de Población Potencialmente Dependiente calculadas según lo explicado en la metodología</v>
      </c>
      <c r="C34" s="1487"/>
      <c r="D34" s="1487"/>
      <c r="E34" s="1487"/>
      <c r="F34" s="1487"/>
      <c r="G34" s="1487"/>
      <c r="H34" s="1487"/>
      <c r="I34" s="1487"/>
      <c r="J34" s="1487"/>
      <c r="K34" s="1487"/>
      <c r="L34" s="1487"/>
      <c r="P34" s="785"/>
      <c r="Q34" s="785"/>
      <c r="R34" s="785"/>
    </row>
    <row r="35" spans="1:260" ht="15" customHeight="1" x14ac:dyDescent="0.35">
      <c r="B35" s="397" t="s">
        <v>47</v>
      </c>
      <c r="M35" s="447"/>
      <c r="N35" s="360"/>
      <c r="O35" s="360"/>
      <c r="P35" s="360"/>
      <c r="Q35" s="361"/>
      <c r="R35" s="786"/>
      <c r="S35" s="329"/>
    </row>
    <row r="36" spans="1:260" x14ac:dyDescent="0.35">
      <c r="M36" s="447"/>
      <c r="N36" s="360"/>
      <c r="O36" s="360"/>
      <c r="P36" s="360"/>
      <c r="Q36" s="361"/>
      <c r="R36" s="786"/>
      <c r="S36" s="329"/>
    </row>
    <row r="37" spans="1:260" x14ac:dyDescent="0.35">
      <c r="M37" s="447"/>
      <c r="N37" s="360"/>
      <c r="O37" s="360"/>
      <c r="P37" s="360"/>
      <c r="Q37" s="361"/>
      <c r="R37" s="787"/>
      <c r="S37" s="329"/>
    </row>
    <row r="38" spans="1:260" x14ac:dyDescent="0.35">
      <c r="M38" s="447"/>
      <c r="N38" s="360"/>
      <c r="O38" s="360"/>
      <c r="P38" s="360"/>
      <c r="Q38" s="361"/>
      <c r="R38" s="786"/>
      <c r="S38" s="329"/>
    </row>
    <row r="39" spans="1:260" x14ac:dyDescent="0.35">
      <c r="M39" s="447"/>
      <c r="N39" s="360"/>
      <c r="O39" s="360"/>
      <c r="P39" s="360"/>
      <c r="Q39" s="361"/>
      <c r="R39" s="786"/>
      <c r="S39" s="329"/>
    </row>
    <row r="40" spans="1:260" x14ac:dyDescent="0.35">
      <c r="M40" s="447"/>
      <c r="N40" s="360"/>
      <c r="O40" s="360"/>
      <c r="P40" s="360"/>
      <c r="Q40" s="361"/>
      <c r="R40" s="786"/>
      <c r="S40" s="329"/>
    </row>
    <row r="41" spans="1:260" x14ac:dyDescent="0.35">
      <c r="M41" s="447"/>
      <c r="N41" s="360"/>
      <c r="O41" s="360"/>
      <c r="P41" s="360"/>
      <c r="Q41" s="361"/>
      <c r="R41" s="786"/>
      <c r="S41" s="329"/>
    </row>
    <row r="42" spans="1:260" x14ac:dyDescent="0.35">
      <c r="M42" s="447"/>
      <c r="N42" s="360"/>
      <c r="O42" s="360"/>
      <c r="P42" s="360"/>
      <c r="Q42" s="361"/>
      <c r="R42" s="786"/>
      <c r="S42" s="329"/>
    </row>
    <row r="43" spans="1:260" x14ac:dyDescent="0.35">
      <c r="M43" s="447"/>
      <c r="N43" s="360"/>
      <c r="O43" s="360"/>
      <c r="P43" s="360"/>
      <c r="Q43" s="361"/>
      <c r="R43" s="786"/>
      <c r="S43" s="329"/>
    </row>
    <row r="44" spans="1:260" x14ac:dyDescent="0.35">
      <c r="M44" s="447"/>
      <c r="N44" s="360"/>
      <c r="O44" s="360"/>
      <c r="P44" s="360"/>
      <c r="Q44" s="361"/>
      <c r="R44" s="787"/>
      <c r="S44" s="329"/>
    </row>
    <row r="45" spans="1:260" x14ac:dyDescent="0.35">
      <c r="M45" s="447"/>
      <c r="N45" s="360"/>
      <c r="O45" s="360"/>
      <c r="P45" s="360"/>
      <c r="Q45" s="361"/>
      <c r="R45" s="786"/>
      <c r="S45" s="329"/>
    </row>
    <row r="46" spans="1:260" x14ac:dyDescent="0.35">
      <c r="M46" s="447"/>
      <c r="N46" s="360"/>
      <c r="O46" s="360"/>
      <c r="P46" s="360"/>
      <c r="Q46" s="361"/>
      <c r="R46" s="786"/>
      <c r="S46" s="329"/>
    </row>
    <row r="47" spans="1:260" x14ac:dyDescent="0.35">
      <c r="M47" s="447"/>
      <c r="N47" s="360"/>
      <c r="O47" s="360"/>
      <c r="P47" s="360"/>
      <c r="Q47" s="361"/>
      <c r="R47" s="786"/>
      <c r="S47" s="329"/>
    </row>
    <row r="48" spans="1:260" x14ac:dyDescent="0.35">
      <c r="M48" s="447"/>
      <c r="N48" s="360"/>
      <c r="O48" s="360"/>
      <c r="P48" s="360"/>
      <c r="Q48" s="361"/>
      <c r="R48" s="786"/>
      <c r="S48" s="329"/>
    </row>
    <row r="49" spans="13:19" x14ac:dyDescent="0.35">
      <c r="M49" s="447"/>
      <c r="N49" s="360"/>
      <c r="O49" s="360"/>
      <c r="P49" s="360"/>
      <c r="Q49" s="361"/>
      <c r="R49" s="786"/>
      <c r="S49" s="329"/>
    </row>
    <row r="50" spans="13:19" x14ac:dyDescent="0.35">
      <c r="M50" s="447"/>
      <c r="N50" s="360"/>
      <c r="O50" s="360"/>
      <c r="P50" s="360"/>
      <c r="Q50" s="361"/>
      <c r="R50" s="787"/>
      <c r="S50" s="329"/>
    </row>
    <row r="51" spans="13:19" x14ac:dyDescent="0.35">
      <c r="M51" s="447"/>
      <c r="N51" s="360"/>
      <c r="O51" s="360"/>
      <c r="P51" s="360"/>
      <c r="Q51" s="361"/>
      <c r="R51" s="786"/>
      <c r="S51" s="329"/>
    </row>
    <row r="52" spans="13:19" x14ac:dyDescent="0.35">
      <c r="M52" s="447"/>
      <c r="N52" s="360"/>
      <c r="O52" s="360"/>
      <c r="P52" s="360"/>
      <c r="Q52" s="361"/>
      <c r="R52" s="786"/>
      <c r="S52" s="329"/>
    </row>
    <row r="53" spans="13:19" x14ac:dyDescent="0.35">
      <c r="M53" s="447"/>
      <c r="N53" s="329"/>
      <c r="O53" s="329"/>
      <c r="P53" s="360"/>
      <c r="Q53" s="361"/>
      <c r="R53" s="786"/>
      <c r="S53" s="329"/>
    </row>
  </sheetData>
  <mergeCells count="9">
    <mergeCell ref="B33:L33"/>
    <mergeCell ref="B34:L34"/>
    <mergeCell ref="B8:B9"/>
    <mergeCell ref="B3:I3"/>
    <mergeCell ref="A4:R4"/>
    <mergeCell ref="B5:R5"/>
    <mergeCell ref="G8:H8"/>
    <mergeCell ref="J8:L8"/>
    <mergeCell ref="D8:E8"/>
  </mergeCells>
  <printOptions horizontalCentered="1"/>
  <pageMargins left="0" right="0" top="0.43307086614173229" bottom="0.43307086614173229" header="0" footer="0"/>
  <pageSetup paperSize="9" scale="81"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90">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3"/>
      <c r="C2" s="1443"/>
    </row>
    <row r="3" spans="1:53" s="345" customFormat="1" ht="4.5" customHeight="1" x14ac:dyDescent="0.25">
      <c r="B3" s="1444"/>
      <c r="C3" s="1444"/>
    </row>
    <row r="4" spans="1:53" s="345" customFormat="1" ht="17.25" customHeight="1" x14ac:dyDescent="0.25">
      <c r="A4" s="1445" t="s">
        <v>402</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5">
      <c r="B5" s="1446" t="str">
        <f>porsaad!$B$6</f>
        <v>Situación a 31 de diciembre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5"/>
    <row r="7" spans="1:53" s="322" customFormat="1" ht="12.75" customHeight="1" x14ac:dyDescent="0.25">
      <c r="A7" s="316"/>
      <c r="B7" s="1447" t="s">
        <v>12</v>
      </c>
      <c r="C7" s="317"/>
      <c r="D7" s="1450" t="s">
        <v>243</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5">
      <c r="A8" s="316"/>
      <c r="B8" s="1448"/>
      <c r="C8" s="317"/>
      <c r="D8" s="1452"/>
      <c r="E8" s="1453"/>
      <c r="F8" s="1453"/>
      <c r="G8" s="1453"/>
      <c r="H8" s="1453"/>
      <c r="I8" s="323"/>
      <c r="J8" s="1456" t="s">
        <v>175</v>
      </c>
      <c r="K8" s="1457"/>
      <c r="L8" s="1457"/>
      <c r="M8" s="1457"/>
      <c r="N8" s="1457"/>
      <c r="O8" s="1458"/>
      <c r="P8" s="317"/>
      <c r="Q8" s="1456" t="s">
        <v>176</v>
      </c>
      <c r="R8" s="1457"/>
      <c r="S8" s="1457"/>
      <c r="T8" s="1457"/>
      <c r="U8" s="1457"/>
      <c r="V8" s="1458"/>
      <c r="W8" s="317"/>
      <c r="X8" s="1456" t="s">
        <v>177</v>
      </c>
      <c r="Y8" s="1457"/>
      <c r="Z8" s="1457"/>
      <c r="AA8" s="1457"/>
      <c r="AB8" s="1457"/>
      <c r="AC8" s="1458"/>
      <c r="AD8" s="319"/>
      <c r="AE8" s="319"/>
      <c r="AF8" s="320"/>
      <c r="AG8" s="320"/>
      <c r="AH8" s="320"/>
      <c r="AI8" s="320"/>
      <c r="AJ8" s="320"/>
      <c r="AK8" s="320"/>
      <c r="AL8" s="321"/>
    </row>
    <row r="9" spans="1:53" s="322" customFormat="1" ht="21.75" customHeight="1" x14ac:dyDescent="0.25">
      <c r="A9" s="316"/>
      <c r="B9" s="1448"/>
      <c r="C9" s="317"/>
      <c r="D9" s="1459" t="s">
        <v>9</v>
      </c>
      <c r="E9" s="1461" t="s">
        <v>24</v>
      </c>
      <c r="F9" s="1462"/>
      <c r="G9" s="1461" t="s">
        <v>23</v>
      </c>
      <c r="H9" s="1463"/>
      <c r="I9" s="323"/>
      <c r="J9" s="1464" t="s">
        <v>9</v>
      </c>
      <c r="K9" s="1467" t="s">
        <v>219</v>
      </c>
      <c r="L9" s="1469" t="s">
        <v>24</v>
      </c>
      <c r="M9" s="1470"/>
      <c r="N9" s="1465" t="s">
        <v>23</v>
      </c>
      <c r="O9" s="1466"/>
      <c r="P9" s="317"/>
      <c r="Q9" s="1464" t="s">
        <v>9</v>
      </c>
      <c r="R9" s="1467" t="s">
        <v>219</v>
      </c>
      <c r="S9" s="1469" t="s">
        <v>24</v>
      </c>
      <c r="T9" s="1470"/>
      <c r="U9" s="1465" t="s">
        <v>23</v>
      </c>
      <c r="V9" s="1466"/>
      <c r="W9" s="317"/>
      <c r="X9" s="1464" t="s">
        <v>9</v>
      </c>
      <c r="Y9" s="1467" t="s">
        <v>219</v>
      </c>
      <c r="Z9" s="1469" t="s">
        <v>24</v>
      </c>
      <c r="AA9" s="1470"/>
      <c r="AB9" s="1465" t="s">
        <v>23</v>
      </c>
      <c r="AC9" s="1466"/>
      <c r="AD9" s="319"/>
      <c r="AE9" s="319"/>
      <c r="AF9" s="320"/>
      <c r="AG9" s="320"/>
      <c r="AH9" s="320"/>
      <c r="AI9" s="320"/>
      <c r="AJ9" s="320"/>
      <c r="AK9" s="320"/>
      <c r="AL9" s="321"/>
    </row>
    <row r="10" spans="1:53" s="322" customFormat="1" ht="36.75" customHeight="1" x14ac:dyDescent="0.25">
      <c r="A10" s="316"/>
      <c r="B10" s="1449"/>
      <c r="C10" s="317"/>
      <c r="D10" s="1460"/>
      <c r="E10" s="407" t="s">
        <v>9</v>
      </c>
      <c r="F10" s="403" t="s">
        <v>219</v>
      </c>
      <c r="G10" s="406" t="s">
        <v>9</v>
      </c>
      <c r="H10" s="886" t="s">
        <v>219</v>
      </c>
      <c r="I10" s="346"/>
      <c r="J10" s="1460"/>
      <c r="K10" s="1468"/>
      <c r="L10" s="404" t="s">
        <v>9</v>
      </c>
      <c r="M10" s="403" t="s">
        <v>220</v>
      </c>
      <c r="N10" s="407" t="s">
        <v>9</v>
      </c>
      <c r="O10" s="402" t="s">
        <v>220</v>
      </c>
      <c r="P10" s="347"/>
      <c r="Q10" s="1460"/>
      <c r="R10" s="1468"/>
      <c r="S10" s="404" t="s">
        <v>9</v>
      </c>
      <c r="T10" s="403" t="s">
        <v>220</v>
      </c>
      <c r="U10" s="407" t="s">
        <v>9</v>
      </c>
      <c r="V10" s="402" t="s">
        <v>220</v>
      </c>
      <c r="W10" s="347"/>
      <c r="X10" s="1460"/>
      <c r="Y10" s="1468"/>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441462</v>
      </c>
      <c r="E12" s="352">
        <f>L12+S12+Z12</f>
        <v>273516</v>
      </c>
      <c r="F12" s="353">
        <f>E12/$D12*100</f>
        <v>61.956861519224759</v>
      </c>
      <c r="G12" s="352">
        <f>N12+U12+AB12</f>
        <v>167946</v>
      </c>
      <c r="H12" s="354">
        <f>G12/$D12*100</f>
        <v>38.043138480775241</v>
      </c>
      <c r="I12" s="350"/>
      <c r="J12" s="355">
        <v>122012</v>
      </c>
      <c r="K12" s="356">
        <v>27.638165912354857</v>
      </c>
      <c r="L12" s="357">
        <v>51254</v>
      </c>
      <c r="M12" s="353">
        <v>42.007343539979672</v>
      </c>
      <c r="N12" s="357">
        <v>70758</v>
      </c>
      <c r="O12" s="358">
        <v>57.992656460020328</v>
      </c>
      <c r="P12" s="350"/>
      <c r="Q12" s="355">
        <v>107398</v>
      </c>
      <c r="R12" s="356">
        <v>24.327801713397758</v>
      </c>
      <c r="S12" s="357">
        <v>70667</v>
      </c>
      <c r="T12" s="353">
        <v>65.799176893424459</v>
      </c>
      <c r="U12" s="357">
        <v>36731</v>
      </c>
      <c r="V12" s="358">
        <v>34.200823106575541</v>
      </c>
      <c r="W12" s="350"/>
      <c r="X12" s="355">
        <v>212052</v>
      </c>
      <c r="Y12" s="356">
        <v>48.034032374247388</v>
      </c>
      <c r="Z12" s="357">
        <v>151595</v>
      </c>
      <c r="AA12" s="353">
        <v>71.489540301435497</v>
      </c>
      <c r="AB12" s="357">
        <v>60457</v>
      </c>
      <c r="AC12" s="358">
        <f t="shared" ref="AC12:AC29" si="0">AB12/$X12*100</f>
        <v>28.510459698564507</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57328</v>
      </c>
      <c r="E13" s="365">
        <f t="shared" ref="E13:E29" si="2">L13+S13+Z13</f>
        <v>36660</v>
      </c>
      <c r="F13" s="366">
        <f t="shared" ref="F13:H29" si="3">E13/$D13*100</f>
        <v>63.947809098520793</v>
      </c>
      <c r="G13" s="365">
        <f t="shared" ref="G13:G29" si="4">N13+U13+AB13</f>
        <v>20668</v>
      </c>
      <c r="H13" s="367">
        <f t="shared" si="3"/>
        <v>36.052190901479207</v>
      </c>
      <c r="I13" s="350"/>
      <c r="J13" s="368">
        <v>11143</v>
      </c>
      <c r="K13" s="369">
        <v>19.437273234719509</v>
      </c>
      <c r="L13" s="370">
        <v>4688</v>
      </c>
      <c r="M13" s="371">
        <v>42.071255496724405</v>
      </c>
      <c r="N13" s="370">
        <v>6455</v>
      </c>
      <c r="O13" s="372">
        <v>57.928744503275595</v>
      </c>
      <c r="P13" s="350"/>
      <c r="Q13" s="368">
        <v>11177</v>
      </c>
      <c r="R13" s="369">
        <v>19.496581077309514</v>
      </c>
      <c r="S13" s="370">
        <v>6845</v>
      </c>
      <c r="T13" s="371">
        <v>61.2418359130357</v>
      </c>
      <c r="U13" s="370">
        <v>4332</v>
      </c>
      <c r="V13" s="372">
        <v>38.7581640869643</v>
      </c>
      <c r="W13" s="350"/>
      <c r="X13" s="368">
        <v>35008</v>
      </c>
      <c r="Y13" s="369">
        <v>61.066145687970973</v>
      </c>
      <c r="Z13" s="370">
        <v>25127</v>
      </c>
      <c r="AA13" s="371">
        <v>71.775022851919559</v>
      </c>
      <c r="AB13" s="370">
        <v>9881</v>
      </c>
      <c r="AC13" s="372">
        <f t="shared" si="0"/>
        <v>28.224977148080438</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43625</v>
      </c>
      <c r="E14" s="365">
        <f t="shared" si="2"/>
        <v>28143</v>
      </c>
      <c r="F14" s="366">
        <f t="shared" si="3"/>
        <v>64.511174785100295</v>
      </c>
      <c r="G14" s="365">
        <f t="shared" si="4"/>
        <v>15482</v>
      </c>
      <c r="H14" s="367">
        <f t="shared" si="3"/>
        <v>35.488825214899713</v>
      </c>
      <c r="I14" s="350"/>
      <c r="J14" s="368">
        <v>9944</v>
      </c>
      <c r="K14" s="369">
        <v>22.794269340974214</v>
      </c>
      <c r="L14" s="370">
        <v>4178</v>
      </c>
      <c r="M14" s="371">
        <v>42.015285599356396</v>
      </c>
      <c r="N14" s="370">
        <v>5766</v>
      </c>
      <c r="O14" s="372">
        <v>57.984714400643597</v>
      </c>
      <c r="P14" s="350"/>
      <c r="Q14" s="368">
        <v>9589</v>
      </c>
      <c r="R14" s="369">
        <v>21.980515759312322</v>
      </c>
      <c r="S14" s="370">
        <v>5775</v>
      </c>
      <c r="T14" s="371">
        <v>60.225258108249037</v>
      </c>
      <c r="U14" s="370">
        <v>3814</v>
      </c>
      <c r="V14" s="372">
        <v>39.774741891750963</v>
      </c>
      <c r="W14" s="350"/>
      <c r="X14" s="368">
        <v>24092</v>
      </c>
      <c r="Y14" s="369">
        <v>55.225214899713471</v>
      </c>
      <c r="Z14" s="370">
        <v>18190</v>
      </c>
      <c r="AA14" s="371">
        <v>75.502241407936239</v>
      </c>
      <c r="AB14" s="370">
        <v>5902</v>
      </c>
      <c r="AC14" s="372">
        <f t="shared" si="0"/>
        <v>24.497758592063757</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47585</v>
      </c>
      <c r="E15" s="365">
        <f t="shared" si="2"/>
        <v>28691</v>
      </c>
      <c r="F15" s="366">
        <f t="shared" si="3"/>
        <v>60.294210360407696</v>
      </c>
      <c r="G15" s="365">
        <f t="shared" si="4"/>
        <v>18894</v>
      </c>
      <c r="H15" s="367">
        <f t="shared" si="3"/>
        <v>39.705789639592311</v>
      </c>
      <c r="I15" s="350"/>
      <c r="J15" s="368">
        <v>13815</v>
      </c>
      <c r="K15" s="369">
        <v>29.032258064516132</v>
      </c>
      <c r="L15" s="370">
        <v>5949</v>
      </c>
      <c r="M15" s="371">
        <v>43.061889250814332</v>
      </c>
      <c r="N15" s="370">
        <v>7866</v>
      </c>
      <c r="O15" s="372">
        <v>56.938110749185668</v>
      </c>
      <c r="P15" s="350"/>
      <c r="Q15" s="368">
        <v>10998</v>
      </c>
      <c r="R15" s="369">
        <v>23.112325312598507</v>
      </c>
      <c r="S15" s="370">
        <v>6580</v>
      </c>
      <c r="T15" s="371">
        <v>59.82905982905983</v>
      </c>
      <c r="U15" s="370">
        <v>4418</v>
      </c>
      <c r="V15" s="372">
        <v>40.17094017094017</v>
      </c>
      <c r="W15" s="350"/>
      <c r="X15" s="368">
        <v>22772</v>
      </c>
      <c r="Y15" s="369">
        <v>47.855416622885357</v>
      </c>
      <c r="Z15" s="370">
        <v>16162</v>
      </c>
      <c r="AA15" s="371">
        <v>70.973124890216056</v>
      </c>
      <c r="AB15" s="370">
        <v>6610</v>
      </c>
      <c r="AC15" s="372">
        <f t="shared" si="0"/>
        <v>29.026875109783944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76771</v>
      </c>
      <c r="E16" s="365">
        <f t="shared" si="2"/>
        <v>44856</v>
      </c>
      <c r="F16" s="366">
        <f t="shared" si="3"/>
        <v>58.428312774354893</v>
      </c>
      <c r="G16" s="365">
        <f t="shared" si="4"/>
        <v>31915</v>
      </c>
      <c r="H16" s="367">
        <f t="shared" si="3"/>
        <v>41.5716872256451</v>
      </c>
      <c r="I16" s="350"/>
      <c r="J16" s="368">
        <v>26546</v>
      </c>
      <c r="K16" s="369">
        <v>34.578161024345128</v>
      </c>
      <c r="L16" s="370">
        <v>11052</v>
      </c>
      <c r="M16" s="371">
        <v>41.633391094703533</v>
      </c>
      <c r="N16" s="370">
        <v>15494</v>
      </c>
      <c r="O16" s="372">
        <v>58.366608905296467</v>
      </c>
      <c r="P16" s="350"/>
      <c r="Q16" s="368">
        <v>18061</v>
      </c>
      <c r="R16" s="369">
        <v>23.525810527412695</v>
      </c>
      <c r="S16" s="370">
        <v>10906</v>
      </c>
      <c r="T16" s="371">
        <v>60.384253363601125</v>
      </c>
      <c r="U16" s="370">
        <v>7155</v>
      </c>
      <c r="V16" s="372">
        <v>39.615746636398868</v>
      </c>
      <c r="W16" s="350"/>
      <c r="X16" s="368">
        <v>32164</v>
      </c>
      <c r="Y16" s="369">
        <v>41.89602844824217</v>
      </c>
      <c r="Z16" s="370">
        <v>22898</v>
      </c>
      <c r="AA16" s="371">
        <v>71.19139410521079</v>
      </c>
      <c r="AB16" s="370">
        <v>9266</v>
      </c>
      <c r="AC16" s="372">
        <f t="shared" si="0"/>
        <v>28.808605894789206</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23336</v>
      </c>
      <c r="E17" s="375">
        <f t="shared" si="2"/>
        <v>14349</v>
      </c>
      <c r="F17" s="376">
        <f t="shared" si="3"/>
        <v>61.488687007199175</v>
      </c>
      <c r="G17" s="375">
        <f t="shared" si="4"/>
        <v>8987</v>
      </c>
      <c r="H17" s="367">
        <f t="shared" si="3"/>
        <v>38.511312992800825</v>
      </c>
      <c r="I17" s="350"/>
      <c r="J17" s="377">
        <v>6544</v>
      </c>
      <c r="K17" s="378">
        <v>28.042509427494</v>
      </c>
      <c r="L17" s="375">
        <v>2778</v>
      </c>
      <c r="M17" s="376">
        <v>42.451100244498782</v>
      </c>
      <c r="N17" s="375">
        <v>3766</v>
      </c>
      <c r="O17" s="372">
        <v>57.548899755501225</v>
      </c>
      <c r="P17" s="350"/>
      <c r="Q17" s="377">
        <v>4901</v>
      </c>
      <c r="R17" s="378">
        <v>21.001885498800139</v>
      </c>
      <c r="S17" s="375">
        <v>2778</v>
      </c>
      <c r="T17" s="376">
        <v>56.682309732707616</v>
      </c>
      <c r="U17" s="375">
        <v>2123</v>
      </c>
      <c r="V17" s="372">
        <v>43.317690267292392</v>
      </c>
      <c r="W17" s="350"/>
      <c r="X17" s="377">
        <v>11891</v>
      </c>
      <c r="Y17" s="378">
        <v>50.955605073705868</v>
      </c>
      <c r="Z17" s="375">
        <v>8793</v>
      </c>
      <c r="AA17" s="376">
        <v>73.946682364813725</v>
      </c>
      <c r="AB17" s="375">
        <v>3098</v>
      </c>
      <c r="AC17" s="372">
        <f t="shared" si="0"/>
        <v>26.053317635186275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160029</v>
      </c>
      <c r="E18" s="365">
        <f t="shared" si="2"/>
        <v>99792</v>
      </c>
      <c r="F18" s="366">
        <f t="shared" si="3"/>
        <v>62.358697486080651</v>
      </c>
      <c r="G18" s="365">
        <f t="shared" si="4"/>
        <v>60237</v>
      </c>
      <c r="H18" s="367">
        <f t="shared" si="3"/>
        <v>37.641302513919349</v>
      </c>
      <c r="I18" s="350"/>
      <c r="J18" s="368">
        <v>32818</v>
      </c>
      <c r="K18" s="369">
        <v>20.507533009642</v>
      </c>
      <c r="L18" s="370">
        <v>13888</v>
      </c>
      <c r="M18" s="371">
        <v>42.318239990249253</v>
      </c>
      <c r="N18" s="370">
        <v>18930</v>
      </c>
      <c r="O18" s="372">
        <v>57.681760009750747</v>
      </c>
      <c r="P18" s="350"/>
      <c r="Q18" s="368">
        <v>28637</v>
      </c>
      <c r="R18" s="369">
        <v>17.894881552718569</v>
      </c>
      <c r="S18" s="370">
        <v>16309</v>
      </c>
      <c r="T18" s="371">
        <v>56.950797918776409</v>
      </c>
      <c r="U18" s="370">
        <v>12328</v>
      </c>
      <c r="V18" s="372">
        <v>43.049202081223591</v>
      </c>
      <c r="W18" s="350"/>
      <c r="X18" s="368">
        <v>98574</v>
      </c>
      <c r="Y18" s="369">
        <v>61.597585437639424</v>
      </c>
      <c r="Z18" s="370">
        <v>69595</v>
      </c>
      <c r="AA18" s="371">
        <v>70.601781402803994</v>
      </c>
      <c r="AB18" s="370">
        <v>28979</v>
      </c>
      <c r="AC18" s="372">
        <f t="shared" si="0"/>
        <v>29.398218597196013</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101470</v>
      </c>
      <c r="E19" s="365">
        <f t="shared" si="2"/>
        <v>63057</v>
      </c>
      <c r="F19" s="366">
        <f t="shared" si="3"/>
        <v>62.143490686902538</v>
      </c>
      <c r="G19" s="365">
        <f t="shared" si="4"/>
        <v>38413</v>
      </c>
      <c r="H19" s="367">
        <f t="shared" si="3"/>
        <v>37.856509313097469</v>
      </c>
      <c r="I19" s="350"/>
      <c r="J19" s="368">
        <v>23790</v>
      </c>
      <c r="K19" s="369">
        <v>23.44535330639598</v>
      </c>
      <c r="L19" s="370">
        <v>9901</v>
      </c>
      <c r="M19" s="371">
        <v>41.618327028163094</v>
      </c>
      <c r="N19" s="370">
        <v>13889</v>
      </c>
      <c r="O19" s="372">
        <v>58.381672971836906</v>
      </c>
      <c r="P19" s="350"/>
      <c r="Q19" s="368">
        <v>20144</v>
      </c>
      <c r="R19" s="369">
        <v>19.852173056075685</v>
      </c>
      <c r="S19" s="370">
        <v>12439</v>
      </c>
      <c r="T19" s="371">
        <v>61.750397140587765</v>
      </c>
      <c r="U19" s="370">
        <v>7705</v>
      </c>
      <c r="V19" s="372">
        <v>38.249602859412228</v>
      </c>
      <c r="W19" s="350"/>
      <c r="X19" s="368">
        <v>57536</v>
      </c>
      <c r="Y19" s="369">
        <v>56.702473637528342</v>
      </c>
      <c r="Z19" s="370">
        <v>40717</v>
      </c>
      <c r="AA19" s="371">
        <v>70.76786707452726</v>
      </c>
      <c r="AB19" s="370">
        <v>16819</v>
      </c>
      <c r="AC19" s="372">
        <f t="shared" si="0"/>
        <v>29.232132925472747</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376007</v>
      </c>
      <c r="E20" s="365">
        <f t="shared" si="2"/>
        <v>234963</v>
      </c>
      <c r="F20" s="366">
        <f t="shared" si="3"/>
        <v>62.488996215495987</v>
      </c>
      <c r="G20" s="365">
        <f t="shared" si="4"/>
        <v>141044</v>
      </c>
      <c r="H20" s="367">
        <f t="shared" si="3"/>
        <v>37.511003784504013</v>
      </c>
      <c r="I20" s="350"/>
      <c r="J20" s="368">
        <v>96262</v>
      </c>
      <c r="K20" s="369">
        <v>25.601119128101342</v>
      </c>
      <c r="L20" s="370">
        <v>41972</v>
      </c>
      <c r="M20" s="371">
        <v>43.601836654131432</v>
      </c>
      <c r="N20" s="370">
        <v>54290</v>
      </c>
      <c r="O20" s="372">
        <v>56.398163345868568</v>
      </c>
      <c r="P20" s="350"/>
      <c r="Q20" s="368">
        <v>83748</v>
      </c>
      <c r="R20" s="369">
        <v>22.272989598597899</v>
      </c>
      <c r="S20" s="370">
        <v>52393</v>
      </c>
      <c r="T20" s="371">
        <v>62.560299947461431</v>
      </c>
      <c r="U20" s="370">
        <v>31355</v>
      </c>
      <c r="V20" s="372">
        <v>37.439700052538569</v>
      </c>
      <c r="W20" s="350"/>
      <c r="X20" s="368">
        <v>195997</v>
      </c>
      <c r="Y20" s="369">
        <v>52.125891273300759</v>
      </c>
      <c r="Z20" s="370">
        <v>140598</v>
      </c>
      <c r="AA20" s="371">
        <v>71.734771450583423</v>
      </c>
      <c r="AB20" s="370">
        <v>55399</v>
      </c>
      <c r="AC20" s="372">
        <f t="shared" si="0"/>
        <v>28.26522854941657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219095</v>
      </c>
      <c r="E21" s="365">
        <f t="shared" si="2"/>
        <v>134945</v>
      </c>
      <c r="F21" s="366">
        <f t="shared" si="3"/>
        <v>61.592003468814895</v>
      </c>
      <c r="G21" s="365">
        <f t="shared" si="4"/>
        <v>84150</v>
      </c>
      <c r="H21" s="367">
        <f t="shared" si="3"/>
        <v>38.407996531185098</v>
      </c>
      <c r="I21" s="350"/>
      <c r="J21" s="368">
        <v>58242</v>
      </c>
      <c r="K21" s="369">
        <v>26.582989114311147</v>
      </c>
      <c r="L21" s="370">
        <v>23712</v>
      </c>
      <c r="M21" s="371">
        <v>40.71288760688163</v>
      </c>
      <c r="N21" s="370">
        <v>34530</v>
      </c>
      <c r="O21" s="372">
        <v>59.28711239311837</v>
      </c>
      <c r="P21" s="350"/>
      <c r="Q21" s="368">
        <v>47245</v>
      </c>
      <c r="R21" s="369">
        <v>21.563705242018301</v>
      </c>
      <c r="S21" s="370">
        <v>28972</v>
      </c>
      <c r="T21" s="371">
        <v>61.322891311249869</v>
      </c>
      <c r="U21" s="370">
        <v>18273</v>
      </c>
      <c r="V21" s="372">
        <v>38.677108688750131</v>
      </c>
      <c r="W21" s="350"/>
      <c r="X21" s="368">
        <v>113608</v>
      </c>
      <c r="Y21" s="369">
        <v>51.853305643670552</v>
      </c>
      <c r="Z21" s="370">
        <v>82261</v>
      </c>
      <c r="AA21" s="371">
        <v>72.407752975142586</v>
      </c>
      <c r="AB21" s="370">
        <v>31347</v>
      </c>
      <c r="AC21" s="372">
        <f t="shared" si="0"/>
        <v>27.592247024857404</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58757</v>
      </c>
      <c r="E22" s="365">
        <f t="shared" si="2"/>
        <v>37115</v>
      </c>
      <c r="F22" s="366">
        <f t="shared" si="3"/>
        <v>63.166941811188458</v>
      </c>
      <c r="G22" s="365">
        <f t="shared" si="4"/>
        <v>21642</v>
      </c>
      <c r="H22" s="367">
        <f t="shared" si="3"/>
        <v>36.833058188811549</v>
      </c>
      <c r="I22" s="350"/>
      <c r="J22" s="368">
        <v>13973</v>
      </c>
      <c r="K22" s="369">
        <v>23.780996306823017</v>
      </c>
      <c r="L22" s="370">
        <v>6085</v>
      </c>
      <c r="M22" s="371">
        <v>43.548271666785944</v>
      </c>
      <c r="N22" s="370">
        <v>7888</v>
      </c>
      <c r="O22" s="372">
        <v>56.451728333214056</v>
      </c>
      <c r="P22" s="350"/>
      <c r="Q22" s="368">
        <v>12456</v>
      </c>
      <c r="R22" s="369">
        <v>21.199176268359516</v>
      </c>
      <c r="S22" s="370">
        <v>7782</v>
      </c>
      <c r="T22" s="371">
        <v>62.47591522157996</v>
      </c>
      <c r="U22" s="370">
        <v>4674</v>
      </c>
      <c r="V22" s="372">
        <v>37.524084778420033</v>
      </c>
      <c r="W22" s="350"/>
      <c r="X22" s="368">
        <v>32328</v>
      </c>
      <c r="Y22" s="369">
        <v>55.019827424817471</v>
      </c>
      <c r="Z22" s="370">
        <v>23248</v>
      </c>
      <c r="AA22" s="371">
        <v>71.912892848304878</v>
      </c>
      <c r="AB22" s="370">
        <v>9080</v>
      </c>
      <c r="AC22" s="372">
        <f t="shared" si="0"/>
        <v>28.087107151695122</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100376</v>
      </c>
      <c r="E23" s="365">
        <f t="shared" si="2"/>
        <v>62140</v>
      </c>
      <c r="F23" s="366">
        <f t="shared" si="3"/>
        <v>61.907228819638163</v>
      </c>
      <c r="G23" s="365">
        <f t="shared" si="4"/>
        <v>38236</v>
      </c>
      <c r="H23" s="367">
        <f t="shared" si="3"/>
        <v>38.092771180361837</v>
      </c>
      <c r="I23" s="350"/>
      <c r="J23" s="368">
        <v>27658</v>
      </c>
      <c r="K23" s="369">
        <v>27.554395473021437</v>
      </c>
      <c r="L23" s="370">
        <v>10894</v>
      </c>
      <c r="M23" s="371">
        <v>39.388242099934914</v>
      </c>
      <c r="N23" s="370">
        <v>16764</v>
      </c>
      <c r="O23" s="372">
        <v>60.611757900065079</v>
      </c>
      <c r="P23" s="350"/>
      <c r="Q23" s="368">
        <v>17678</v>
      </c>
      <c r="R23" s="369">
        <v>17.611779708296805</v>
      </c>
      <c r="S23" s="370">
        <v>10169</v>
      </c>
      <c r="T23" s="371">
        <v>57.523475506278984</v>
      </c>
      <c r="U23" s="370">
        <v>7509</v>
      </c>
      <c r="V23" s="372">
        <v>42.476524493721008</v>
      </c>
      <c r="W23" s="350"/>
      <c r="X23" s="368">
        <v>55040</v>
      </c>
      <c r="Y23" s="369">
        <v>54.833824818681755</v>
      </c>
      <c r="Z23" s="370">
        <v>41077</v>
      </c>
      <c r="AA23" s="371">
        <v>74.631177325581405</v>
      </c>
      <c r="AB23" s="370">
        <v>13963</v>
      </c>
      <c r="AC23" s="372">
        <f t="shared" si="0"/>
        <v>25.368822674418606</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277650</v>
      </c>
      <c r="E24" s="365">
        <f t="shared" si="2"/>
        <v>180597</v>
      </c>
      <c r="F24" s="366">
        <f t="shared" si="3"/>
        <v>65.04484062668827</v>
      </c>
      <c r="G24" s="365">
        <f t="shared" si="4"/>
        <v>97053</v>
      </c>
      <c r="H24" s="367">
        <f t="shared" si="3"/>
        <v>34.955159373311723</v>
      </c>
      <c r="I24" s="350"/>
      <c r="J24" s="368">
        <v>65434</v>
      </c>
      <c r="K24" s="369">
        <v>23.567080857194309</v>
      </c>
      <c r="L24" s="370">
        <v>30178</v>
      </c>
      <c r="M24" s="371">
        <v>46.119754256197083</v>
      </c>
      <c r="N24" s="370">
        <v>35256</v>
      </c>
      <c r="O24" s="372">
        <v>53.880245743802909</v>
      </c>
      <c r="P24" s="350"/>
      <c r="Q24" s="368">
        <v>54465</v>
      </c>
      <c r="R24" s="369">
        <v>19.616423554835226</v>
      </c>
      <c r="S24" s="370">
        <v>35344</v>
      </c>
      <c r="T24" s="371">
        <v>64.893050582943175</v>
      </c>
      <c r="U24" s="370">
        <v>19121</v>
      </c>
      <c r="V24" s="372">
        <v>35.106949417056825</v>
      </c>
      <c r="W24" s="350"/>
      <c r="X24" s="368">
        <v>157751</v>
      </c>
      <c r="Y24" s="369">
        <v>56.816495587970465</v>
      </c>
      <c r="Z24" s="370">
        <v>115075</v>
      </c>
      <c r="AA24" s="371">
        <v>72.947239637149693</v>
      </c>
      <c r="AB24" s="370">
        <v>42676</v>
      </c>
      <c r="AC24" s="372">
        <f t="shared" si="0"/>
        <v>27.052760362850314</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67138</v>
      </c>
      <c r="E25" s="365">
        <f t="shared" si="2"/>
        <v>38354</v>
      </c>
      <c r="F25" s="366">
        <f t="shared" si="3"/>
        <v>57.127111322946767</v>
      </c>
      <c r="G25" s="365">
        <f t="shared" si="4"/>
        <v>28784</v>
      </c>
      <c r="H25" s="367">
        <f t="shared" si="3"/>
        <v>42.872888677053233</v>
      </c>
      <c r="I25" s="350"/>
      <c r="J25" s="368">
        <v>23004</v>
      </c>
      <c r="K25" s="369">
        <v>34.263755250379816</v>
      </c>
      <c r="L25" s="370">
        <v>8680</v>
      </c>
      <c r="M25" s="371">
        <v>37.732568249000174</v>
      </c>
      <c r="N25" s="370">
        <v>14324</v>
      </c>
      <c r="O25" s="372">
        <v>62.267431750999826</v>
      </c>
      <c r="P25" s="350"/>
      <c r="Q25" s="368">
        <v>15150</v>
      </c>
      <c r="R25" s="369">
        <v>22.565462182370641</v>
      </c>
      <c r="S25" s="370">
        <v>9397</v>
      </c>
      <c r="T25" s="371">
        <v>62.026402640264024</v>
      </c>
      <c r="U25" s="370">
        <v>5753</v>
      </c>
      <c r="V25" s="372">
        <v>37.973597359735969</v>
      </c>
      <c r="W25" s="350"/>
      <c r="X25" s="368">
        <v>28984</v>
      </c>
      <c r="Y25" s="369">
        <v>43.170782567249546</v>
      </c>
      <c r="Z25" s="370">
        <v>20277</v>
      </c>
      <c r="AA25" s="371">
        <v>69.959287882969917</v>
      </c>
      <c r="AB25" s="370">
        <v>8707</v>
      </c>
      <c r="AC25" s="372">
        <f t="shared" si="0"/>
        <v>30.040712117030083</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24116</v>
      </c>
      <c r="E26" s="380">
        <f t="shared" si="2"/>
        <v>14950</v>
      </c>
      <c r="F26" s="381">
        <f t="shared" si="3"/>
        <v>61.992038480676726</v>
      </c>
      <c r="G26" s="380">
        <f t="shared" si="4"/>
        <v>9166</v>
      </c>
      <c r="H26" s="367">
        <f t="shared" si="3"/>
        <v>38.007961519323267</v>
      </c>
      <c r="I26" s="350"/>
      <c r="J26" s="377">
        <v>5644</v>
      </c>
      <c r="K26" s="378">
        <v>23.403549510698291</v>
      </c>
      <c r="L26" s="375">
        <v>2481</v>
      </c>
      <c r="M26" s="376">
        <v>43.95818568391212</v>
      </c>
      <c r="N26" s="375">
        <v>3163</v>
      </c>
      <c r="O26" s="372">
        <v>56.04181431608788</v>
      </c>
      <c r="P26" s="350"/>
      <c r="Q26" s="377">
        <v>4585</v>
      </c>
      <c r="R26" s="378">
        <v>19.012274008956709</v>
      </c>
      <c r="S26" s="375">
        <v>2556</v>
      </c>
      <c r="T26" s="376">
        <v>55.747001090512541</v>
      </c>
      <c r="U26" s="375">
        <v>2029</v>
      </c>
      <c r="V26" s="372">
        <v>44.252998909487459</v>
      </c>
      <c r="W26" s="350"/>
      <c r="X26" s="377">
        <v>13887</v>
      </c>
      <c r="Y26" s="378">
        <v>57.584176480344993</v>
      </c>
      <c r="Z26" s="375">
        <v>9913</v>
      </c>
      <c r="AA26" s="376">
        <v>71.383308129905672</v>
      </c>
      <c r="AB26" s="375">
        <v>3974</v>
      </c>
      <c r="AC26" s="372">
        <f t="shared" si="0"/>
        <v>28.616691870094336</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121567</v>
      </c>
      <c r="E27" s="380">
        <f t="shared" si="2"/>
        <v>73339</v>
      </c>
      <c r="F27" s="381">
        <f t="shared" si="3"/>
        <v>60.328049552921435</v>
      </c>
      <c r="G27" s="380">
        <f t="shared" si="4"/>
        <v>48228</v>
      </c>
      <c r="H27" s="367">
        <f t="shared" si="3"/>
        <v>39.671950447078565</v>
      </c>
      <c r="I27" s="350"/>
      <c r="J27" s="377">
        <v>31798</v>
      </c>
      <c r="K27" s="378">
        <v>26.15676951804355</v>
      </c>
      <c r="L27" s="375">
        <v>13011</v>
      </c>
      <c r="M27" s="376">
        <v>40.917667777847669</v>
      </c>
      <c r="N27" s="375">
        <v>18787</v>
      </c>
      <c r="O27" s="372">
        <v>59.082332222152331</v>
      </c>
      <c r="P27" s="350"/>
      <c r="Q27" s="377">
        <v>24238</v>
      </c>
      <c r="R27" s="378">
        <v>19.937976589041433</v>
      </c>
      <c r="S27" s="375">
        <v>13633</v>
      </c>
      <c r="T27" s="376">
        <v>56.246389966168827</v>
      </c>
      <c r="U27" s="375">
        <v>10605</v>
      </c>
      <c r="V27" s="372">
        <v>43.753610033831173</v>
      </c>
      <c r="W27" s="350"/>
      <c r="X27" s="377">
        <v>65531</v>
      </c>
      <c r="Y27" s="378">
        <v>53.90525389291502</v>
      </c>
      <c r="Z27" s="375">
        <v>46695</v>
      </c>
      <c r="AA27" s="376">
        <v>71.256351955563019</v>
      </c>
      <c r="AB27" s="375">
        <v>18836</v>
      </c>
      <c r="AC27" s="372">
        <f t="shared" si="0"/>
        <v>28.743648044436981</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14968</v>
      </c>
      <c r="E28" s="380">
        <f t="shared" si="2"/>
        <v>9283</v>
      </c>
      <c r="F28" s="381">
        <f t="shared" si="3"/>
        <v>62.018973810796361</v>
      </c>
      <c r="G28" s="380">
        <f t="shared" si="4"/>
        <v>5685</v>
      </c>
      <c r="H28" s="382">
        <f t="shared" si="3"/>
        <v>37.981026189203639</v>
      </c>
      <c r="I28" s="350"/>
      <c r="J28" s="377">
        <v>3410</v>
      </c>
      <c r="K28" s="378">
        <v>22.781934794227684</v>
      </c>
      <c r="L28" s="375">
        <v>1421</v>
      </c>
      <c r="M28" s="376">
        <v>41.671554252199414</v>
      </c>
      <c r="N28" s="375">
        <v>1989</v>
      </c>
      <c r="O28" s="383">
        <v>58.328445747800586</v>
      </c>
      <c r="P28" s="350"/>
      <c r="Q28" s="377">
        <v>2794</v>
      </c>
      <c r="R28" s="378">
        <v>18.666488508818812</v>
      </c>
      <c r="S28" s="375">
        <v>1653</v>
      </c>
      <c r="T28" s="376">
        <v>59.162491052254829</v>
      </c>
      <c r="U28" s="375">
        <v>1141</v>
      </c>
      <c r="V28" s="383">
        <v>40.837508947745164</v>
      </c>
      <c r="W28" s="350"/>
      <c r="X28" s="377">
        <v>8764</v>
      </c>
      <c r="Y28" s="378">
        <v>58.551576696953504</v>
      </c>
      <c r="Z28" s="375">
        <v>6209</v>
      </c>
      <c r="AA28" s="376">
        <v>70.846645367412137</v>
      </c>
      <c r="AB28" s="375">
        <v>2555</v>
      </c>
      <c r="AC28" s="383">
        <f t="shared" si="0"/>
        <v>29.153354632587856</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5775</v>
      </c>
      <c r="E29" s="386">
        <f t="shared" si="2"/>
        <v>3152</v>
      </c>
      <c r="F29" s="387">
        <f t="shared" si="3"/>
        <v>54.580086580086586</v>
      </c>
      <c r="G29" s="386">
        <f t="shared" si="4"/>
        <v>2623</v>
      </c>
      <c r="H29" s="388">
        <f t="shared" si="3"/>
        <v>45.419913419913421</v>
      </c>
      <c r="I29" s="350"/>
      <c r="J29" s="389">
        <v>3101</v>
      </c>
      <c r="K29" s="390">
        <v>53.696969696969695</v>
      </c>
      <c r="L29" s="391">
        <v>1188</v>
      </c>
      <c r="M29" s="392">
        <v>38.310222508868108</v>
      </c>
      <c r="N29" s="391">
        <v>1913</v>
      </c>
      <c r="O29" s="393">
        <v>61.689777491131892</v>
      </c>
      <c r="P29" s="350"/>
      <c r="Q29" s="389">
        <v>1061</v>
      </c>
      <c r="R29" s="390">
        <v>18.372294372294373</v>
      </c>
      <c r="S29" s="391">
        <v>735</v>
      </c>
      <c r="T29" s="392">
        <v>69.274269557021668</v>
      </c>
      <c r="U29" s="391">
        <v>326</v>
      </c>
      <c r="V29" s="393">
        <v>30.725730442978321</v>
      </c>
      <c r="W29" s="350"/>
      <c r="X29" s="389">
        <v>1613</v>
      </c>
      <c r="Y29" s="390">
        <v>27.930735930735928</v>
      </c>
      <c r="Z29" s="391">
        <v>1229</v>
      </c>
      <c r="AA29" s="392">
        <v>76.193428394296348</v>
      </c>
      <c r="AB29" s="391">
        <v>384</v>
      </c>
      <c r="AC29" s="393">
        <f t="shared" si="0"/>
        <v>23.80657160570366</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2217055</v>
      </c>
      <c r="E31" s="1230">
        <f>L31+S31+Z31</f>
        <v>1377902</v>
      </c>
      <c r="F31" s="1231">
        <f>E31/$D31*100</f>
        <v>62.15010453055968</v>
      </c>
      <c r="G31" s="1230">
        <f>N31+U31+AB31</f>
        <v>839153</v>
      </c>
      <c r="H31" s="1232">
        <f>G31/$D31*100</f>
        <v>37.849895469440312</v>
      </c>
      <c r="I31" s="320"/>
      <c r="J31" s="1233">
        <f>SUM(J12:J29)</f>
        <v>575138</v>
      </c>
      <c r="K31" s="1234">
        <f>J31/$D31*100</f>
        <v>25.941530543897194</v>
      </c>
      <c r="L31" s="1230">
        <f>SUM(L12:L29)</f>
        <v>243310</v>
      </c>
      <c r="M31" s="1231">
        <f>L31/$J31*100</f>
        <v>42.304629497616226</v>
      </c>
      <c r="N31" s="1230">
        <f>SUM(N12:N29)</f>
        <v>331828</v>
      </c>
      <c r="O31" s="1235">
        <f>N31/$J31*100</f>
        <v>57.695370502383781</v>
      </c>
      <c r="P31" s="320"/>
      <c r="Q31" s="1233">
        <f>SUM(Q12:Q29)</f>
        <v>474325</v>
      </c>
      <c r="R31" s="1234">
        <f>Q31/$D31*100</f>
        <v>21.394372264107115</v>
      </c>
      <c r="S31" s="1230">
        <f>SUM(S12:S29)</f>
        <v>294933</v>
      </c>
      <c r="T31" s="1231">
        <f>S31/$Q31*100</f>
        <v>62.179518262794495</v>
      </c>
      <c r="U31" s="1230">
        <f>SUM(U12:U29)</f>
        <v>179392</v>
      </c>
      <c r="V31" s="1235">
        <f>U31/$Q31*100</f>
        <v>37.820481737205505</v>
      </c>
      <c r="W31" s="320"/>
      <c r="X31" s="1233">
        <f>SUM(X12:X29)</f>
        <v>1167592</v>
      </c>
      <c r="Y31" s="1234">
        <f>X31/$D31*100</f>
        <v>52.664097191995687</v>
      </c>
      <c r="Z31" s="1230">
        <f>SUM(Z12:Z29)</f>
        <v>839659</v>
      </c>
      <c r="AA31" s="1231">
        <f>Z31/$X31*100</f>
        <v>71.913733564464295</v>
      </c>
      <c r="AB31" s="1230">
        <f>SUM(AB12:AB29)</f>
        <v>327933</v>
      </c>
      <c r="AC31" s="1235">
        <f>AB31/$X31*100</f>
        <v>28.086266435535702</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6" customFormat="1" ht="13.5" customHeight="1" x14ac:dyDescent="0.25">
      <c r="B34" s="1489"/>
      <c r="C34" s="1489"/>
      <c r="D34" s="1489"/>
      <c r="E34" s="1489"/>
      <c r="F34" s="1489"/>
      <c r="G34" s="1489"/>
      <c r="H34" s="1489"/>
      <c r="I34" s="1489"/>
      <c r="J34" s="1489"/>
      <c r="K34" s="1489"/>
      <c r="L34" s="1489"/>
      <c r="M34" s="1489"/>
      <c r="N34" s="1489"/>
      <c r="O34" s="1489"/>
    </row>
    <row r="35" spans="2:15" s="396" customFormat="1" ht="29.25" customHeight="1" x14ac:dyDescent="0.25">
      <c r="B35" s="1489"/>
      <c r="C35" s="1489"/>
      <c r="D35" s="1489"/>
      <c r="E35" s="1489"/>
      <c r="F35" s="1489"/>
      <c r="G35" s="1489"/>
      <c r="H35" s="1489"/>
      <c r="I35" s="1489"/>
      <c r="J35" s="1489"/>
      <c r="K35" s="1489"/>
      <c r="L35" s="1489"/>
      <c r="M35" s="1489"/>
    </row>
    <row r="36" spans="2:15" s="396" customFormat="1" ht="4.5" customHeight="1" x14ac:dyDescent="0.25">
      <c r="B36" s="1488"/>
      <c r="C36" s="1488"/>
      <c r="D36" s="1488"/>
      <c r="E36" s="1326"/>
      <c r="F36" s="1326"/>
      <c r="G36" s="1326"/>
    </row>
    <row r="37" spans="2:15" s="396" customFormat="1" x14ac:dyDescent="0.25"/>
    <row r="38" spans="2:15" s="396" customFormat="1" x14ac:dyDescent="0.25"/>
    <row r="39" spans="2:15" s="396" customFormat="1" x14ac:dyDescent="0.25"/>
    <row r="40" spans="2:15" s="396" customFormat="1" x14ac:dyDescent="0.25"/>
    <row r="41" spans="2:15" s="396" customFormat="1" x14ac:dyDescent="0.25"/>
    <row r="42" spans="2:15" s="396"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91">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3"/>
      <c r="C2" s="1443"/>
    </row>
    <row r="3" spans="1:53" s="345" customFormat="1" ht="4.5" customHeight="1" x14ac:dyDescent="0.25">
      <c r="B3" s="1444"/>
      <c r="C3" s="1444"/>
    </row>
    <row r="4" spans="1:53" s="345" customFormat="1" ht="17.25" customHeight="1" x14ac:dyDescent="0.25">
      <c r="A4" s="1445" t="s">
        <v>403</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5">
      <c r="B5" s="1446" t="str">
        <f>porsaad!$B$6</f>
        <v>Situación a 31 de diciembre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5"/>
    <row r="7" spans="1:53" s="322" customFormat="1" ht="12.75" customHeight="1" x14ac:dyDescent="0.25">
      <c r="A7" s="316"/>
      <c r="B7" s="1447" t="s">
        <v>12</v>
      </c>
      <c r="C7" s="317"/>
      <c r="D7" s="1450" t="s">
        <v>224</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5">
      <c r="A8" s="316"/>
      <c r="B8" s="1448"/>
      <c r="C8" s="317"/>
      <c r="D8" s="1452"/>
      <c r="E8" s="1453"/>
      <c r="F8" s="1453"/>
      <c r="G8" s="1453"/>
      <c r="H8" s="1453"/>
      <c r="I8" s="323"/>
      <c r="J8" s="1456" t="s">
        <v>225</v>
      </c>
      <c r="K8" s="1457"/>
      <c r="L8" s="1457"/>
      <c r="M8" s="1457"/>
      <c r="N8" s="1457"/>
      <c r="O8" s="1458"/>
      <c r="P8" s="317"/>
      <c r="Q8" s="1456" t="s">
        <v>226</v>
      </c>
      <c r="R8" s="1457"/>
      <c r="S8" s="1457"/>
      <c r="T8" s="1457"/>
      <c r="U8" s="1457"/>
      <c r="V8" s="1458"/>
      <c r="W8" s="317"/>
      <c r="X8" s="1456" t="s">
        <v>227</v>
      </c>
      <c r="Y8" s="1457"/>
      <c r="Z8" s="1457"/>
      <c r="AA8" s="1457"/>
      <c r="AB8" s="1457"/>
      <c r="AC8" s="1458"/>
      <c r="AD8" s="319"/>
      <c r="AE8" s="319"/>
      <c r="AF8" s="320"/>
      <c r="AG8" s="320"/>
      <c r="AH8" s="320"/>
      <c r="AI8" s="320"/>
      <c r="AJ8" s="320"/>
      <c r="AK8" s="320"/>
      <c r="AL8" s="321"/>
    </row>
    <row r="9" spans="1:53" s="322" customFormat="1" ht="21.75" customHeight="1" x14ac:dyDescent="0.25">
      <c r="A9" s="316"/>
      <c r="B9" s="1448"/>
      <c r="C9" s="317"/>
      <c r="D9" s="1459" t="s">
        <v>9</v>
      </c>
      <c r="E9" s="1461" t="s">
        <v>24</v>
      </c>
      <c r="F9" s="1462"/>
      <c r="G9" s="1461" t="s">
        <v>23</v>
      </c>
      <c r="H9" s="1463"/>
      <c r="I9" s="323"/>
      <c r="J9" s="1464" t="s">
        <v>9</v>
      </c>
      <c r="K9" s="1467" t="s">
        <v>219</v>
      </c>
      <c r="L9" s="1469" t="s">
        <v>24</v>
      </c>
      <c r="M9" s="1470"/>
      <c r="N9" s="1465" t="s">
        <v>23</v>
      </c>
      <c r="O9" s="1466"/>
      <c r="P9" s="317"/>
      <c r="Q9" s="1464" t="s">
        <v>9</v>
      </c>
      <c r="R9" s="1467" t="s">
        <v>219</v>
      </c>
      <c r="S9" s="1469" t="s">
        <v>24</v>
      </c>
      <c r="T9" s="1470"/>
      <c r="U9" s="1465" t="s">
        <v>23</v>
      </c>
      <c r="V9" s="1466"/>
      <c r="W9" s="317"/>
      <c r="X9" s="1464" t="s">
        <v>9</v>
      </c>
      <c r="Y9" s="1467" t="s">
        <v>219</v>
      </c>
      <c r="Z9" s="1469" t="s">
        <v>24</v>
      </c>
      <c r="AA9" s="1470"/>
      <c r="AB9" s="1465" t="s">
        <v>23</v>
      </c>
      <c r="AC9" s="1466"/>
      <c r="AD9" s="319"/>
      <c r="AE9" s="319"/>
      <c r="AF9" s="320"/>
      <c r="AG9" s="320"/>
      <c r="AH9" s="320"/>
      <c r="AI9" s="320"/>
      <c r="AJ9" s="320"/>
      <c r="AK9" s="320"/>
      <c r="AL9" s="321"/>
    </row>
    <row r="10" spans="1:53" s="322" customFormat="1" ht="36.75" customHeight="1" x14ac:dyDescent="0.25">
      <c r="A10" s="316"/>
      <c r="B10" s="1449"/>
      <c r="C10" s="317"/>
      <c r="D10" s="1460"/>
      <c r="E10" s="407" t="s">
        <v>9</v>
      </c>
      <c r="F10" s="403" t="s">
        <v>219</v>
      </c>
      <c r="G10" s="406" t="s">
        <v>9</v>
      </c>
      <c r="H10" s="886" t="s">
        <v>219</v>
      </c>
      <c r="I10" s="346"/>
      <c r="J10" s="1460"/>
      <c r="K10" s="1468"/>
      <c r="L10" s="404" t="s">
        <v>9</v>
      </c>
      <c r="M10" s="403" t="s">
        <v>220</v>
      </c>
      <c r="N10" s="407" t="s">
        <v>9</v>
      </c>
      <c r="O10" s="402" t="s">
        <v>220</v>
      </c>
      <c r="P10" s="347"/>
      <c r="Q10" s="1460"/>
      <c r="R10" s="1468"/>
      <c r="S10" s="404" t="s">
        <v>9</v>
      </c>
      <c r="T10" s="403" t="s">
        <v>220</v>
      </c>
      <c r="U10" s="407" t="s">
        <v>9</v>
      </c>
      <c r="V10" s="402" t="s">
        <v>220</v>
      </c>
      <c r="W10" s="347"/>
      <c r="X10" s="1460"/>
      <c r="Y10" s="1468"/>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80968</v>
      </c>
      <c r="E12" s="352">
        <f>L12+S12+Z12</f>
        <v>47018</v>
      </c>
      <c r="F12" s="353">
        <f>E12/$D12*100</f>
        <v>58.069854757435039</v>
      </c>
      <c r="G12" s="352">
        <f>N12+U12+AB12</f>
        <v>33950</v>
      </c>
      <c r="H12" s="354">
        <f>G12/$D12*100</f>
        <v>41.930145242564961</v>
      </c>
      <c r="I12" s="350"/>
      <c r="J12" s="355">
        <f>L12+N12</f>
        <v>29881</v>
      </c>
      <c r="K12" s="356">
        <f>J12/$D12*100</f>
        <v>36.90470309257978</v>
      </c>
      <c r="L12" s="357">
        <v>11531</v>
      </c>
      <c r="M12" s="353">
        <v>38.589739299220241</v>
      </c>
      <c r="N12" s="357">
        <v>18350</v>
      </c>
      <c r="O12" s="358">
        <v>61.410260700779759</v>
      </c>
      <c r="P12" s="350"/>
      <c r="Q12" s="355">
        <v>14351</v>
      </c>
      <c r="R12" s="356">
        <v>17.724286137733426</v>
      </c>
      <c r="S12" s="357">
        <v>8090</v>
      </c>
      <c r="T12" s="353">
        <v>56.372378231482124</v>
      </c>
      <c r="U12" s="357">
        <v>6261</v>
      </c>
      <c r="V12" s="358">
        <v>43.627621768517869</v>
      </c>
      <c r="W12" s="350"/>
      <c r="X12" s="355">
        <v>36736</v>
      </c>
      <c r="Y12" s="356">
        <v>45.371010769686791</v>
      </c>
      <c r="Z12" s="357">
        <v>27397</v>
      </c>
      <c r="AA12" s="353">
        <v>74.578070557491287</v>
      </c>
      <c r="AB12" s="357">
        <v>9339</v>
      </c>
      <c r="AC12" s="358">
        <f t="shared" ref="AC12:AC29" si="0">AB12/$X12*100</f>
        <v>25.421929442508713</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14296</v>
      </c>
      <c r="E13" s="365">
        <f t="shared" ref="E13:E29" si="2">L13+S13+Z13</f>
        <v>9512</v>
      </c>
      <c r="F13" s="366">
        <f t="shared" ref="F13:H29" si="3">E13/$D13*100</f>
        <v>66.536094012311125</v>
      </c>
      <c r="G13" s="365">
        <f t="shared" ref="G13:G29" si="4">N13+U13+AB13</f>
        <v>4784</v>
      </c>
      <c r="H13" s="367">
        <f t="shared" si="3"/>
        <v>33.463905987688861</v>
      </c>
      <c r="I13" s="350"/>
      <c r="J13" s="368">
        <f t="shared" ref="J13:J29" si="5">L13+N13</f>
        <v>2572</v>
      </c>
      <c r="K13" s="369">
        <f t="shared" ref="K13:K29" si="6">J13/$D13*100</f>
        <v>17.991046446558478</v>
      </c>
      <c r="L13" s="370">
        <v>1037</v>
      </c>
      <c r="M13" s="371">
        <v>40.31881804043546</v>
      </c>
      <c r="N13" s="370">
        <v>1535</v>
      </c>
      <c r="O13" s="372">
        <v>59.681181959564547</v>
      </c>
      <c r="P13" s="350"/>
      <c r="Q13" s="368">
        <v>2148</v>
      </c>
      <c r="R13" s="369">
        <v>15.025181869054279</v>
      </c>
      <c r="S13" s="370">
        <v>1237</v>
      </c>
      <c r="T13" s="371">
        <v>57.588454376163881</v>
      </c>
      <c r="U13" s="370">
        <v>911</v>
      </c>
      <c r="V13" s="372">
        <v>42.411545623836126</v>
      </c>
      <c r="W13" s="350"/>
      <c r="X13" s="368">
        <v>9576</v>
      </c>
      <c r="Y13" s="369">
        <v>66.983771684387236</v>
      </c>
      <c r="Z13" s="370">
        <v>7238</v>
      </c>
      <c r="AA13" s="371">
        <v>75.584795321637429</v>
      </c>
      <c r="AB13" s="370">
        <v>2338</v>
      </c>
      <c r="AC13" s="372">
        <f t="shared" si="0"/>
        <v>24.415204678362574</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7607</v>
      </c>
      <c r="E14" s="365">
        <f t="shared" si="2"/>
        <v>5038</v>
      </c>
      <c r="F14" s="366">
        <f t="shared" si="3"/>
        <v>66.22847377415539</v>
      </c>
      <c r="G14" s="365">
        <f t="shared" si="4"/>
        <v>2569</v>
      </c>
      <c r="H14" s="367">
        <f t="shared" si="3"/>
        <v>33.771526225844617</v>
      </c>
      <c r="I14" s="350"/>
      <c r="J14" s="368">
        <f t="shared" si="5"/>
        <v>1794</v>
      </c>
      <c r="K14" s="369">
        <f t="shared" si="6"/>
        <v>23.583541474957276</v>
      </c>
      <c r="L14" s="370">
        <v>734</v>
      </c>
      <c r="M14" s="371">
        <v>40.914158305462657</v>
      </c>
      <c r="N14" s="370">
        <v>1060</v>
      </c>
      <c r="O14" s="372">
        <v>59.085841694537343</v>
      </c>
      <c r="P14" s="350"/>
      <c r="Q14" s="368">
        <v>1396</v>
      </c>
      <c r="R14" s="369">
        <v>18.351518338372554</v>
      </c>
      <c r="S14" s="370">
        <v>803</v>
      </c>
      <c r="T14" s="371">
        <v>57.521489971346703</v>
      </c>
      <c r="U14" s="370">
        <v>593</v>
      </c>
      <c r="V14" s="372">
        <v>42.478510028653297</v>
      </c>
      <c r="W14" s="350"/>
      <c r="X14" s="368">
        <v>4417</v>
      </c>
      <c r="Y14" s="369">
        <v>58.064940186670178</v>
      </c>
      <c r="Z14" s="370">
        <v>3501</v>
      </c>
      <c r="AA14" s="371">
        <v>79.261942494906052</v>
      </c>
      <c r="AB14" s="370">
        <v>916</v>
      </c>
      <c r="AC14" s="372">
        <f t="shared" si="0"/>
        <v>20.738057505093956</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8899</v>
      </c>
      <c r="E15" s="365">
        <f t="shared" si="2"/>
        <v>5565</v>
      </c>
      <c r="F15" s="366">
        <f t="shared" si="3"/>
        <v>62.535116305202834</v>
      </c>
      <c r="G15" s="365">
        <f t="shared" si="4"/>
        <v>3334</v>
      </c>
      <c r="H15" s="367">
        <f t="shared" si="3"/>
        <v>37.464883694797166</v>
      </c>
      <c r="I15" s="350"/>
      <c r="J15" s="368">
        <f t="shared" si="5"/>
        <v>2087</v>
      </c>
      <c r="K15" s="369">
        <f t="shared" si="6"/>
        <v>23.452073266659177</v>
      </c>
      <c r="L15" s="370">
        <v>796</v>
      </c>
      <c r="M15" s="371">
        <v>38.140872065165311</v>
      </c>
      <c r="N15" s="370">
        <v>1291</v>
      </c>
      <c r="O15" s="372">
        <v>61.859127934834689</v>
      </c>
      <c r="P15" s="350"/>
      <c r="Q15" s="368">
        <v>1543</v>
      </c>
      <c r="R15" s="369">
        <v>17.33902685695022</v>
      </c>
      <c r="S15" s="370">
        <v>879</v>
      </c>
      <c r="T15" s="371">
        <v>56.966947504860663</v>
      </c>
      <c r="U15" s="370">
        <v>664</v>
      </c>
      <c r="V15" s="372">
        <v>43.033052495139337</v>
      </c>
      <c r="W15" s="350"/>
      <c r="X15" s="368">
        <v>5269</v>
      </c>
      <c r="Y15" s="369">
        <v>59.20889987639061</v>
      </c>
      <c r="Z15" s="370">
        <v>3890</v>
      </c>
      <c r="AA15" s="371">
        <v>73.828050863541478</v>
      </c>
      <c r="AB15" s="370">
        <v>1379</v>
      </c>
      <c r="AC15" s="372">
        <f t="shared" si="0"/>
        <v>26.171949136458533</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23782</v>
      </c>
      <c r="E16" s="365">
        <f t="shared" si="2"/>
        <v>14436</v>
      </c>
      <c r="F16" s="366">
        <f t="shared" si="3"/>
        <v>60.701370784627031</v>
      </c>
      <c r="G16" s="365">
        <f t="shared" si="4"/>
        <v>9346</v>
      </c>
      <c r="H16" s="367">
        <f t="shared" si="3"/>
        <v>39.298629215372969</v>
      </c>
      <c r="I16" s="350"/>
      <c r="J16" s="368">
        <f t="shared" si="5"/>
        <v>6905</v>
      </c>
      <c r="K16" s="369">
        <f t="shared" si="6"/>
        <v>29.034563955933056</v>
      </c>
      <c r="L16" s="370">
        <v>2793</v>
      </c>
      <c r="M16" s="371">
        <v>40.448950036205652</v>
      </c>
      <c r="N16" s="370">
        <v>4112</v>
      </c>
      <c r="O16" s="372">
        <v>59.551049963794355</v>
      </c>
      <c r="P16" s="350"/>
      <c r="Q16" s="368">
        <v>4653</v>
      </c>
      <c r="R16" s="369">
        <v>19.565217391304348</v>
      </c>
      <c r="S16" s="370">
        <v>2662</v>
      </c>
      <c r="T16" s="371">
        <v>57.210401891252957</v>
      </c>
      <c r="U16" s="370">
        <v>1991</v>
      </c>
      <c r="V16" s="372">
        <v>42.789598108747043</v>
      </c>
      <c r="W16" s="350"/>
      <c r="X16" s="368">
        <v>12224</v>
      </c>
      <c r="Y16" s="369">
        <v>51.400218652762597</v>
      </c>
      <c r="Z16" s="370">
        <v>8981</v>
      </c>
      <c r="AA16" s="371">
        <v>73.470222513088999</v>
      </c>
      <c r="AB16" s="370">
        <v>3243</v>
      </c>
      <c r="AC16" s="372">
        <f t="shared" si="0"/>
        <v>26.529777486910994</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5184</v>
      </c>
      <c r="E17" s="375">
        <f t="shared" si="2"/>
        <v>3309</v>
      </c>
      <c r="F17" s="376">
        <f t="shared" si="3"/>
        <v>63.831018518518526</v>
      </c>
      <c r="G17" s="375">
        <f t="shared" si="4"/>
        <v>1875</v>
      </c>
      <c r="H17" s="367">
        <f t="shared" si="3"/>
        <v>36.168981481481481</v>
      </c>
      <c r="I17" s="350"/>
      <c r="J17" s="377">
        <f t="shared" si="5"/>
        <v>1294</v>
      </c>
      <c r="K17" s="378">
        <f t="shared" si="6"/>
        <v>24.961419753086421</v>
      </c>
      <c r="L17" s="375">
        <v>517</v>
      </c>
      <c r="M17" s="376">
        <v>39.953632148377125</v>
      </c>
      <c r="N17" s="375">
        <v>777</v>
      </c>
      <c r="O17" s="372">
        <v>60.046367851622875</v>
      </c>
      <c r="P17" s="350"/>
      <c r="Q17" s="377">
        <v>927</v>
      </c>
      <c r="R17" s="378">
        <v>17.881944444444446</v>
      </c>
      <c r="S17" s="375">
        <v>506</v>
      </c>
      <c r="T17" s="376">
        <v>54.584681769147792</v>
      </c>
      <c r="U17" s="375">
        <v>421</v>
      </c>
      <c r="V17" s="372">
        <v>45.415318230852215</v>
      </c>
      <c r="W17" s="350"/>
      <c r="X17" s="377">
        <v>2963</v>
      </c>
      <c r="Y17" s="378">
        <v>57.156635802469133</v>
      </c>
      <c r="Z17" s="375">
        <v>2286</v>
      </c>
      <c r="AA17" s="376">
        <v>77.151535605804938</v>
      </c>
      <c r="AB17" s="375">
        <v>677</v>
      </c>
      <c r="AC17" s="372">
        <f t="shared" si="0"/>
        <v>22.848464394195073</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34656</v>
      </c>
      <c r="E18" s="365">
        <f t="shared" si="2"/>
        <v>22671</v>
      </c>
      <c r="F18" s="366">
        <f t="shared" si="3"/>
        <v>65.41724376731301</v>
      </c>
      <c r="G18" s="365">
        <f t="shared" si="4"/>
        <v>11985</v>
      </c>
      <c r="H18" s="367">
        <f t="shared" si="3"/>
        <v>34.582756232686975</v>
      </c>
      <c r="I18" s="350"/>
      <c r="J18" s="368">
        <f t="shared" si="5"/>
        <v>6684</v>
      </c>
      <c r="K18" s="369">
        <f t="shared" si="6"/>
        <v>19.286703601108034</v>
      </c>
      <c r="L18" s="370">
        <v>2729</v>
      </c>
      <c r="M18" s="371">
        <v>40.828845002992217</v>
      </c>
      <c r="N18" s="370">
        <v>3955</v>
      </c>
      <c r="O18" s="372">
        <v>59.171154997007783</v>
      </c>
      <c r="P18" s="350"/>
      <c r="Q18" s="368">
        <v>5107</v>
      </c>
      <c r="R18" s="369">
        <v>14.736265004616806</v>
      </c>
      <c r="S18" s="370">
        <v>2793</v>
      </c>
      <c r="T18" s="371">
        <v>54.689641668298414</v>
      </c>
      <c r="U18" s="370">
        <v>2314</v>
      </c>
      <c r="V18" s="372">
        <v>45.310358331701586</v>
      </c>
      <c r="W18" s="350"/>
      <c r="X18" s="368">
        <v>22865</v>
      </c>
      <c r="Y18" s="369">
        <v>65.977031394275159</v>
      </c>
      <c r="Z18" s="370">
        <v>17149</v>
      </c>
      <c r="AA18" s="371">
        <v>75.001093374152646</v>
      </c>
      <c r="AB18" s="370">
        <v>5716</v>
      </c>
      <c r="AC18" s="372">
        <f t="shared" si="0"/>
        <v>24.998906625847365</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25361</v>
      </c>
      <c r="E19" s="365">
        <f t="shared" si="2"/>
        <v>16134</v>
      </c>
      <c r="F19" s="366">
        <f t="shared" si="3"/>
        <v>63.617365245849925</v>
      </c>
      <c r="G19" s="365">
        <f t="shared" si="4"/>
        <v>9227</v>
      </c>
      <c r="H19" s="367">
        <f t="shared" si="3"/>
        <v>36.382634754150075</v>
      </c>
      <c r="I19" s="350"/>
      <c r="J19" s="368">
        <f t="shared" si="5"/>
        <v>5633</v>
      </c>
      <c r="K19" s="369">
        <f t="shared" si="6"/>
        <v>22.211269271716418</v>
      </c>
      <c r="L19" s="370">
        <v>2157</v>
      </c>
      <c r="M19" s="371">
        <v>38.292206639446121</v>
      </c>
      <c r="N19" s="370">
        <v>3476</v>
      </c>
      <c r="O19" s="372">
        <v>61.707793360553879</v>
      </c>
      <c r="P19" s="350"/>
      <c r="Q19" s="368">
        <v>3671</v>
      </c>
      <c r="R19" s="369">
        <v>14.474981270454634</v>
      </c>
      <c r="S19" s="370">
        <v>2108</v>
      </c>
      <c r="T19" s="371">
        <v>57.423045491691639</v>
      </c>
      <c r="U19" s="370">
        <v>1563</v>
      </c>
      <c r="V19" s="372">
        <v>42.576954508308361</v>
      </c>
      <c r="W19" s="350"/>
      <c r="X19" s="368">
        <v>16057</v>
      </c>
      <c r="Y19" s="369">
        <v>63.313749457828948</v>
      </c>
      <c r="Z19" s="370">
        <v>11869</v>
      </c>
      <c r="AA19" s="371">
        <v>73.917917419194126</v>
      </c>
      <c r="AB19" s="370">
        <v>4188</v>
      </c>
      <c r="AC19" s="372">
        <f t="shared" si="0"/>
        <v>26.082082580805878</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49661</v>
      </c>
      <c r="E20" s="365">
        <f t="shared" si="2"/>
        <v>31076</v>
      </c>
      <c r="F20" s="366">
        <f t="shared" si="3"/>
        <v>62.576267090876136</v>
      </c>
      <c r="G20" s="365">
        <f t="shared" si="4"/>
        <v>18585</v>
      </c>
      <c r="H20" s="367">
        <f t="shared" si="3"/>
        <v>37.423732909123856</v>
      </c>
      <c r="I20" s="350"/>
      <c r="J20" s="368">
        <f t="shared" si="5"/>
        <v>13895</v>
      </c>
      <c r="K20" s="369">
        <f t="shared" si="6"/>
        <v>27.979702382150982</v>
      </c>
      <c r="L20" s="370">
        <v>5594</v>
      </c>
      <c r="M20" s="371">
        <v>40.259086002159052</v>
      </c>
      <c r="N20" s="370">
        <v>8301</v>
      </c>
      <c r="O20" s="372">
        <v>59.740913997840948</v>
      </c>
      <c r="P20" s="350"/>
      <c r="Q20" s="368">
        <v>7814</v>
      </c>
      <c r="R20" s="369">
        <v>15.73468113811643</v>
      </c>
      <c r="S20" s="370">
        <v>4402</v>
      </c>
      <c r="T20" s="371">
        <v>56.334783721525469</v>
      </c>
      <c r="U20" s="370">
        <v>3412</v>
      </c>
      <c r="V20" s="372">
        <v>43.665216278474531</v>
      </c>
      <c r="W20" s="350"/>
      <c r="X20" s="368">
        <v>27952</v>
      </c>
      <c r="Y20" s="369">
        <v>56.285616479732589</v>
      </c>
      <c r="Z20" s="370">
        <v>21080</v>
      </c>
      <c r="AA20" s="371">
        <v>75.414997137950763</v>
      </c>
      <c r="AB20" s="370">
        <v>6872</v>
      </c>
      <c r="AC20" s="372">
        <f t="shared" si="0"/>
        <v>24.585002862049226</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50293</v>
      </c>
      <c r="E21" s="365">
        <f t="shared" si="2"/>
        <v>32621</v>
      </c>
      <c r="F21" s="366">
        <f t="shared" si="3"/>
        <v>64.861909212017579</v>
      </c>
      <c r="G21" s="365">
        <f t="shared" si="4"/>
        <v>17672</v>
      </c>
      <c r="H21" s="367">
        <f t="shared" si="3"/>
        <v>35.138090787982421</v>
      </c>
      <c r="I21" s="350"/>
      <c r="J21" s="368">
        <f t="shared" si="5"/>
        <v>10446</v>
      </c>
      <c r="K21" s="369">
        <f t="shared" si="6"/>
        <v>20.770286123317362</v>
      </c>
      <c r="L21" s="370">
        <v>4266</v>
      </c>
      <c r="M21" s="371">
        <v>40.8385985066054</v>
      </c>
      <c r="N21" s="370">
        <v>6180</v>
      </c>
      <c r="O21" s="372">
        <v>59.161401493394607</v>
      </c>
      <c r="P21" s="350"/>
      <c r="Q21" s="368">
        <v>8875</v>
      </c>
      <c r="R21" s="369">
        <v>17.646590976875508</v>
      </c>
      <c r="S21" s="370">
        <v>5018</v>
      </c>
      <c r="T21" s="371">
        <v>56.540845070422542</v>
      </c>
      <c r="U21" s="370">
        <v>3857</v>
      </c>
      <c r="V21" s="372">
        <v>43.459154929577466</v>
      </c>
      <c r="W21" s="350"/>
      <c r="X21" s="368">
        <v>30972</v>
      </c>
      <c r="Y21" s="369">
        <v>61.58312289980713</v>
      </c>
      <c r="Z21" s="370">
        <v>23337</v>
      </c>
      <c r="AA21" s="371">
        <v>75.348702053467647</v>
      </c>
      <c r="AB21" s="370">
        <v>7635</v>
      </c>
      <c r="AC21" s="372">
        <f t="shared" si="0"/>
        <v>24.651297946532353</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13200</v>
      </c>
      <c r="E22" s="365">
        <f t="shared" si="2"/>
        <v>8586</v>
      </c>
      <c r="F22" s="366">
        <f t="shared" si="3"/>
        <v>65.045454545454547</v>
      </c>
      <c r="G22" s="365">
        <f t="shared" si="4"/>
        <v>4614</v>
      </c>
      <c r="H22" s="367">
        <f t="shared" si="3"/>
        <v>34.954545454545453</v>
      </c>
      <c r="I22" s="350"/>
      <c r="J22" s="368">
        <f t="shared" si="5"/>
        <v>2768</v>
      </c>
      <c r="K22" s="369">
        <f t="shared" si="6"/>
        <v>20.969696969696969</v>
      </c>
      <c r="L22" s="370">
        <v>1111</v>
      </c>
      <c r="M22" s="371">
        <v>40.137283236994222</v>
      </c>
      <c r="N22" s="370">
        <v>1657</v>
      </c>
      <c r="O22" s="372">
        <v>59.862716763005785</v>
      </c>
      <c r="P22" s="350"/>
      <c r="Q22" s="368">
        <v>2069</v>
      </c>
      <c r="R22" s="369">
        <v>15.674242424242424</v>
      </c>
      <c r="S22" s="370">
        <v>1161</v>
      </c>
      <c r="T22" s="371">
        <v>56.114064765587237</v>
      </c>
      <c r="U22" s="370">
        <v>908</v>
      </c>
      <c r="V22" s="372">
        <v>43.885935234412763</v>
      </c>
      <c r="W22" s="350"/>
      <c r="X22" s="368">
        <v>8363</v>
      </c>
      <c r="Y22" s="369">
        <v>63.356060606060602</v>
      </c>
      <c r="Z22" s="370">
        <v>6314</v>
      </c>
      <c r="AA22" s="371">
        <v>75.499222766949657</v>
      </c>
      <c r="AB22" s="370">
        <v>2049</v>
      </c>
      <c r="AC22" s="372">
        <f t="shared" si="0"/>
        <v>24.500777233050343</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28716</v>
      </c>
      <c r="E23" s="365">
        <f t="shared" si="2"/>
        <v>19373</v>
      </c>
      <c r="F23" s="366">
        <f t="shared" si="3"/>
        <v>67.46413149463713</v>
      </c>
      <c r="G23" s="365">
        <f t="shared" si="4"/>
        <v>9343</v>
      </c>
      <c r="H23" s="367">
        <f t="shared" si="3"/>
        <v>32.535868505362863</v>
      </c>
      <c r="I23" s="350"/>
      <c r="J23" s="368">
        <f t="shared" si="5"/>
        <v>5336</v>
      </c>
      <c r="K23" s="369">
        <f t="shared" si="6"/>
        <v>18.58197520546037</v>
      </c>
      <c r="L23" s="370">
        <v>2278</v>
      </c>
      <c r="M23" s="371">
        <v>42.691154422788607</v>
      </c>
      <c r="N23" s="370">
        <v>3058</v>
      </c>
      <c r="O23" s="372">
        <v>57.3088455772114</v>
      </c>
      <c r="P23" s="350"/>
      <c r="Q23" s="368">
        <v>4501</v>
      </c>
      <c r="R23" s="369">
        <v>15.674188605655385</v>
      </c>
      <c r="S23" s="370">
        <v>2497</v>
      </c>
      <c r="T23" s="371">
        <v>55.476560764274609</v>
      </c>
      <c r="U23" s="370">
        <v>2004</v>
      </c>
      <c r="V23" s="372">
        <v>44.523439235725391</v>
      </c>
      <c r="W23" s="350"/>
      <c r="X23" s="368">
        <v>18879</v>
      </c>
      <c r="Y23" s="369">
        <v>65.743836188884245</v>
      </c>
      <c r="Z23" s="370">
        <v>14598</v>
      </c>
      <c r="AA23" s="371">
        <v>77.324010805657082</v>
      </c>
      <c r="AB23" s="370">
        <v>4281</v>
      </c>
      <c r="AC23" s="372">
        <f t="shared" si="0"/>
        <v>22.675989194342922</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69555</v>
      </c>
      <c r="E24" s="365">
        <f t="shared" si="2"/>
        <v>45681</v>
      </c>
      <c r="F24" s="366">
        <f t="shared" si="3"/>
        <v>65.676083674789737</v>
      </c>
      <c r="G24" s="365">
        <f t="shared" si="4"/>
        <v>23874</v>
      </c>
      <c r="H24" s="367">
        <f t="shared" si="3"/>
        <v>34.323916325210263</v>
      </c>
      <c r="I24" s="350"/>
      <c r="J24" s="368">
        <f t="shared" si="5"/>
        <v>16875</v>
      </c>
      <c r="K24" s="369">
        <f t="shared" si="6"/>
        <v>24.261375889583782</v>
      </c>
      <c r="L24" s="370">
        <v>7940</v>
      </c>
      <c r="M24" s="371">
        <v>47.05185185185185</v>
      </c>
      <c r="N24" s="370">
        <v>8935</v>
      </c>
      <c r="O24" s="372">
        <v>52.948148148148142</v>
      </c>
      <c r="P24" s="350"/>
      <c r="Q24" s="368">
        <v>10401</v>
      </c>
      <c r="R24" s="369">
        <v>14.953633814966574</v>
      </c>
      <c r="S24" s="370">
        <v>6053</v>
      </c>
      <c r="T24" s="371">
        <v>58.196327276223435</v>
      </c>
      <c r="U24" s="370">
        <v>4348</v>
      </c>
      <c r="V24" s="372">
        <v>41.803672723776558</v>
      </c>
      <c r="W24" s="350"/>
      <c r="X24" s="368">
        <v>42279</v>
      </c>
      <c r="Y24" s="369">
        <v>60.784990295449646</v>
      </c>
      <c r="Z24" s="370">
        <v>31688</v>
      </c>
      <c r="AA24" s="371">
        <v>74.94973864093285</v>
      </c>
      <c r="AB24" s="370">
        <v>10591</v>
      </c>
      <c r="AC24" s="372">
        <f t="shared" si="0"/>
        <v>25.05026135906715</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16331</v>
      </c>
      <c r="E25" s="365">
        <f t="shared" si="2"/>
        <v>9068</v>
      </c>
      <c r="F25" s="366">
        <f t="shared" si="3"/>
        <v>55.526299675463839</v>
      </c>
      <c r="G25" s="365">
        <f t="shared" si="4"/>
        <v>7263</v>
      </c>
      <c r="H25" s="367">
        <f t="shared" si="3"/>
        <v>44.473700324536161</v>
      </c>
      <c r="I25" s="350"/>
      <c r="J25" s="368">
        <f t="shared" si="5"/>
        <v>5785</v>
      </c>
      <c r="K25" s="369">
        <f t="shared" si="6"/>
        <v>35.42342783662972</v>
      </c>
      <c r="L25" s="370">
        <v>2026</v>
      </c>
      <c r="M25" s="371">
        <v>35.021607605877271</v>
      </c>
      <c r="N25" s="370">
        <v>3759</v>
      </c>
      <c r="O25" s="372">
        <v>64.978392394122736</v>
      </c>
      <c r="P25" s="350"/>
      <c r="Q25" s="368">
        <v>2470</v>
      </c>
      <c r="R25" s="369">
        <v>15.124609638111567</v>
      </c>
      <c r="S25" s="370">
        <v>1308</v>
      </c>
      <c r="T25" s="371">
        <v>52.955465587044536</v>
      </c>
      <c r="U25" s="370">
        <v>1162</v>
      </c>
      <c r="V25" s="372">
        <v>47.044534412955464</v>
      </c>
      <c r="W25" s="350"/>
      <c r="X25" s="368">
        <v>8076</v>
      </c>
      <c r="Y25" s="369">
        <v>49.451962525258708</v>
      </c>
      <c r="Z25" s="370">
        <v>5734</v>
      </c>
      <c r="AA25" s="371">
        <v>71.000495294700343</v>
      </c>
      <c r="AB25" s="370">
        <v>2342</v>
      </c>
      <c r="AC25" s="372">
        <f t="shared" si="0"/>
        <v>28.999504705299657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3448</v>
      </c>
      <c r="E26" s="380">
        <f t="shared" si="2"/>
        <v>2318</v>
      </c>
      <c r="F26" s="381">
        <f t="shared" si="3"/>
        <v>67.227378190255223</v>
      </c>
      <c r="G26" s="380">
        <f t="shared" si="4"/>
        <v>1130</v>
      </c>
      <c r="H26" s="367">
        <f t="shared" si="3"/>
        <v>32.772621809744777</v>
      </c>
      <c r="I26" s="350"/>
      <c r="J26" s="377">
        <f t="shared" si="5"/>
        <v>663</v>
      </c>
      <c r="K26" s="378">
        <f t="shared" si="6"/>
        <v>19.228538283062647</v>
      </c>
      <c r="L26" s="375">
        <v>305</v>
      </c>
      <c r="M26" s="376">
        <v>46.003016591251885</v>
      </c>
      <c r="N26" s="375">
        <v>358</v>
      </c>
      <c r="O26" s="372">
        <v>53.996983408748115</v>
      </c>
      <c r="P26" s="350"/>
      <c r="Q26" s="377">
        <v>510</v>
      </c>
      <c r="R26" s="378">
        <v>14.791183294663574</v>
      </c>
      <c r="S26" s="375">
        <v>290</v>
      </c>
      <c r="T26" s="376">
        <v>56.862745098039213</v>
      </c>
      <c r="U26" s="375">
        <v>220</v>
      </c>
      <c r="V26" s="372">
        <v>43.137254901960787</v>
      </c>
      <c r="W26" s="350"/>
      <c r="X26" s="377">
        <v>2275</v>
      </c>
      <c r="Y26" s="378">
        <v>65.980278422273784</v>
      </c>
      <c r="Z26" s="375">
        <v>1723</v>
      </c>
      <c r="AA26" s="376">
        <v>75.736263736263737</v>
      </c>
      <c r="AB26" s="375">
        <v>552</v>
      </c>
      <c r="AC26" s="372">
        <f t="shared" si="0"/>
        <v>24.263736263736263</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19844</v>
      </c>
      <c r="E27" s="380">
        <f t="shared" si="2"/>
        <v>13247</v>
      </c>
      <c r="F27" s="381">
        <f t="shared" si="3"/>
        <v>66.755694416448293</v>
      </c>
      <c r="G27" s="380">
        <f t="shared" si="4"/>
        <v>6597</v>
      </c>
      <c r="H27" s="367">
        <f t="shared" si="3"/>
        <v>33.2443055835517</v>
      </c>
      <c r="I27" s="350"/>
      <c r="J27" s="377">
        <f t="shared" si="5"/>
        <v>3524</v>
      </c>
      <c r="K27" s="378">
        <f t="shared" si="6"/>
        <v>17.758516428139487</v>
      </c>
      <c r="L27" s="375">
        <v>1452</v>
      </c>
      <c r="M27" s="376">
        <v>41.203178206583431</v>
      </c>
      <c r="N27" s="375">
        <v>2072</v>
      </c>
      <c r="O27" s="372">
        <v>58.796821793416576</v>
      </c>
      <c r="P27" s="350"/>
      <c r="Q27" s="377">
        <v>2986</v>
      </c>
      <c r="R27" s="378">
        <v>15.047369481959283</v>
      </c>
      <c r="S27" s="375">
        <v>1669</v>
      </c>
      <c r="T27" s="376">
        <v>55.894172806430007</v>
      </c>
      <c r="U27" s="375">
        <v>1317</v>
      </c>
      <c r="V27" s="372">
        <v>44.105827193569993</v>
      </c>
      <c r="W27" s="350"/>
      <c r="X27" s="377">
        <v>13334</v>
      </c>
      <c r="Y27" s="378">
        <v>67.19411408990122</v>
      </c>
      <c r="Z27" s="375">
        <v>10126</v>
      </c>
      <c r="AA27" s="376">
        <v>75.941202939853</v>
      </c>
      <c r="AB27" s="375">
        <v>3208</v>
      </c>
      <c r="AC27" s="372">
        <f t="shared" si="0"/>
        <v>24.05879706014699</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2299</v>
      </c>
      <c r="E28" s="380">
        <f t="shared" si="2"/>
        <v>1469</v>
      </c>
      <c r="F28" s="381">
        <f t="shared" si="3"/>
        <v>63.897346672466291</v>
      </c>
      <c r="G28" s="380">
        <f t="shared" si="4"/>
        <v>830</v>
      </c>
      <c r="H28" s="382">
        <f t="shared" si="3"/>
        <v>36.102653327533716</v>
      </c>
      <c r="I28" s="350"/>
      <c r="J28" s="377">
        <f t="shared" si="5"/>
        <v>521</v>
      </c>
      <c r="K28" s="378">
        <f t="shared" si="6"/>
        <v>22.662026968247066</v>
      </c>
      <c r="L28" s="375">
        <v>223</v>
      </c>
      <c r="M28" s="376">
        <v>42.802303262955853</v>
      </c>
      <c r="N28" s="375">
        <v>298</v>
      </c>
      <c r="O28" s="383">
        <v>57.197696737044147</v>
      </c>
      <c r="P28" s="350"/>
      <c r="Q28" s="377">
        <v>340</v>
      </c>
      <c r="R28" s="378">
        <v>14.789038712483688</v>
      </c>
      <c r="S28" s="375">
        <v>184</v>
      </c>
      <c r="T28" s="376">
        <v>54.117647058823529</v>
      </c>
      <c r="U28" s="375">
        <v>156</v>
      </c>
      <c r="V28" s="383">
        <v>45.882352941176471</v>
      </c>
      <c r="W28" s="350"/>
      <c r="X28" s="377">
        <v>1438</v>
      </c>
      <c r="Y28" s="378">
        <v>62.548934319269243</v>
      </c>
      <c r="Z28" s="375">
        <v>1062</v>
      </c>
      <c r="AA28" s="376">
        <v>73.852573018080676</v>
      </c>
      <c r="AB28" s="375">
        <v>376</v>
      </c>
      <c r="AC28" s="383">
        <f t="shared" si="0"/>
        <v>26.147426981919331</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1302</v>
      </c>
      <c r="E29" s="386">
        <f t="shared" si="2"/>
        <v>693</v>
      </c>
      <c r="F29" s="387">
        <f t="shared" si="3"/>
        <v>53.225806451612897</v>
      </c>
      <c r="G29" s="386">
        <f t="shared" si="4"/>
        <v>609</v>
      </c>
      <c r="H29" s="388">
        <f t="shared" si="3"/>
        <v>46.774193548387096</v>
      </c>
      <c r="I29" s="350"/>
      <c r="J29" s="389">
        <f t="shared" si="5"/>
        <v>678</v>
      </c>
      <c r="K29" s="390">
        <f t="shared" si="6"/>
        <v>52.073732718894007</v>
      </c>
      <c r="L29" s="391">
        <v>251</v>
      </c>
      <c r="M29" s="392">
        <v>37.020648967551622</v>
      </c>
      <c r="N29" s="391">
        <v>427</v>
      </c>
      <c r="O29" s="393">
        <v>62.979351032448385</v>
      </c>
      <c r="P29" s="350"/>
      <c r="Q29" s="389">
        <v>199</v>
      </c>
      <c r="R29" s="390">
        <v>15.284178187403993</v>
      </c>
      <c r="S29" s="391">
        <v>121</v>
      </c>
      <c r="T29" s="392">
        <v>60.804020100502512</v>
      </c>
      <c r="U29" s="391">
        <v>78</v>
      </c>
      <c r="V29" s="393">
        <v>39.195979899497488</v>
      </c>
      <c r="W29" s="350"/>
      <c r="X29" s="389">
        <v>425</v>
      </c>
      <c r="Y29" s="390">
        <v>32.642089093701998</v>
      </c>
      <c r="Z29" s="391">
        <v>321</v>
      </c>
      <c r="AA29" s="392">
        <v>75.529411764705884</v>
      </c>
      <c r="AB29" s="391">
        <v>104</v>
      </c>
      <c r="AC29" s="393">
        <f t="shared" si="0"/>
        <v>24.47058823529412</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455402</v>
      </c>
      <c r="E31" s="1230">
        <f>L31+S31+Z31</f>
        <v>287815</v>
      </c>
      <c r="F31" s="1231">
        <f>E31/$D31*100</f>
        <v>63.200205532694184</v>
      </c>
      <c r="G31" s="1230">
        <f>N31+U31+AB31</f>
        <v>167587</v>
      </c>
      <c r="H31" s="1232">
        <f>G31/$D31*100</f>
        <v>36.799794467305809</v>
      </c>
      <c r="I31" s="320"/>
      <c r="J31" s="1233">
        <f>SUM(J12:J29)</f>
        <v>117341</v>
      </c>
      <c r="K31" s="1234">
        <f>J31/$D31*100</f>
        <v>25.76646567208752</v>
      </c>
      <c r="L31" s="1230">
        <f>SUM(L12:L29)</f>
        <v>47740</v>
      </c>
      <c r="M31" s="1231">
        <f>L31/$J31*100</f>
        <v>40.684841615462624</v>
      </c>
      <c r="N31" s="1230">
        <f>SUM(N12:N29)</f>
        <v>69601</v>
      </c>
      <c r="O31" s="1235">
        <f>N31/$J31*100</f>
        <v>59.315158384537369</v>
      </c>
      <c r="P31" s="320"/>
      <c r="Q31" s="1233">
        <f>SUM(Q12:Q29)</f>
        <v>73961</v>
      </c>
      <c r="R31" s="1234">
        <f>Q31/$D31*100</f>
        <v>16.240815806693867</v>
      </c>
      <c r="S31" s="1230">
        <f>SUM(S12:S29)</f>
        <v>41781</v>
      </c>
      <c r="T31" s="1231">
        <f>S31/$Q31*100</f>
        <v>56.490582874758324</v>
      </c>
      <c r="U31" s="1230">
        <f>SUM(U12:U29)</f>
        <v>32180</v>
      </c>
      <c r="V31" s="1235">
        <f>U31/$Q31*100</f>
        <v>43.509417125241683</v>
      </c>
      <c r="W31" s="320"/>
      <c r="X31" s="1233">
        <f>SUM(X12:X29)</f>
        <v>264100</v>
      </c>
      <c r="Y31" s="1234">
        <f>X31/$D31*100</f>
        <v>57.992718521218613</v>
      </c>
      <c r="Z31" s="1230">
        <f>SUM(Z12:Z29)</f>
        <v>198294</v>
      </c>
      <c r="AA31" s="1231">
        <f>Z31/$X31*100</f>
        <v>75.082923135176074</v>
      </c>
      <c r="AB31" s="1230">
        <f>SUM(AB12:AB29)</f>
        <v>65806</v>
      </c>
      <c r="AC31" s="1235">
        <f>AB31/$X31*100</f>
        <v>24.91707686482393</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72"/>
      <c r="C34" s="1472"/>
      <c r="D34" s="1472"/>
      <c r="E34" s="1472"/>
      <c r="F34" s="1472"/>
      <c r="G34" s="1472"/>
      <c r="H34" s="1472"/>
      <c r="I34" s="1472"/>
      <c r="J34" s="1472"/>
      <c r="K34" s="1472"/>
      <c r="L34" s="1472"/>
      <c r="M34" s="1472"/>
      <c r="N34" s="1472"/>
      <c r="O34" s="1472"/>
    </row>
    <row r="35" spans="2:15" s="329" customFormat="1" ht="29.25" customHeight="1" x14ac:dyDescent="0.25">
      <c r="B35" s="1473"/>
      <c r="C35" s="1473"/>
      <c r="D35" s="1473"/>
      <c r="E35" s="1473"/>
      <c r="F35" s="1473"/>
      <c r="G35" s="1473"/>
      <c r="H35" s="1473"/>
      <c r="I35" s="1473"/>
      <c r="J35" s="1473"/>
      <c r="K35" s="1473"/>
      <c r="L35" s="1473"/>
      <c r="M35" s="1473"/>
    </row>
    <row r="36" spans="2:15" s="329" customFormat="1" ht="4.5" customHeight="1" x14ac:dyDescent="0.25">
      <c r="B36" s="1471"/>
      <c r="C36" s="1471"/>
      <c r="D36" s="1471"/>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92">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3"/>
      <c r="C2" s="1443"/>
    </row>
    <row r="3" spans="1:53" s="345" customFormat="1" ht="4.5" customHeight="1" x14ac:dyDescent="0.25">
      <c r="B3" s="1444"/>
      <c r="C3" s="1444"/>
    </row>
    <row r="4" spans="1:53" s="345" customFormat="1" ht="17.25" customHeight="1" x14ac:dyDescent="0.25">
      <c r="A4" s="1445" t="s">
        <v>404</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5">
      <c r="B5" s="1446" t="str">
        <f>porsaad!$B$6</f>
        <v>Situación a 31 de diciembre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5"/>
    <row r="7" spans="1:53" s="322" customFormat="1" ht="12.75" customHeight="1" x14ac:dyDescent="0.25">
      <c r="A7" s="316"/>
      <c r="B7" s="1447" t="s">
        <v>12</v>
      </c>
      <c r="C7" s="317"/>
      <c r="D7" s="1450" t="s">
        <v>228</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5">
      <c r="A8" s="316"/>
      <c r="B8" s="1448"/>
      <c r="C8" s="317"/>
      <c r="D8" s="1452"/>
      <c r="E8" s="1453"/>
      <c r="F8" s="1453"/>
      <c r="G8" s="1453"/>
      <c r="H8" s="1453"/>
      <c r="I8" s="323"/>
      <c r="J8" s="1456" t="s">
        <v>229</v>
      </c>
      <c r="K8" s="1457"/>
      <c r="L8" s="1457"/>
      <c r="M8" s="1457"/>
      <c r="N8" s="1457"/>
      <c r="O8" s="1458"/>
      <c r="P8" s="317"/>
      <c r="Q8" s="1456" t="s">
        <v>230</v>
      </c>
      <c r="R8" s="1457"/>
      <c r="S8" s="1457"/>
      <c r="T8" s="1457"/>
      <c r="U8" s="1457"/>
      <c r="V8" s="1458"/>
      <c r="W8" s="317"/>
      <c r="X8" s="1456" t="s">
        <v>231</v>
      </c>
      <c r="Y8" s="1457"/>
      <c r="Z8" s="1457"/>
      <c r="AA8" s="1457"/>
      <c r="AB8" s="1457"/>
      <c r="AC8" s="1458"/>
      <c r="AD8" s="319"/>
      <c r="AE8" s="319"/>
      <c r="AF8" s="320"/>
      <c r="AG8" s="320"/>
      <c r="AH8" s="320"/>
      <c r="AI8" s="320"/>
      <c r="AJ8" s="320"/>
      <c r="AK8" s="320"/>
      <c r="AL8" s="321"/>
    </row>
    <row r="9" spans="1:53" s="322" customFormat="1" ht="21.75" customHeight="1" x14ac:dyDescent="0.25">
      <c r="A9" s="316"/>
      <c r="B9" s="1448"/>
      <c r="C9" s="317"/>
      <c r="D9" s="1459" t="s">
        <v>9</v>
      </c>
      <c r="E9" s="1461" t="s">
        <v>24</v>
      </c>
      <c r="F9" s="1462"/>
      <c r="G9" s="1461" t="s">
        <v>23</v>
      </c>
      <c r="H9" s="1463"/>
      <c r="I9" s="323"/>
      <c r="J9" s="1464" t="s">
        <v>9</v>
      </c>
      <c r="K9" s="1467" t="s">
        <v>219</v>
      </c>
      <c r="L9" s="1469" t="s">
        <v>24</v>
      </c>
      <c r="M9" s="1470"/>
      <c r="N9" s="1465" t="s">
        <v>23</v>
      </c>
      <c r="O9" s="1466"/>
      <c r="P9" s="317"/>
      <c r="Q9" s="1464" t="s">
        <v>9</v>
      </c>
      <c r="R9" s="1467" t="s">
        <v>219</v>
      </c>
      <c r="S9" s="1469" t="s">
        <v>24</v>
      </c>
      <c r="T9" s="1470"/>
      <c r="U9" s="1465" t="s">
        <v>23</v>
      </c>
      <c r="V9" s="1466"/>
      <c r="W9" s="317"/>
      <c r="X9" s="1464" t="s">
        <v>9</v>
      </c>
      <c r="Y9" s="1467" t="s">
        <v>219</v>
      </c>
      <c r="Z9" s="1469" t="s">
        <v>24</v>
      </c>
      <c r="AA9" s="1470"/>
      <c r="AB9" s="1465" t="s">
        <v>23</v>
      </c>
      <c r="AC9" s="1466"/>
      <c r="AD9" s="319"/>
      <c r="AE9" s="319"/>
      <c r="AF9" s="320"/>
      <c r="AG9" s="320"/>
      <c r="AH9" s="320"/>
      <c r="AI9" s="320"/>
      <c r="AJ9" s="320"/>
      <c r="AK9" s="320"/>
      <c r="AL9" s="321"/>
    </row>
    <row r="10" spans="1:53" s="322" customFormat="1" ht="36.75" customHeight="1" x14ac:dyDescent="0.25">
      <c r="A10" s="316"/>
      <c r="B10" s="1449"/>
      <c r="C10" s="317"/>
      <c r="D10" s="1460"/>
      <c r="E10" s="407" t="s">
        <v>9</v>
      </c>
      <c r="F10" s="403" t="s">
        <v>219</v>
      </c>
      <c r="G10" s="406" t="s">
        <v>9</v>
      </c>
      <c r="H10" s="886" t="s">
        <v>219</v>
      </c>
      <c r="I10" s="346"/>
      <c r="J10" s="1460"/>
      <c r="K10" s="1468"/>
      <c r="L10" s="404" t="s">
        <v>9</v>
      </c>
      <c r="M10" s="403" t="s">
        <v>220</v>
      </c>
      <c r="N10" s="407" t="s">
        <v>9</v>
      </c>
      <c r="O10" s="402" t="s">
        <v>220</v>
      </c>
      <c r="P10" s="347"/>
      <c r="Q10" s="1460"/>
      <c r="R10" s="1468"/>
      <c r="S10" s="404" t="s">
        <v>9</v>
      </c>
      <c r="T10" s="403" t="s">
        <v>220</v>
      </c>
      <c r="U10" s="407" t="s">
        <v>9</v>
      </c>
      <c r="V10" s="402" t="s">
        <v>220</v>
      </c>
      <c r="W10" s="347"/>
      <c r="X10" s="1460"/>
      <c r="Y10" s="1468"/>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149458</v>
      </c>
      <c r="E12" s="352">
        <f>L12+S12+Z12</f>
        <v>92762</v>
      </c>
      <c r="F12" s="353">
        <f>E12/$D12*100</f>
        <v>62.065597023913078</v>
      </c>
      <c r="G12" s="352">
        <f>N12+U12+AB12</f>
        <v>56696</v>
      </c>
      <c r="H12" s="354">
        <f>G12/$D12*100</f>
        <v>37.934402976086929</v>
      </c>
      <c r="I12" s="350"/>
      <c r="J12" s="355">
        <f>L12+N12</f>
        <v>44730</v>
      </c>
      <c r="K12" s="356">
        <f>J12/$D12*100</f>
        <v>29.92814034712093</v>
      </c>
      <c r="L12" s="357">
        <v>17888</v>
      </c>
      <c r="M12" s="353">
        <v>39.991057455846189</v>
      </c>
      <c r="N12" s="357">
        <v>26842</v>
      </c>
      <c r="O12" s="358">
        <v>60.008942544153811</v>
      </c>
      <c r="P12" s="350"/>
      <c r="Q12" s="355">
        <v>30917</v>
      </c>
      <c r="R12" s="356">
        <v>20.686079032236481</v>
      </c>
      <c r="S12" s="357">
        <v>19370</v>
      </c>
      <c r="T12" s="353">
        <v>62.651615616004143</v>
      </c>
      <c r="U12" s="357">
        <v>11547</v>
      </c>
      <c r="V12" s="358">
        <v>37.348384383995857</v>
      </c>
      <c r="W12" s="350"/>
      <c r="X12" s="355">
        <v>73811</v>
      </c>
      <c r="Y12" s="356">
        <v>49.385780620642592</v>
      </c>
      <c r="Z12" s="357">
        <v>55504</v>
      </c>
      <c r="AA12" s="353">
        <v>75.197463792659633</v>
      </c>
      <c r="AB12" s="357">
        <v>18307</v>
      </c>
      <c r="AC12" s="358">
        <f t="shared" ref="AC12:AC29" si="0">AB12/$X12*100</f>
        <v>24.802536207340371</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17611</v>
      </c>
      <c r="E13" s="365">
        <f t="shared" ref="E13:E29" si="2">L13+S13+Z13</f>
        <v>11050</v>
      </c>
      <c r="F13" s="366">
        <f t="shared" ref="F13:H29" si="3">E13/$D13*100</f>
        <v>62.744875361989664</v>
      </c>
      <c r="G13" s="365">
        <f t="shared" ref="G13:G29" si="4">N13+U13+AB13</f>
        <v>6561</v>
      </c>
      <c r="H13" s="367">
        <f t="shared" si="3"/>
        <v>37.255124638010336</v>
      </c>
      <c r="I13" s="350"/>
      <c r="J13" s="368">
        <f t="shared" ref="J13:J29" si="5">L13+N13</f>
        <v>3728</v>
      </c>
      <c r="K13" s="369">
        <f t="shared" ref="K13:K29" si="6">J13/$D13*100</f>
        <v>21.168587814434161</v>
      </c>
      <c r="L13" s="370">
        <v>1504</v>
      </c>
      <c r="M13" s="371">
        <v>40.343347639484975</v>
      </c>
      <c r="N13" s="370">
        <v>2224</v>
      </c>
      <c r="O13" s="372">
        <v>59.656652360515018</v>
      </c>
      <c r="P13" s="350"/>
      <c r="Q13" s="368">
        <v>3134</v>
      </c>
      <c r="R13" s="369">
        <v>17.795695871898246</v>
      </c>
      <c r="S13" s="370">
        <v>1826</v>
      </c>
      <c r="T13" s="371">
        <v>58.264199106573066</v>
      </c>
      <c r="U13" s="370">
        <v>1308</v>
      </c>
      <c r="V13" s="372">
        <v>41.735800893426934</v>
      </c>
      <c r="W13" s="350"/>
      <c r="X13" s="368">
        <v>10749</v>
      </c>
      <c r="Y13" s="369">
        <v>61.035716313667599</v>
      </c>
      <c r="Z13" s="370">
        <v>7720</v>
      </c>
      <c r="AA13" s="371">
        <v>71.820634477625816</v>
      </c>
      <c r="AB13" s="370">
        <v>3029</v>
      </c>
      <c r="AC13" s="372">
        <f t="shared" si="0"/>
        <v>28.179365522374173</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11190</v>
      </c>
      <c r="E14" s="365">
        <f t="shared" si="2"/>
        <v>7186</v>
      </c>
      <c r="F14" s="366">
        <f t="shared" si="3"/>
        <v>64.218051831992852</v>
      </c>
      <c r="G14" s="365">
        <f t="shared" si="4"/>
        <v>4004</v>
      </c>
      <c r="H14" s="367">
        <f t="shared" si="3"/>
        <v>35.781948168007148</v>
      </c>
      <c r="I14" s="350"/>
      <c r="J14" s="368">
        <f t="shared" si="5"/>
        <v>2779</v>
      </c>
      <c r="K14" s="369">
        <f t="shared" si="6"/>
        <v>24.83467381590706</v>
      </c>
      <c r="L14" s="370">
        <v>1083</v>
      </c>
      <c r="M14" s="371">
        <v>38.97085282475711</v>
      </c>
      <c r="N14" s="370">
        <v>1696</v>
      </c>
      <c r="O14" s="372">
        <v>61.02914717524289</v>
      </c>
      <c r="P14" s="350"/>
      <c r="Q14" s="368">
        <v>2250</v>
      </c>
      <c r="R14" s="369">
        <v>20.107238605898122</v>
      </c>
      <c r="S14" s="370">
        <v>1307</v>
      </c>
      <c r="T14" s="371">
        <v>58.088888888888889</v>
      </c>
      <c r="U14" s="370">
        <v>943</v>
      </c>
      <c r="V14" s="372">
        <v>41.911111111111111</v>
      </c>
      <c r="W14" s="350"/>
      <c r="X14" s="368">
        <v>6161</v>
      </c>
      <c r="Y14" s="369">
        <v>55.058087578194815</v>
      </c>
      <c r="Z14" s="370">
        <v>4796</v>
      </c>
      <c r="AA14" s="371">
        <v>77.844505762051625</v>
      </c>
      <c r="AB14" s="370">
        <v>1365</v>
      </c>
      <c r="AC14" s="372">
        <f t="shared" si="0"/>
        <v>22.155494237948385</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12059</v>
      </c>
      <c r="E15" s="365">
        <f t="shared" si="2"/>
        <v>7028</v>
      </c>
      <c r="F15" s="366">
        <f t="shared" si="3"/>
        <v>58.280122729911263</v>
      </c>
      <c r="G15" s="365">
        <f t="shared" si="4"/>
        <v>5031</v>
      </c>
      <c r="H15" s="367">
        <f t="shared" si="3"/>
        <v>41.71987727008873</v>
      </c>
      <c r="I15" s="350"/>
      <c r="J15" s="368">
        <f t="shared" si="5"/>
        <v>3644</v>
      </c>
      <c r="K15" s="369">
        <f t="shared" si="6"/>
        <v>30.218094369350691</v>
      </c>
      <c r="L15" s="370">
        <v>1395</v>
      </c>
      <c r="M15" s="371">
        <v>38.282107574094404</v>
      </c>
      <c r="N15" s="370">
        <v>2249</v>
      </c>
      <c r="O15" s="372">
        <v>61.717892425905596</v>
      </c>
      <c r="P15" s="350"/>
      <c r="Q15" s="368">
        <v>2491</v>
      </c>
      <c r="R15" s="369">
        <v>20.656770876523758</v>
      </c>
      <c r="S15" s="370">
        <v>1377</v>
      </c>
      <c r="T15" s="371">
        <v>55.279004415897226</v>
      </c>
      <c r="U15" s="370">
        <v>1114</v>
      </c>
      <c r="V15" s="372">
        <v>44.720995584102766</v>
      </c>
      <c r="W15" s="350"/>
      <c r="X15" s="368">
        <v>5924</v>
      </c>
      <c r="Y15" s="369">
        <v>49.125134754125547</v>
      </c>
      <c r="Z15" s="370">
        <v>4256</v>
      </c>
      <c r="AA15" s="371">
        <v>71.843349088453749</v>
      </c>
      <c r="AB15" s="370">
        <v>1668</v>
      </c>
      <c r="AC15" s="372">
        <f t="shared" si="0"/>
        <v>28.156650911546254</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24330</v>
      </c>
      <c r="E16" s="365">
        <f t="shared" si="2"/>
        <v>14068</v>
      </c>
      <c r="F16" s="366">
        <f t="shared" si="3"/>
        <v>57.8216193999178</v>
      </c>
      <c r="G16" s="365">
        <f t="shared" si="4"/>
        <v>10262</v>
      </c>
      <c r="H16" s="367">
        <f t="shared" si="3"/>
        <v>42.178380600082207</v>
      </c>
      <c r="I16" s="350"/>
      <c r="J16" s="368">
        <f t="shared" si="5"/>
        <v>9060</v>
      </c>
      <c r="K16" s="369">
        <f t="shared" si="6"/>
        <v>37.237977805178787</v>
      </c>
      <c r="L16" s="370">
        <v>3697</v>
      </c>
      <c r="M16" s="371">
        <v>40.805739514348787</v>
      </c>
      <c r="N16" s="370">
        <v>5363</v>
      </c>
      <c r="O16" s="372">
        <v>59.19426048565122</v>
      </c>
      <c r="P16" s="350"/>
      <c r="Q16" s="368">
        <v>5521</v>
      </c>
      <c r="R16" s="369">
        <v>22.692149609535551</v>
      </c>
      <c r="S16" s="370">
        <v>3324</v>
      </c>
      <c r="T16" s="371">
        <v>60.206484332548449</v>
      </c>
      <c r="U16" s="370">
        <v>2197</v>
      </c>
      <c r="V16" s="372">
        <v>39.793515667451551</v>
      </c>
      <c r="W16" s="350"/>
      <c r="X16" s="368">
        <v>9749</v>
      </c>
      <c r="Y16" s="369">
        <v>40.069872585285651</v>
      </c>
      <c r="Z16" s="370">
        <v>7047</v>
      </c>
      <c r="AA16" s="371">
        <v>72.284336855062065</v>
      </c>
      <c r="AB16" s="370">
        <v>2702</v>
      </c>
      <c r="AC16" s="372">
        <f t="shared" si="0"/>
        <v>27.715663144937942</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8061</v>
      </c>
      <c r="E17" s="375">
        <f t="shared" si="2"/>
        <v>5087</v>
      </c>
      <c r="F17" s="376">
        <f t="shared" si="3"/>
        <v>63.106314353057932</v>
      </c>
      <c r="G17" s="375">
        <f t="shared" si="4"/>
        <v>2974</v>
      </c>
      <c r="H17" s="367">
        <f t="shared" si="3"/>
        <v>36.893685646942068</v>
      </c>
      <c r="I17" s="350"/>
      <c r="J17" s="377">
        <f t="shared" si="5"/>
        <v>1924</v>
      </c>
      <c r="K17" s="378">
        <f t="shared" si="6"/>
        <v>23.868006450812555</v>
      </c>
      <c r="L17" s="375">
        <v>776</v>
      </c>
      <c r="M17" s="376">
        <v>40.332640332640338</v>
      </c>
      <c r="N17" s="375">
        <v>1148</v>
      </c>
      <c r="O17" s="372">
        <v>59.667359667359662</v>
      </c>
      <c r="P17" s="350"/>
      <c r="Q17" s="377">
        <v>1706</v>
      </c>
      <c r="R17" s="378">
        <v>21.1636273415209</v>
      </c>
      <c r="S17" s="375">
        <v>945</v>
      </c>
      <c r="T17" s="376">
        <v>55.392731535756155</v>
      </c>
      <c r="U17" s="375">
        <v>761</v>
      </c>
      <c r="V17" s="372">
        <v>44.607268464243845</v>
      </c>
      <c r="W17" s="350"/>
      <c r="X17" s="377">
        <v>4431</v>
      </c>
      <c r="Y17" s="378">
        <v>54.968366207666541</v>
      </c>
      <c r="Z17" s="375">
        <v>3366</v>
      </c>
      <c r="AA17" s="376">
        <v>75.96479350033853</v>
      </c>
      <c r="AB17" s="375">
        <v>1065</v>
      </c>
      <c r="AC17" s="372">
        <f t="shared" si="0"/>
        <v>24.035206499661477</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42675</v>
      </c>
      <c r="E18" s="365">
        <f t="shared" si="2"/>
        <v>26728</v>
      </c>
      <c r="F18" s="366">
        <f t="shared" si="3"/>
        <v>62.631517281780901</v>
      </c>
      <c r="G18" s="365">
        <f t="shared" si="4"/>
        <v>15947</v>
      </c>
      <c r="H18" s="367">
        <f t="shared" si="3"/>
        <v>37.368482718219099</v>
      </c>
      <c r="I18" s="350"/>
      <c r="J18" s="368">
        <f t="shared" si="5"/>
        <v>9907</v>
      </c>
      <c r="K18" s="369">
        <f t="shared" si="6"/>
        <v>23.214997070884593</v>
      </c>
      <c r="L18" s="370">
        <v>4113</v>
      </c>
      <c r="M18" s="371">
        <v>41.516099727465431</v>
      </c>
      <c r="N18" s="370">
        <v>5794</v>
      </c>
      <c r="O18" s="372">
        <v>58.483900272534569</v>
      </c>
      <c r="P18" s="350"/>
      <c r="Q18" s="368">
        <v>7274</v>
      </c>
      <c r="R18" s="369">
        <v>17.045108377270065</v>
      </c>
      <c r="S18" s="370">
        <v>4035</v>
      </c>
      <c r="T18" s="371">
        <v>55.471542480065992</v>
      </c>
      <c r="U18" s="370">
        <v>3239</v>
      </c>
      <c r="V18" s="372">
        <v>44.528457519934008</v>
      </c>
      <c r="W18" s="350"/>
      <c r="X18" s="368">
        <v>25494</v>
      </c>
      <c r="Y18" s="369">
        <v>59.739894551845339</v>
      </c>
      <c r="Z18" s="370">
        <v>18580</v>
      </c>
      <c r="AA18" s="371">
        <v>72.879893308229384</v>
      </c>
      <c r="AB18" s="370">
        <v>6914</v>
      </c>
      <c r="AC18" s="372">
        <f t="shared" si="0"/>
        <v>27.120106691770612</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27192</v>
      </c>
      <c r="E19" s="365">
        <f t="shared" si="2"/>
        <v>16426</v>
      </c>
      <c r="F19" s="366">
        <f t="shared" si="3"/>
        <v>60.407472786113559</v>
      </c>
      <c r="G19" s="365">
        <f t="shared" si="4"/>
        <v>10766</v>
      </c>
      <c r="H19" s="367">
        <f t="shared" si="3"/>
        <v>39.592527213886434</v>
      </c>
      <c r="I19" s="350"/>
      <c r="J19" s="368">
        <f t="shared" si="5"/>
        <v>7017</v>
      </c>
      <c r="K19" s="369">
        <f t="shared" si="6"/>
        <v>25.805383936451896</v>
      </c>
      <c r="L19" s="370">
        <v>2772</v>
      </c>
      <c r="M19" s="371">
        <v>39.50406156477127</v>
      </c>
      <c r="N19" s="370">
        <v>4245</v>
      </c>
      <c r="O19" s="372">
        <v>60.495938435228737</v>
      </c>
      <c r="P19" s="350"/>
      <c r="Q19" s="368">
        <v>4914</v>
      </c>
      <c r="R19" s="369">
        <v>18.071491615180935</v>
      </c>
      <c r="S19" s="370">
        <v>2821</v>
      </c>
      <c r="T19" s="371">
        <v>57.407407407407405</v>
      </c>
      <c r="U19" s="370">
        <v>2093</v>
      </c>
      <c r="V19" s="372">
        <v>42.592592592592595</v>
      </c>
      <c r="W19" s="350"/>
      <c r="X19" s="368">
        <v>15261</v>
      </c>
      <c r="Y19" s="369">
        <v>56.123124448367165</v>
      </c>
      <c r="Z19" s="370">
        <v>10833</v>
      </c>
      <c r="AA19" s="371">
        <v>70.984863377236096</v>
      </c>
      <c r="AB19" s="370">
        <v>4428</v>
      </c>
      <c r="AC19" s="372">
        <f t="shared" si="0"/>
        <v>29.015136622763908</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106253</v>
      </c>
      <c r="E20" s="365">
        <f t="shared" si="2"/>
        <v>66762</v>
      </c>
      <c r="F20" s="366">
        <f t="shared" si="3"/>
        <v>62.833049419781084</v>
      </c>
      <c r="G20" s="365">
        <f t="shared" si="4"/>
        <v>39491</v>
      </c>
      <c r="H20" s="367">
        <f t="shared" si="3"/>
        <v>37.166950580218909</v>
      </c>
      <c r="I20" s="350"/>
      <c r="J20" s="368">
        <f t="shared" si="5"/>
        <v>23880</v>
      </c>
      <c r="K20" s="369">
        <f t="shared" si="6"/>
        <v>22.474659539024781</v>
      </c>
      <c r="L20" s="370">
        <v>9453</v>
      </c>
      <c r="M20" s="371">
        <v>39.585427135678394</v>
      </c>
      <c r="N20" s="370">
        <v>14427</v>
      </c>
      <c r="O20" s="372">
        <v>60.414572864321606</v>
      </c>
      <c r="P20" s="350"/>
      <c r="Q20" s="368">
        <v>19760</v>
      </c>
      <c r="R20" s="369">
        <v>18.597121963615145</v>
      </c>
      <c r="S20" s="370">
        <v>11245</v>
      </c>
      <c r="T20" s="371">
        <v>56.907894736842103</v>
      </c>
      <c r="U20" s="370">
        <v>8515</v>
      </c>
      <c r="V20" s="372">
        <v>43.09210526315789</v>
      </c>
      <c r="W20" s="350"/>
      <c r="X20" s="368">
        <v>62613</v>
      </c>
      <c r="Y20" s="369">
        <v>58.928218497360078</v>
      </c>
      <c r="Z20" s="370">
        <v>46064</v>
      </c>
      <c r="AA20" s="371">
        <v>73.569386549119201</v>
      </c>
      <c r="AB20" s="370">
        <v>16549</v>
      </c>
      <c r="AC20" s="372">
        <f t="shared" si="0"/>
        <v>26.430613450880809</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70600</v>
      </c>
      <c r="E21" s="365">
        <f t="shared" si="2"/>
        <v>43746</v>
      </c>
      <c r="F21" s="366">
        <f t="shared" si="3"/>
        <v>61.963172804532576</v>
      </c>
      <c r="G21" s="365">
        <f t="shared" si="4"/>
        <v>26854</v>
      </c>
      <c r="H21" s="367">
        <f t="shared" si="3"/>
        <v>38.036827195467424</v>
      </c>
      <c r="I21" s="350"/>
      <c r="J21" s="368">
        <f t="shared" si="5"/>
        <v>17527</v>
      </c>
      <c r="K21" s="369">
        <f t="shared" si="6"/>
        <v>24.825779036827196</v>
      </c>
      <c r="L21" s="370">
        <v>7192</v>
      </c>
      <c r="M21" s="371">
        <v>41.033833514006965</v>
      </c>
      <c r="N21" s="370">
        <v>10335</v>
      </c>
      <c r="O21" s="372">
        <v>58.966166485993043</v>
      </c>
      <c r="P21" s="350"/>
      <c r="Q21" s="368">
        <v>14593</v>
      </c>
      <c r="R21" s="369">
        <v>20.669971671388101</v>
      </c>
      <c r="S21" s="370">
        <v>8568</v>
      </c>
      <c r="T21" s="371">
        <v>58.713081614472692</v>
      </c>
      <c r="U21" s="370">
        <v>6025</v>
      </c>
      <c r="V21" s="372">
        <v>41.286918385527308</v>
      </c>
      <c r="W21" s="350"/>
      <c r="X21" s="368">
        <v>38480</v>
      </c>
      <c r="Y21" s="369">
        <v>54.504249291784703</v>
      </c>
      <c r="Z21" s="370">
        <v>27986</v>
      </c>
      <c r="AA21" s="371">
        <v>72.728690228690226</v>
      </c>
      <c r="AB21" s="370">
        <v>10494</v>
      </c>
      <c r="AC21" s="372">
        <f t="shared" si="0"/>
        <v>27.27130977130977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14093</v>
      </c>
      <c r="E22" s="365">
        <f t="shared" si="2"/>
        <v>8920</v>
      </c>
      <c r="F22" s="366">
        <f t="shared" si="3"/>
        <v>63.293833818207624</v>
      </c>
      <c r="G22" s="365">
        <f t="shared" si="4"/>
        <v>5173</v>
      </c>
      <c r="H22" s="367">
        <f t="shared" si="3"/>
        <v>36.706166181792376</v>
      </c>
      <c r="I22" s="350"/>
      <c r="J22" s="368">
        <f t="shared" si="5"/>
        <v>3598</v>
      </c>
      <c r="K22" s="369">
        <f t="shared" si="6"/>
        <v>25.530405165685092</v>
      </c>
      <c r="L22" s="370">
        <v>1504</v>
      </c>
      <c r="M22" s="371">
        <v>41.80100055586437</v>
      </c>
      <c r="N22" s="370">
        <v>2094</v>
      </c>
      <c r="O22" s="372">
        <v>58.198999444135637</v>
      </c>
      <c r="P22" s="350"/>
      <c r="Q22" s="368">
        <v>2615</v>
      </c>
      <c r="R22" s="369">
        <v>18.555311147378131</v>
      </c>
      <c r="S22" s="370">
        <v>1545</v>
      </c>
      <c r="T22" s="371">
        <v>59.082217973231351</v>
      </c>
      <c r="U22" s="370">
        <v>1070</v>
      </c>
      <c r="V22" s="372">
        <v>40.917782026768641</v>
      </c>
      <c r="W22" s="350"/>
      <c r="X22" s="368">
        <v>7880</v>
      </c>
      <c r="Y22" s="369">
        <v>55.91428368693677</v>
      </c>
      <c r="Z22" s="370">
        <v>5871</v>
      </c>
      <c r="AA22" s="371">
        <v>74.505076142131969</v>
      </c>
      <c r="AB22" s="370">
        <v>2009</v>
      </c>
      <c r="AC22" s="372">
        <f t="shared" si="0"/>
        <v>25.494923857868017</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31517</v>
      </c>
      <c r="E23" s="365">
        <f t="shared" si="2"/>
        <v>19526</v>
      </c>
      <c r="F23" s="366">
        <f t="shared" si="3"/>
        <v>61.953866167465179</v>
      </c>
      <c r="G23" s="365">
        <f t="shared" si="4"/>
        <v>11991</v>
      </c>
      <c r="H23" s="367">
        <f t="shared" si="3"/>
        <v>38.046133832534821</v>
      </c>
      <c r="I23" s="350"/>
      <c r="J23" s="368">
        <f t="shared" si="5"/>
        <v>8489</v>
      </c>
      <c r="K23" s="369">
        <f t="shared" si="6"/>
        <v>26.934670177999177</v>
      </c>
      <c r="L23" s="370">
        <v>3288</v>
      </c>
      <c r="M23" s="371">
        <v>38.732477323595241</v>
      </c>
      <c r="N23" s="370">
        <v>5201</v>
      </c>
      <c r="O23" s="372">
        <v>61.267522676404759</v>
      </c>
      <c r="P23" s="350"/>
      <c r="Q23" s="368">
        <v>5705</v>
      </c>
      <c r="R23" s="369">
        <v>18.101342132817212</v>
      </c>
      <c r="S23" s="370">
        <v>3295</v>
      </c>
      <c r="T23" s="371">
        <v>57.756354075372485</v>
      </c>
      <c r="U23" s="370">
        <v>2410</v>
      </c>
      <c r="V23" s="372">
        <v>42.243645924627522</v>
      </c>
      <c r="W23" s="350"/>
      <c r="X23" s="368">
        <v>17323</v>
      </c>
      <c r="Y23" s="369">
        <v>54.963987689183611</v>
      </c>
      <c r="Z23" s="370">
        <v>12943</v>
      </c>
      <c r="AA23" s="371">
        <v>74.715695895630091</v>
      </c>
      <c r="AB23" s="370">
        <v>4380</v>
      </c>
      <c r="AC23" s="372">
        <f t="shared" si="0"/>
        <v>25.284304104369916</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82753</v>
      </c>
      <c r="E24" s="365">
        <f t="shared" si="2"/>
        <v>52508</v>
      </c>
      <c r="F24" s="366">
        <f t="shared" si="3"/>
        <v>63.451476079417056</v>
      </c>
      <c r="G24" s="365">
        <f t="shared" si="4"/>
        <v>30245</v>
      </c>
      <c r="H24" s="367">
        <f t="shared" si="3"/>
        <v>36.548523920582937</v>
      </c>
      <c r="I24" s="350"/>
      <c r="J24" s="368">
        <f t="shared" si="5"/>
        <v>23142</v>
      </c>
      <c r="K24" s="369">
        <f t="shared" si="6"/>
        <v>27.965149299723276</v>
      </c>
      <c r="L24" s="370">
        <v>10202</v>
      </c>
      <c r="M24" s="371">
        <v>44.08434880304209</v>
      </c>
      <c r="N24" s="370">
        <v>12940</v>
      </c>
      <c r="O24" s="372">
        <v>55.915651196957917</v>
      </c>
      <c r="P24" s="350"/>
      <c r="Q24" s="368">
        <v>14705</v>
      </c>
      <c r="R24" s="369">
        <v>17.769748528754246</v>
      </c>
      <c r="S24" s="370">
        <v>8975</v>
      </c>
      <c r="T24" s="371">
        <v>61.033662019721177</v>
      </c>
      <c r="U24" s="370">
        <v>5730</v>
      </c>
      <c r="V24" s="372">
        <v>38.966337980278816</v>
      </c>
      <c r="W24" s="350"/>
      <c r="X24" s="368">
        <v>44906</v>
      </c>
      <c r="Y24" s="369">
        <v>54.265102171522486</v>
      </c>
      <c r="Z24" s="370">
        <v>33331</v>
      </c>
      <c r="AA24" s="371">
        <v>74.223934440831968</v>
      </c>
      <c r="AB24" s="370">
        <v>11575</v>
      </c>
      <c r="AC24" s="372">
        <f t="shared" si="0"/>
        <v>25.776065559168039</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20819</v>
      </c>
      <c r="E25" s="365">
        <f t="shared" si="2"/>
        <v>11132</v>
      </c>
      <c r="F25" s="366">
        <f t="shared" si="3"/>
        <v>53.470387626687163</v>
      </c>
      <c r="G25" s="365">
        <f t="shared" si="4"/>
        <v>9687</v>
      </c>
      <c r="H25" s="367">
        <f t="shared" si="3"/>
        <v>46.529612373312837</v>
      </c>
      <c r="I25" s="350"/>
      <c r="J25" s="368">
        <f t="shared" si="5"/>
        <v>8391</v>
      </c>
      <c r="K25" s="369">
        <f t="shared" si="6"/>
        <v>40.30452951630722</v>
      </c>
      <c r="L25" s="370">
        <v>2982</v>
      </c>
      <c r="M25" s="371">
        <v>35.538076510547015</v>
      </c>
      <c r="N25" s="370">
        <v>5409</v>
      </c>
      <c r="O25" s="372">
        <v>64.461923489452985</v>
      </c>
      <c r="P25" s="350"/>
      <c r="Q25" s="368">
        <v>3890</v>
      </c>
      <c r="R25" s="369">
        <v>18.684855180364089</v>
      </c>
      <c r="S25" s="370">
        <v>2103</v>
      </c>
      <c r="T25" s="371">
        <v>54.061696658097688</v>
      </c>
      <c r="U25" s="370">
        <v>1787</v>
      </c>
      <c r="V25" s="372">
        <v>45.938303341902312</v>
      </c>
      <c r="W25" s="350"/>
      <c r="X25" s="368">
        <v>8538</v>
      </c>
      <c r="Y25" s="369">
        <v>41.010615303328692</v>
      </c>
      <c r="Z25" s="370">
        <v>6047</v>
      </c>
      <c r="AA25" s="371">
        <v>70.824549074724757</v>
      </c>
      <c r="AB25" s="370">
        <v>2491</v>
      </c>
      <c r="AC25" s="372">
        <f t="shared" si="0"/>
        <v>29.175450925275243</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6913</v>
      </c>
      <c r="E26" s="380">
        <f t="shared" si="2"/>
        <v>4397</v>
      </c>
      <c r="F26" s="381">
        <f t="shared" si="3"/>
        <v>63.60480254592796</v>
      </c>
      <c r="G26" s="380">
        <f t="shared" si="4"/>
        <v>2516</v>
      </c>
      <c r="H26" s="367">
        <f t="shared" si="3"/>
        <v>36.39519745407204</v>
      </c>
      <c r="I26" s="350"/>
      <c r="J26" s="377">
        <f t="shared" si="5"/>
        <v>1206</v>
      </c>
      <c r="K26" s="378">
        <f t="shared" si="6"/>
        <v>17.445392738319111</v>
      </c>
      <c r="L26" s="375">
        <v>460</v>
      </c>
      <c r="M26" s="376">
        <v>38.142620232172469</v>
      </c>
      <c r="N26" s="375">
        <v>746</v>
      </c>
      <c r="O26" s="372">
        <v>61.857379767827524</v>
      </c>
      <c r="P26" s="350"/>
      <c r="Q26" s="377">
        <v>937</v>
      </c>
      <c r="R26" s="378">
        <v>13.554173296687399</v>
      </c>
      <c r="S26" s="375">
        <v>499</v>
      </c>
      <c r="T26" s="376">
        <v>53.255069370330844</v>
      </c>
      <c r="U26" s="375">
        <v>438</v>
      </c>
      <c r="V26" s="372">
        <v>46.744930629669156</v>
      </c>
      <c r="W26" s="350"/>
      <c r="X26" s="377">
        <v>4770</v>
      </c>
      <c r="Y26" s="378">
        <v>69.000433964993491</v>
      </c>
      <c r="Z26" s="375">
        <v>3438</v>
      </c>
      <c r="AA26" s="376">
        <v>72.075471698113205</v>
      </c>
      <c r="AB26" s="375">
        <v>1332</v>
      </c>
      <c r="AC26" s="372">
        <f t="shared" si="0"/>
        <v>27.924528301886792</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27608</v>
      </c>
      <c r="E27" s="380">
        <f t="shared" si="2"/>
        <v>16836</v>
      </c>
      <c r="F27" s="381">
        <f t="shared" si="3"/>
        <v>60.982323964068385</v>
      </c>
      <c r="G27" s="380">
        <f t="shared" si="4"/>
        <v>10772</v>
      </c>
      <c r="H27" s="367">
        <f t="shared" si="3"/>
        <v>39.017676035931615</v>
      </c>
      <c r="I27" s="350"/>
      <c r="J27" s="377">
        <f t="shared" si="5"/>
        <v>6588</v>
      </c>
      <c r="K27" s="378">
        <f t="shared" si="6"/>
        <v>23.862648507678934</v>
      </c>
      <c r="L27" s="375">
        <v>2570</v>
      </c>
      <c r="M27" s="376">
        <v>39.010321797207041</v>
      </c>
      <c r="N27" s="375">
        <v>4018</v>
      </c>
      <c r="O27" s="372">
        <v>60.989678202792952</v>
      </c>
      <c r="P27" s="350"/>
      <c r="Q27" s="377">
        <v>5034</v>
      </c>
      <c r="R27" s="378">
        <v>18.233845262242827</v>
      </c>
      <c r="S27" s="375">
        <v>2726</v>
      </c>
      <c r="T27" s="376">
        <v>54.151767977751284</v>
      </c>
      <c r="U27" s="375">
        <v>2308</v>
      </c>
      <c r="V27" s="372">
        <v>45.848232022248709</v>
      </c>
      <c r="W27" s="350"/>
      <c r="X27" s="377">
        <v>15986</v>
      </c>
      <c r="Y27" s="378">
        <v>57.903506230078236</v>
      </c>
      <c r="Z27" s="375">
        <v>11540</v>
      </c>
      <c r="AA27" s="376">
        <v>72.188164644063562</v>
      </c>
      <c r="AB27" s="375">
        <v>4446</v>
      </c>
      <c r="AC27" s="372">
        <f t="shared" si="0"/>
        <v>27.811835355936442</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4443</v>
      </c>
      <c r="E28" s="380">
        <f t="shared" si="2"/>
        <v>2836</v>
      </c>
      <c r="F28" s="381">
        <f t="shared" si="3"/>
        <v>63.830744992122433</v>
      </c>
      <c r="G28" s="380">
        <f t="shared" si="4"/>
        <v>1607</v>
      </c>
      <c r="H28" s="382">
        <f t="shared" si="3"/>
        <v>36.16925500787756</v>
      </c>
      <c r="I28" s="350"/>
      <c r="J28" s="377">
        <f t="shared" si="5"/>
        <v>727</v>
      </c>
      <c r="K28" s="378">
        <f t="shared" si="6"/>
        <v>16.362817915822642</v>
      </c>
      <c r="L28" s="375">
        <v>284</v>
      </c>
      <c r="M28" s="376">
        <v>39.064649243466299</v>
      </c>
      <c r="N28" s="375">
        <v>443</v>
      </c>
      <c r="O28" s="383">
        <v>60.935350756533701</v>
      </c>
      <c r="P28" s="350"/>
      <c r="Q28" s="377">
        <v>769</v>
      </c>
      <c r="R28" s="378">
        <v>17.308125140670718</v>
      </c>
      <c r="S28" s="375">
        <v>414</v>
      </c>
      <c r="T28" s="376">
        <v>53.83615084525357</v>
      </c>
      <c r="U28" s="375">
        <v>355</v>
      </c>
      <c r="V28" s="383">
        <v>46.163849154746423</v>
      </c>
      <c r="W28" s="350"/>
      <c r="X28" s="377">
        <v>2947</v>
      </c>
      <c r="Y28" s="378">
        <v>66.329056943506643</v>
      </c>
      <c r="Z28" s="375">
        <v>2138</v>
      </c>
      <c r="AA28" s="376">
        <v>72.54835425856804</v>
      </c>
      <c r="AB28" s="375">
        <v>809</v>
      </c>
      <c r="AC28" s="383">
        <f t="shared" si="0"/>
        <v>27.451645741431964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1591</v>
      </c>
      <c r="E29" s="386">
        <f t="shared" si="2"/>
        <v>839</v>
      </c>
      <c r="F29" s="387">
        <f t="shared" si="3"/>
        <v>52.734129478315531</v>
      </c>
      <c r="G29" s="386">
        <f t="shared" si="4"/>
        <v>752</v>
      </c>
      <c r="H29" s="388">
        <f t="shared" si="3"/>
        <v>47.265870521684477</v>
      </c>
      <c r="I29" s="350"/>
      <c r="J29" s="389">
        <f t="shared" si="5"/>
        <v>901</v>
      </c>
      <c r="K29" s="390">
        <f t="shared" si="6"/>
        <v>56.631049654305464</v>
      </c>
      <c r="L29" s="391">
        <v>322</v>
      </c>
      <c r="M29" s="392">
        <v>35.738068812430633</v>
      </c>
      <c r="N29" s="391">
        <v>579</v>
      </c>
      <c r="O29" s="393">
        <v>64.26193118756936</v>
      </c>
      <c r="P29" s="350"/>
      <c r="Q29" s="389">
        <v>253</v>
      </c>
      <c r="R29" s="390">
        <v>15.901948460087995</v>
      </c>
      <c r="S29" s="391">
        <v>175</v>
      </c>
      <c r="T29" s="392">
        <v>69.169960474308297</v>
      </c>
      <c r="U29" s="391">
        <v>78</v>
      </c>
      <c r="V29" s="393">
        <v>30.830039525691699</v>
      </c>
      <c r="W29" s="350"/>
      <c r="X29" s="389">
        <v>437</v>
      </c>
      <c r="Y29" s="390">
        <v>27.467001885606535</v>
      </c>
      <c r="Z29" s="391">
        <v>342</v>
      </c>
      <c r="AA29" s="392">
        <v>78.260869565217391</v>
      </c>
      <c r="AB29" s="391">
        <v>95</v>
      </c>
      <c r="AC29" s="393">
        <f t="shared" si="0"/>
        <v>21.739130434782609</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659166</v>
      </c>
      <c r="E31" s="1230">
        <f>L31+S31+Z31</f>
        <v>407837</v>
      </c>
      <c r="F31" s="1231">
        <f>E31/$D31*100</f>
        <v>61.871668138223143</v>
      </c>
      <c r="G31" s="1230">
        <f>N31+U31+AB31</f>
        <v>251329</v>
      </c>
      <c r="H31" s="1232">
        <f>G31/$D31*100</f>
        <v>38.128331861776857</v>
      </c>
      <c r="I31" s="320"/>
      <c r="J31" s="1233">
        <f>SUM(J12:J29)</f>
        <v>177238</v>
      </c>
      <c r="K31" s="1234">
        <f>J31/$D31*100</f>
        <v>26.888219355974062</v>
      </c>
      <c r="L31" s="1230">
        <f>SUM(L12:L29)</f>
        <v>71485</v>
      </c>
      <c r="M31" s="1231">
        <f>L31/$J31*100</f>
        <v>40.332772881661946</v>
      </c>
      <c r="N31" s="1230">
        <f>SUM(N12:N29)</f>
        <v>105753</v>
      </c>
      <c r="O31" s="1235">
        <f>N31/$J31*100</f>
        <v>59.667227118338047</v>
      </c>
      <c r="P31" s="320"/>
      <c r="Q31" s="1233">
        <f>SUM(Q12:Q29)</f>
        <v>126468</v>
      </c>
      <c r="R31" s="1234">
        <f>Q31/$D31*100</f>
        <v>19.186062387926562</v>
      </c>
      <c r="S31" s="1230">
        <f>SUM(S12:S29)</f>
        <v>74550</v>
      </c>
      <c r="T31" s="1231">
        <f>S31/$Q31*100</f>
        <v>58.947717999810237</v>
      </c>
      <c r="U31" s="1230">
        <f>SUM(U12:U29)</f>
        <v>51918</v>
      </c>
      <c r="V31" s="1235">
        <f>U31/$Q31*100</f>
        <v>41.05228200018977</v>
      </c>
      <c r="W31" s="320"/>
      <c r="X31" s="1233">
        <f>SUM(X12:X29)</f>
        <v>355460</v>
      </c>
      <c r="Y31" s="1234">
        <f>X31/$D31*100</f>
        <v>53.925718256099373</v>
      </c>
      <c r="Z31" s="1230">
        <f>SUM(Z12:Z29)</f>
        <v>261802</v>
      </c>
      <c r="AA31" s="1231">
        <f>Z31/$X31*100</f>
        <v>73.651606369211734</v>
      </c>
      <c r="AB31" s="1230">
        <f>SUM(AB12:AB29)</f>
        <v>93658</v>
      </c>
      <c r="AC31" s="1235">
        <f>AB31/$X31*100</f>
        <v>26.348393630788276</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72"/>
      <c r="C34" s="1472"/>
      <c r="D34" s="1472"/>
      <c r="E34" s="1472"/>
      <c r="F34" s="1472"/>
      <c r="G34" s="1472"/>
      <c r="H34" s="1472"/>
      <c r="I34" s="1472"/>
      <c r="J34" s="1472"/>
      <c r="K34" s="1472"/>
      <c r="L34" s="1472"/>
      <c r="M34" s="1472"/>
      <c r="N34" s="1472"/>
      <c r="O34" s="1472"/>
    </row>
    <row r="35" spans="2:15" s="329" customFormat="1" ht="29.25" customHeight="1" x14ac:dyDescent="0.25">
      <c r="B35" s="1473"/>
      <c r="C35" s="1473"/>
      <c r="D35" s="1473"/>
      <c r="E35" s="1473"/>
      <c r="F35" s="1473"/>
      <c r="G35" s="1473"/>
      <c r="H35" s="1473"/>
      <c r="I35" s="1473"/>
      <c r="J35" s="1473"/>
      <c r="K35" s="1473"/>
      <c r="L35" s="1473"/>
      <c r="M35" s="1473"/>
    </row>
    <row r="36" spans="2:15" s="329" customFormat="1" ht="4.5" customHeight="1" x14ac:dyDescent="0.25">
      <c r="B36" s="1471"/>
      <c r="C36" s="1471"/>
      <c r="D36" s="1471"/>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93">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3"/>
      <c r="C2" s="1443"/>
    </row>
    <row r="3" spans="1:53" s="345" customFormat="1" ht="4.5" customHeight="1" x14ac:dyDescent="0.25">
      <c r="B3" s="1444"/>
      <c r="C3" s="1444"/>
    </row>
    <row r="4" spans="1:53" s="345" customFormat="1" ht="17.25" customHeight="1" x14ac:dyDescent="0.25">
      <c r="A4" s="1445" t="s">
        <v>405</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5">
      <c r="B5" s="1446" t="str">
        <f>porsaad!$B$6</f>
        <v>Situación a 31 de diciembre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5"/>
    <row r="7" spans="1:53" s="322" customFormat="1" ht="12.75" customHeight="1" x14ac:dyDescent="0.25">
      <c r="A7" s="316"/>
      <c r="B7" s="1447" t="s">
        <v>12</v>
      </c>
      <c r="C7" s="317"/>
      <c r="D7" s="1450" t="s">
        <v>232</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5">
      <c r="A8" s="316"/>
      <c r="B8" s="1448"/>
      <c r="C8" s="317"/>
      <c r="D8" s="1452"/>
      <c r="E8" s="1453"/>
      <c r="F8" s="1453"/>
      <c r="G8" s="1453"/>
      <c r="H8" s="1453"/>
      <c r="I8" s="323"/>
      <c r="J8" s="1456" t="s">
        <v>233</v>
      </c>
      <c r="K8" s="1457"/>
      <c r="L8" s="1457"/>
      <c r="M8" s="1457"/>
      <c r="N8" s="1457"/>
      <c r="O8" s="1458"/>
      <c r="P8" s="317"/>
      <c r="Q8" s="1456" t="s">
        <v>234</v>
      </c>
      <c r="R8" s="1457"/>
      <c r="S8" s="1457"/>
      <c r="T8" s="1457"/>
      <c r="U8" s="1457"/>
      <c r="V8" s="1458"/>
      <c r="W8" s="317"/>
      <c r="X8" s="1456" t="s">
        <v>235</v>
      </c>
      <c r="Y8" s="1457"/>
      <c r="Z8" s="1457"/>
      <c r="AA8" s="1457"/>
      <c r="AB8" s="1457"/>
      <c r="AC8" s="1458"/>
      <c r="AD8" s="319"/>
      <c r="AE8" s="319"/>
      <c r="AF8" s="320"/>
      <c r="AG8" s="320"/>
      <c r="AH8" s="320"/>
      <c r="AI8" s="320"/>
      <c r="AJ8" s="320"/>
      <c r="AK8" s="320"/>
      <c r="AL8" s="321"/>
    </row>
    <row r="9" spans="1:53" s="322" customFormat="1" ht="21.75" customHeight="1" x14ac:dyDescent="0.25">
      <c r="A9" s="316"/>
      <c r="B9" s="1448"/>
      <c r="C9" s="317"/>
      <c r="D9" s="1459" t="s">
        <v>9</v>
      </c>
      <c r="E9" s="1461" t="s">
        <v>24</v>
      </c>
      <c r="F9" s="1462"/>
      <c r="G9" s="1461" t="s">
        <v>23</v>
      </c>
      <c r="H9" s="1463"/>
      <c r="I9" s="323"/>
      <c r="J9" s="1464" t="s">
        <v>9</v>
      </c>
      <c r="K9" s="1467" t="s">
        <v>219</v>
      </c>
      <c r="L9" s="1469" t="s">
        <v>24</v>
      </c>
      <c r="M9" s="1470"/>
      <c r="N9" s="1465" t="s">
        <v>23</v>
      </c>
      <c r="O9" s="1466"/>
      <c r="P9" s="317"/>
      <c r="Q9" s="1464" t="s">
        <v>9</v>
      </c>
      <c r="R9" s="1467" t="s">
        <v>219</v>
      </c>
      <c r="S9" s="1469" t="s">
        <v>24</v>
      </c>
      <c r="T9" s="1470"/>
      <c r="U9" s="1465" t="s">
        <v>23</v>
      </c>
      <c r="V9" s="1466"/>
      <c r="W9" s="317"/>
      <c r="X9" s="1464" t="s">
        <v>9</v>
      </c>
      <c r="Y9" s="1467" t="s">
        <v>219</v>
      </c>
      <c r="Z9" s="1469" t="s">
        <v>24</v>
      </c>
      <c r="AA9" s="1470"/>
      <c r="AB9" s="1465" t="s">
        <v>23</v>
      </c>
      <c r="AC9" s="1466"/>
      <c r="AD9" s="319"/>
      <c r="AE9" s="319"/>
      <c r="AF9" s="320"/>
      <c r="AG9" s="320"/>
      <c r="AH9" s="320"/>
      <c r="AI9" s="320"/>
      <c r="AJ9" s="320"/>
      <c r="AK9" s="320"/>
      <c r="AL9" s="321"/>
    </row>
    <row r="10" spans="1:53" s="322" customFormat="1" ht="36.75" customHeight="1" x14ac:dyDescent="0.25">
      <c r="A10" s="316"/>
      <c r="B10" s="1449"/>
      <c r="C10" s="317"/>
      <c r="D10" s="1460"/>
      <c r="E10" s="407" t="s">
        <v>9</v>
      </c>
      <c r="F10" s="403" t="s">
        <v>219</v>
      </c>
      <c r="G10" s="406" t="s">
        <v>9</v>
      </c>
      <c r="H10" s="886" t="s">
        <v>219</v>
      </c>
      <c r="I10" s="346"/>
      <c r="J10" s="1460"/>
      <c r="K10" s="1468"/>
      <c r="L10" s="404" t="s">
        <v>9</v>
      </c>
      <c r="M10" s="403" t="s">
        <v>220</v>
      </c>
      <c r="N10" s="407" t="s">
        <v>9</v>
      </c>
      <c r="O10" s="402" t="s">
        <v>220</v>
      </c>
      <c r="P10" s="347"/>
      <c r="Q10" s="1460"/>
      <c r="R10" s="1468"/>
      <c r="S10" s="404" t="s">
        <v>9</v>
      </c>
      <c r="T10" s="403" t="s">
        <v>220</v>
      </c>
      <c r="U10" s="407" t="s">
        <v>9</v>
      </c>
      <c r="V10" s="402" t="s">
        <v>220</v>
      </c>
      <c r="W10" s="347"/>
      <c r="X10" s="1460"/>
      <c r="Y10" s="1468"/>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121806</v>
      </c>
      <c r="E12" s="352">
        <f>L12+S12+Z12</f>
        <v>79226</v>
      </c>
      <c r="F12" s="353">
        <f>E12/$D12*100</f>
        <v>65.042772934009818</v>
      </c>
      <c r="G12" s="352">
        <f>N12+U12+AB12</f>
        <v>42580</v>
      </c>
      <c r="H12" s="354">
        <f>G12/$D12*100</f>
        <v>34.957227065990182</v>
      </c>
      <c r="I12" s="350"/>
      <c r="J12" s="355">
        <f>L12+N12</f>
        <v>26185</v>
      </c>
      <c r="K12" s="356">
        <f>J12/$D12*100</f>
        <v>21.497298983629705</v>
      </c>
      <c r="L12" s="357">
        <v>11442</v>
      </c>
      <c r="M12" s="353">
        <v>43.696772961619246</v>
      </c>
      <c r="N12" s="357">
        <v>14743</v>
      </c>
      <c r="O12" s="358">
        <v>56.303227038380754</v>
      </c>
      <c r="P12" s="350"/>
      <c r="Q12" s="355">
        <v>32119</v>
      </c>
      <c r="R12" s="356">
        <v>26.36898018160025</v>
      </c>
      <c r="S12" s="357">
        <v>22872</v>
      </c>
      <c r="T12" s="353">
        <v>71.210187116659924</v>
      </c>
      <c r="U12" s="357">
        <v>9247</v>
      </c>
      <c r="V12" s="358">
        <v>28.789812883340076</v>
      </c>
      <c r="W12" s="350"/>
      <c r="X12" s="355">
        <v>63502</v>
      </c>
      <c r="Y12" s="356">
        <v>52.133720834770045</v>
      </c>
      <c r="Z12" s="357">
        <v>44912</v>
      </c>
      <c r="AA12" s="353">
        <v>70.725331485622505</v>
      </c>
      <c r="AB12" s="357">
        <v>18590</v>
      </c>
      <c r="AC12" s="358">
        <f t="shared" ref="AC12:AC29" si="0">AB12/$X12*100</f>
        <v>29.274668514377499</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17458</v>
      </c>
      <c r="E13" s="365">
        <f t="shared" ref="E13:E29" si="2">L13+S13+Z13</f>
        <v>11158</v>
      </c>
      <c r="F13" s="366">
        <f t="shared" ref="F13:H29" si="3">E13/$D13*100</f>
        <v>63.913392141138736</v>
      </c>
      <c r="G13" s="365">
        <f t="shared" ref="G13:G29" si="4">N13+U13+AB13</f>
        <v>6300</v>
      </c>
      <c r="H13" s="367">
        <f t="shared" si="3"/>
        <v>36.086607858861271</v>
      </c>
      <c r="I13" s="350"/>
      <c r="J13" s="368">
        <f t="shared" ref="J13:J29" si="5">L13+N13</f>
        <v>3248</v>
      </c>
      <c r="K13" s="369">
        <f t="shared" ref="K13:K29" si="6">J13/$D13*100</f>
        <v>18.604651162790699</v>
      </c>
      <c r="L13" s="370">
        <v>1420</v>
      </c>
      <c r="M13" s="371">
        <v>43.7192118226601</v>
      </c>
      <c r="N13" s="370">
        <v>1828</v>
      </c>
      <c r="O13" s="372">
        <v>56.2807881773399</v>
      </c>
      <c r="P13" s="350"/>
      <c r="Q13" s="368">
        <v>3960</v>
      </c>
      <c r="R13" s="369">
        <v>22.683010654141366</v>
      </c>
      <c r="S13" s="370">
        <v>2519</v>
      </c>
      <c r="T13" s="371">
        <v>63.611111111111107</v>
      </c>
      <c r="U13" s="370">
        <v>1441</v>
      </c>
      <c r="V13" s="372">
        <v>36.388888888888886</v>
      </c>
      <c r="W13" s="350"/>
      <c r="X13" s="368">
        <v>10250</v>
      </c>
      <c r="Y13" s="369">
        <v>58.712338183067935</v>
      </c>
      <c r="Z13" s="370">
        <v>7219</v>
      </c>
      <c r="AA13" s="371">
        <v>70.42926829268292</v>
      </c>
      <c r="AB13" s="370">
        <v>3031</v>
      </c>
      <c r="AC13" s="372">
        <f t="shared" si="0"/>
        <v>29.570731707317073</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15354</v>
      </c>
      <c r="E14" s="365">
        <f t="shared" si="2"/>
        <v>9884</v>
      </c>
      <c r="F14" s="366">
        <f t="shared" si="3"/>
        <v>64.374104467891101</v>
      </c>
      <c r="G14" s="365">
        <f t="shared" si="4"/>
        <v>5470</v>
      </c>
      <c r="H14" s="367">
        <f t="shared" si="3"/>
        <v>35.625895532108899</v>
      </c>
      <c r="I14" s="350"/>
      <c r="J14" s="368">
        <f t="shared" si="5"/>
        <v>3522</v>
      </c>
      <c r="K14" s="369">
        <f t="shared" si="6"/>
        <v>22.938647909339586</v>
      </c>
      <c r="L14" s="370">
        <v>1516</v>
      </c>
      <c r="M14" s="371">
        <v>43.043725156161273</v>
      </c>
      <c r="N14" s="370">
        <v>2006</v>
      </c>
      <c r="O14" s="372">
        <v>56.956274843838727</v>
      </c>
      <c r="P14" s="350"/>
      <c r="Q14" s="368">
        <v>3461</v>
      </c>
      <c r="R14" s="369">
        <v>22.541357301029048</v>
      </c>
      <c r="S14" s="370">
        <v>2052</v>
      </c>
      <c r="T14" s="371">
        <v>59.289222767986125</v>
      </c>
      <c r="U14" s="370">
        <v>1409</v>
      </c>
      <c r="V14" s="372">
        <v>40.710777232013868</v>
      </c>
      <c r="W14" s="350"/>
      <c r="X14" s="368">
        <v>8371</v>
      </c>
      <c r="Y14" s="369">
        <v>54.519994789631369</v>
      </c>
      <c r="Z14" s="370">
        <v>6316</v>
      </c>
      <c r="AA14" s="371">
        <v>75.450961653326971</v>
      </c>
      <c r="AB14" s="370">
        <v>2055</v>
      </c>
      <c r="AC14" s="372">
        <f t="shared" si="0"/>
        <v>24.54903834667304</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17096</v>
      </c>
      <c r="E15" s="365">
        <f t="shared" si="2"/>
        <v>10414</v>
      </c>
      <c r="F15" s="366">
        <f t="shared" si="3"/>
        <v>60.914833879270006</v>
      </c>
      <c r="G15" s="365">
        <f t="shared" si="4"/>
        <v>6682</v>
      </c>
      <c r="H15" s="367">
        <f t="shared" si="3"/>
        <v>39.085166120729994</v>
      </c>
      <c r="I15" s="350"/>
      <c r="J15" s="368">
        <f t="shared" si="5"/>
        <v>4792</v>
      </c>
      <c r="K15" s="369">
        <f t="shared" si="6"/>
        <v>28.029948525970987</v>
      </c>
      <c r="L15" s="370">
        <v>2185</v>
      </c>
      <c r="M15" s="371">
        <v>45.596828046744577</v>
      </c>
      <c r="N15" s="370">
        <v>2607</v>
      </c>
      <c r="O15" s="372">
        <v>54.403171953255423</v>
      </c>
      <c r="P15" s="350"/>
      <c r="Q15" s="368">
        <v>4350</v>
      </c>
      <c r="R15" s="369">
        <v>25.444548432381843</v>
      </c>
      <c r="S15" s="370">
        <v>2662</v>
      </c>
      <c r="T15" s="371">
        <v>61.195402298850574</v>
      </c>
      <c r="U15" s="370">
        <v>1688</v>
      </c>
      <c r="V15" s="372">
        <v>38.804597701149426</v>
      </c>
      <c r="W15" s="350"/>
      <c r="X15" s="368">
        <v>7954</v>
      </c>
      <c r="Y15" s="369">
        <v>46.52550304164717</v>
      </c>
      <c r="Z15" s="370">
        <v>5567</v>
      </c>
      <c r="AA15" s="371">
        <v>69.989942167462914</v>
      </c>
      <c r="AB15" s="370">
        <v>2387</v>
      </c>
      <c r="AC15" s="372">
        <f t="shared" si="0"/>
        <v>30.01005783253709</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20147</v>
      </c>
      <c r="E16" s="365">
        <f t="shared" si="2"/>
        <v>11629</v>
      </c>
      <c r="F16" s="366">
        <f t="shared" si="3"/>
        <v>57.72075246935028</v>
      </c>
      <c r="G16" s="365">
        <f t="shared" si="4"/>
        <v>8518</v>
      </c>
      <c r="H16" s="367">
        <f t="shared" si="3"/>
        <v>42.279247530649727</v>
      </c>
      <c r="I16" s="350"/>
      <c r="J16" s="368">
        <f t="shared" si="5"/>
        <v>7889</v>
      </c>
      <c r="K16" s="369">
        <f t="shared" si="6"/>
        <v>39.157194619546338</v>
      </c>
      <c r="L16" s="370">
        <v>3375</v>
      </c>
      <c r="M16" s="371">
        <v>42.781087590315629</v>
      </c>
      <c r="N16" s="370">
        <v>4514</v>
      </c>
      <c r="O16" s="372">
        <v>57.218912409684378</v>
      </c>
      <c r="P16" s="350"/>
      <c r="Q16" s="368">
        <v>5234</v>
      </c>
      <c r="R16" s="369">
        <v>25.9790539534422</v>
      </c>
      <c r="S16" s="370">
        <v>3323</v>
      </c>
      <c r="T16" s="371">
        <v>63.4887275506305</v>
      </c>
      <c r="U16" s="370">
        <v>1911</v>
      </c>
      <c r="V16" s="372">
        <v>36.511272449369507</v>
      </c>
      <c r="W16" s="350"/>
      <c r="X16" s="368">
        <v>7024</v>
      </c>
      <c r="Y16" s="369">
        <v>34.863751427011465</v>
      </c>
      <c r="Z16" s="370">
        <v>4931</v>
      </c>
      <c r="AA16" s="371">
        <v>70.202164009111627</v>
      </c>
      <c r="AB16" s="370">
        <v>2093</v>
      </c>
      <c r="AC16" s="372">
        <f t="shared" si="0"/>
        <v>29.797835990888384</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5312</v>
      </c>
      <c r="E17" s="375">
        <f t="shared" si="2"/>
        <v>3155</v>
      </c>
      <c r="F17" s="376">
        <f t="shared" si="3"/>
        <v>59.393825301204814</v>
      </c>
      <c r="G17" s="375">
        <f t="shared" si="4"/>
        <v>2157</v>
      </c>
      <c r="H17" s="367">
        <f t="shared" si="3"/>
        <v>40.606174698795186</v>
      </c>
      <c r="I17" s="350"/>
      <c r="J17" s="377">
        <f t="shared" si="5"/>
        <v>1519</v>
      </c>
      <c r="K17" s="378">
        <f t="shared" si="6"/>
        <v>28.595632530120479</v>
      </c>
      <c r="L17" s="375">
        <v>663</v>
      </c>
      <c r="M17" s="376">
        <v>43.647136273864383</v>
      </c>
      <c r="N17" s="375">
        <v>856</v>
      </c>
      <c r="O17" s="372">
        <v>56.352863726135617</v>
      </c>
      <c r="P17" s="350"/>
      <c r="Q17" s="377">
        <v>1275</v>
      </c>
      <c r="R17" s="378">
        <v>24.002259036144576</v>
      </c>
      <c r="S17" s="375">
        <v>718</v>
      </c>
      <c r="T17" s="376">
        <v>56.313725490196077</v>
      </c>
      <c r="U17" s="375">
        <v>557</v>
      </c>
      <c r="V17" s="372">
        <v>43.686274509803923</v>
      </c>
      <c r="W17" s="350"/>
      <c r="X17" s="377">
        <v>2518</v>
      </c>
      <c r="Y17" s="378">
        <v>47.402108433734938</v>
      </c>
      <c r="Z17" s="375">
        <v>1774</v>
      </c>
      <c r="AA17" s="376">
        <v>70.4527402700556</v>
      </c>
      <c r="AB17" s="375">
        <v>744</v>
      </c>
      <c r="AC17" s="372">
        <f t="shared" si="0"/>
        <v>29.547259729944404</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51996</v>
      </c>
      <c r="E18" s="365">
        <f t="shared" si="2"/>
        <v>32468</v>
      </c>
      <c r="F18" s="366">
        <f t="shared" si="3"/>
        <v>62.443264866528189</v>
      </c>
      <c r="G18" s="365">
        <f t="shared" si="4"/>
        <v>19528</v>
      </c>
      <c r="H18" s="367">
        <f t="shared" si="3"/>
        <v>37.556735133471811</v>
      </c>
      <c r="I18" s="350"/>
      <c r="J18" s="368">
        <f t="shared" si="5"/>
        <v>10077</v>
      </c>
      <c r="K18" s="369">
        <f t="shared" si="6"/>
        <v>19.380336948996078</v>
      </c>
      <c r="L18" s="370">
        <v>4293</v>
      </c>
      <c r="M18" s="371">
        <v>42.60196487049717</v>
      </c>
      <c r="N18" s="370">
        <v>5784</v>
      </c>
      <c r="O18" s="372">
        <v>57.39803512950283</v>
      </c>
      <c r="P18" s="350"/>
      <c r="Q18" s="368">
        <v>10026</v>
      </c>
      <c r="R18" s="369">
        <v>19.282252480960075</v>
      </c>
      <c r="S18" s="370">
        <v>5775</v>
      </c>
      <c r="T18" s="371">
        <v>57.600239377618188</v>
      </c>
      <c r="U18" s="370">
        <v>4251</v>
      </c>
      <c r="V18" s="372">
        <v>42.399760622381805</v>
      </c>
      <c r="W18" s="350"/>
      <c r="X18" s="368">
        <v>31893</v>
      </c>
      <c r="Y18" s="369">
        <v>61.337410570043851</v>
      </c>
      <c r="Z18" s="370">
        <v>22400</v>
      </c>
      <c r="AA18" s="371">
        <v>70.234847772238425</v>
      </c>
      <c r="AB18" s="370">
        <v>9493</v>
      </c>
      <c r="AC18" s="372">
        <f t="shared" si="0"/>
        <v>29.765152227761575</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31796</v>
      </c>
      <c r="E19" s="365">
        <f t="shared" si="2"/>
        <v>20357</v>
      </c>
      <c r="F19" s="366">
        <f t="shared" si="3"/>
        <v>64.023776575669899</v>
      </c>
      <c r="G19" s="365">
        <f t="shared" si="4"/>
        <v>11439</v>
      </c>
      <c r="H19" s="367">
        <f t="shared" si="3"/>
        <v>35.976223424330108</v>
      </c>
      <c r="I19" s="350"/>
      <c r="J19" s="368">
        <f t="shared" si="5"/>
        <v>6427</v>
      </c>
      <c r="K19" s="369">
        <f t="shared" si="6"/>
        <v>20.213234369103031</v>
      </c>
      <c r="L19" s="370">
        <v>2747</v>
      </c>
      <c r="M19" s="371">
        <v>42.741559047767232</v>
      </c>
      <c r="N19" s="370">
        <v>3680</v>
      </c>
      <c r="O19" s="372">
        <v>57.258440952232768</v>
      </c>
      <c r="P19" s="350"/>
      <c r="Q19" s="368">
        <v>6953</v>
      </c>
      <c r="R19" s="369">
        <v>21.867530506982011</v>
      </c>
      <c r="S19" s="370">
        <v>4550</v>
      </c>
      <c r="T19" s="371">
        <v>65.439378685459516</v>
      </c>
      <c r="U19" s="370">
        <v>2403</v>
      </c>
      <c r="V19" s="372">
        <v>34.560621314540484</v>
      </c>
      <c r="W19" s="350"/>
      <c r="X19" s="368">
        <v>18416</v>
      </c>
      <c r="Y19" s="369">
        <v>57.919235123914959</v>
      </c>
      <c r="Z19" s="370">
        <v>13060</v>
      </c>
      <c r="AA19" s="371">
        <v>70.916594265855778</v>
      </c>
      <c r="AB19" s="370">
        <v>5356</v>
      </c>
      <c r="AC19" s="372">
        <f t="shared" si="0"/>
        <v>29.083405734144225</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130794</v>
      </c>
      <c r="E20" s="365">
        <f t="shared" si="2"/>
        <v>81788</v>
      </c>
      <c r="F20" s="366">
        <f t="shared" si="3"/>
        <v>62.531920424484298</v>
      </c>
      <c r="G20" s="365">
        <f t="shared" si="4"/>
        <v>49006</v>
      </c>
      <c r="H20" s="367">
        <f t="shared" si="3"/>
        <v>37.468079575515695</v>
      </c>
      <c r="I20" s="350"/>
      <c r="J20" s="368">
        <f t="shared" si="5"/>
        <v>34356</v>
      </c>
      <c r="K20" s="369">
        <f t="shared" si="6"/>
        <v>26.267259966053491</v>
      </c>
      <c r="L20" s="370">
        <v>15242</v>
      </c>
      <c r="M20" s="371">
        <v>44.364885318430552</v>
      </c>
      <c r="N20" s="370">
        <v>19114</v>
      </c>
      <c r="O20" s="372">
        <v>55.635114681569455</v>
      </c>
      <c r="P20" s="350"/>
      <c r="Q20" s="368">
        <v>30491</v>
      </c>
      <c r="R20" s="369">
        <v>23.312231447925747</v>
      </c>
      <c r="S20" s="370">
        <v>19529</v>
      </c>
      <c r="T20" s="371">
        <v>64.048407726870224</v>
      </c>
      <c r="U20" s="370">
        <v>10962</v>
      </c>
      <c r="V20" s="372">
        <v>35.951592273129776</v>
      </c>
      <c r="W20" s="350"/>
      <c r="X20" s="368">
        <v>65947</v>
      </c>
      <c r="Y20" s="369">
        <v>50.420508586020759</v>
      </c>
      <c r="Z20" s="370">
        <v>47017</v>
      </c>
      <c r="AA20" s="371">
        <v>71.295130938480895</v>
      </c>
      <c r="AB20" s="370">
        <v>18930</v>
      </c>
      <c r="AC20" s="372">
        <f t="shared" si="0"/>
        <v>28.704869061519101</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67192</v>
      </c>
      <c r="E21" s="365">
        <f t="shared" si="2"/>
        <v>40458</v>
      </c>
      <c r="F21" s="366">
        <f t="shared" si="3"/>
        <v>60.212525300631029</v>
      </c>
      <c r="G21" s="365">
        <f t="shared" si="4"/>
        <v>26734</v>
      </c>
      <c r="H21" s="367">
        <f t="shared" si="3"/>
        <v>39.787474699368971</v>
      </c>
      <c r="I21" s="350"/>
      <c r="J21" s="368">
        <f t="shared" si="5"/>
        <v>20450</v>
      </c>
      <c r="K21" s="369">
        <f t="shared" si="6"/>
        <v>30.435170853673053</v>
      </c>
      <c r="L21" s="370">
        <v>8038</v>
      </c>
      <c r="M21" s="371">
        <v>39.30562347188264</v>
      </c>
      <c r="N21" s="370">
        <v>12412</v>
      </c>
      <c r="O21" s="372">
        <v>60.694376528117353</v>
      </c>
      <c r="P21" s="350"/>
      <c r="Q21" s="368">
        <v>15336</v>
      </c>
      <c r="R21" s="369">
        <v>22.824145731634719</v>
      </c>
      <c r="S21" s="370">
        <v>9895</v>
      </c>
      <c r="T21" s="371">
        <v>64.521387584767865</v>
      </c>
      <c r="U21" s="370">
        <v>5441</v>
      </c>
      <c r="V21" s="372">
        <v>35.478612415232135</v>
      </c>
      <c r="W21" s="350"/>
      <c r="X21" s="368">
        <v>31406</v>
      </c>
      <c r="Y21" s="369">
        <v>46.740683414692228</v>
      </c>
      <c r="Z21" s="370">
        <v>22525</v>
      </c>
      <c r="AA21" s="371">
        <v>71.721963955931983</v>
      </c>
      <c r="AB21" s="370">
        <v>8881</v>
      </c>
      <c r="AC21" s="372">
        <f t="shared" si="0"/>
        <v>28.27803604406801</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15209</v>
      </c>
      <c r="E22" s="365">
        <f t="shared" si="2"/>
        <v>9658</v>
      </c>
      <c r="F22" s="366">
        <f t="shared" si="3"/>
        <v>63.501873890459592</v>
      </c>
      <c r="G22" s="365">
        <f t="shared" si="4"/>
        <v>5551</v>
      </c>
      <c r="H22" s="367">
        <f t="shared" si="3"/>
        <v>36.498126109540401</v>
      </c>
      <c r="I22" s="350"/>
      <c r="J22" s="368">
        <f t="shared" si="5"/>
        <v>3854</v>
      </c>
      <c r="K22" s="369">
        <f t="shared" si="6"/>
        <v>25.340259057137221</v>
      </c>
      <c r="L22" s="370">
        <v>1669</v>
      </c>
      <c r="M22" s="371">
        <v>43.305656460819925</v>
      </c>
      <c r="N22" s="370">
        <v>2185</v>
      </c>
      <c r="O22" s="372">
        <v>56.694343539180068</v>
      </c>
      <c r="P22" s="350"/>
      <c r="Q22" s="368">
        <v>3300</v>
      </c>
      <c r="R22" s="369">
        <v>21.697679005851796</v>
      </c>
      <c r="S22" s="370">
        <v>2165</v>
      </c>
      <c r="T22" s="371">
        <v>65.606060606060595</v>
      </c>
      <c r="U22" s="370">
        <v>1135</v>
      </c>
      <c r="V22" s="372">
        <v>34.393939393939391</v>
      </c>
      <c r="W22" s="350"/>
      <c r="X22" s="368">
        <v>8055</v>
      </c>
      <c r="Y22" s="369">
        <v>52.962061937010986</v>
      </c>
      <c r="Z22" s="370">
        <v>5824</v>
      </c>
      <c r="AA22" s="371">
        <v>72.302917442582242</v>
      </c>
      <c r="AB22" s="370">
        <v>2231</v>
      </c>
      <c r="AC22" s="372">
        <f t="shared" si="0"/>
        <v>27.697082557417751</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34021</v>
      </c>
      <c r="E23" s="365">
        <f t="shared" si="2"/>
        <v>19680</v>
      </c>
      <c r="F23" s="366">
        <f t="shared" si="3"/>
        <v>57.846624143911122</v>
      </c>
      <c r="G23" s="365">
        <f t="shared" si="4"/>
        <v>14341</v>
      </c>
      <c r="H23" s="367">
        <f t="shared" si="3"/>
        <v>42.153375856088886</v>
      </c>
      <c r="I23" s="350"/>
      <c r="J23" s="368">
        <f t="shared" si="5"/>
        <v>11179</v>
      </c>
      <c r="K23" s="369">
        <f t="shared" si="6"/>
        <v>32.859116428088534</v>
      </c>
      <c r="L23" s="370">
        <v>4172</v>
      </c>
      <c r="M23" s="371">
        <v>37.319974953036947</v>
      </c>
      <c r="N23" s="370">
        <v>7007</v>
      </c>
      <c r="O23" s="372">
        <v>62.680025046963053</v>
      </c>
      <c r="P23" s="350"/>
      <c r="Q23" s="368">
        <v>6478</v>
      </c>
      <c r="R23" s="369">
        <v>19.041180447370742</v>
      </c>
      <c r="S23" s="370">
        <v>3790</v>
      </c>
      <c r="T23" s="371">
        <v>58.505711639394875</v>
      </c>
      <c r="U23" s="370">
        <v>2688</v>
      </c>
      <c r="V23" s="372">
        <v>41.494288360605125</v>
      </c>
      <c r="W23" s="350"/>
      <c r="X23" s="368">
        <v>16364</v>
      </c>
      <c r="Y23" s="369">
        <v>48.099703124540724</v>
      </c>
      <c r="Z23" s="370">
        <v>11718</v>
      </c>
      <c r="AA23" s="371">
        <v>71.608408702028854</v>
      </c>
      <c r="AB23" s="370">
        <v>4646</v>
      </c>
      <c r="AC23" s="372">
        <f t="shared" si="0"/>
        <v>28.391591297971157</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67709</v>
      </c>
      <c r="E24" s="365">
        <f t="shared" si="2"/>
        <v>44136</v>
      </c>
      <c r="F24" s="366">
        <f t="shared" si="3"/>
        <v>65.184835103162058</v>
      </c>
      <c r="G24" s="365">
        <f t="shared" si="4"/>
        <v>23573</v>
      </c>
      <c r="H24" s="367">
        <f t="shared" si="3"/>
        <v>34.815164896837942</v>
      </c>
      <c r="I24" s="350"/>
      <c r="J24" s="368">
        <f t="shared" si="5"/>
        <v>16399</v>
      </c>
      <c r="K24" s="369">
        <f t="shared" si="6"/>
        <v>24.219823066357502</v>
      </c>
      <c r="L24" s="370">
        <v>7515</v>
      </c>
      <c r="M24" s="371">
        <v>45.825964997865725</v>
      </c>
      <c r="N24" s="370">
        <v>8884</v>
      </c>
      <c r="O24" s="372">
        <v>54.174035002134282</v>
      </c>
      <c r="P24" s="350"/>
      <c r="Q24" s="368">
        <v>14928</v>
      </c>
      <c r="R24" s="369">
        <v>22.047290611292443</v>
      </c>
      <c r="S24" s="370">
        <v>10193</v>
      </c>
      <c r="T24" s="371">
        <v>68.281082529474816</v>
      </c>
      <c r="U24" s="370">
        <v>4735</v>
      </c>
      <c r="V24" s="372">
        <v>31.718917470525188</v>
      </c>
      <c r="W24" s="350"/>
      <c r="X24" s="368">
        <v>36382</v>
      </c>
      <c r="Y24" s="369">
        <v>53.732886322350062</v>
      </c>
      <c r="Z24" s="370">
        <v>26428</v>
      </c>
      <c r="AA24" s="371">
        <v>72.640316640096742</v>
      </c>
      <c r="AB24" s="370">
        <v>9954</v>
      </c>
      <c r="AC24" s="372">
        <f t="shared" si="0"/>
        <v>27.359683359903247</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20416</v>
      </c>
      <c r="E25" s="365">
        <f t="shared" si="2"/>
        <v>12429</v>
      </c>
      <c r="F25" s="366">
        <f t="shared" si="3"/>
        <v>60.878722570532915</v>
      </c>
      <c r="G25" s="365">
        <f t="shared" si="4"/>
        <v>7987</v>
      </c>
      <c r="H25" s="367">
        <f t="shared" si="3"/>
        <v>39.121277429467085</v>
      </c>
      <c r="I25" s="350"/>
      <c r="J25" s="368">
        <f t="shared" si="5"/>
        <v>5470</v>
      </c>
      <c r="K25" s="369">
        <f t="shared" si="6"/>
        <v>26.792711598746084</v>
      </c>
      <c r="L25" s="370">
        <v>2107</v>
      </c>
      <c r="M25" s="371">
        <v>38.519195612431446</v>
      </c>
      <c r="N25" s="370">
        <v>3363</v>
      </c>
      <c r="O25" s="372">
        <v>61.480804387568554</v>
      </c>
      <c r="P25" s="350"/>
      <c r="Q25" s="368">
        <v>5317</v>
      </c>
      <c r="R25" s="369">
        <v>26.043299373040753</v>
      </c>
      <c r="S25" s="370">
        <v>3621</v>
      </c>
      <c r="T25" s="371">
        <v>68.102313334587166</v>
      </c>
      <c r="U25" s="370">
        <v>1696</v>
      </c>
      <c r="V25" s="372">
        <v>31.897686665412827</v>
      </c>
      <c r="W25" s="350"/>
      <c r="X25" s="368">
        <v>9629</v>
      </c>
      <c r="Y25" s="369">
        <v>47.163989028213166</v>
      </c>
      <c r="Z25" s="370">
        <v>6701</v>
      </c>
      <c r="AA25" s="371">
        <v>69.591857929172292</v>
      </c>
      <c r="AB25" s="370">
        <v>2928</v>
      </c>
      <c r="AC25" s="372">
        <f t="shared" si="0"/>
        <v>30.408142070827708</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7810</v>
      </c>
      <c r="E26" s="380">
        <f t="shared" si="2"/>
        <v>4758</v>
      </c>
      <c r="F26" s="381">
        <f t="shared" si="3"/>
        <v>60.921895006402046</v>
      </c>
      <c r="G26" s="380">
        <f t="shared" si="4"/>
        <v>3052</v>
      </c>
      <c r="H26" s="367">
        <f t="shared" si="3"/>
        <v>39.078104993597954</v>
      </c>
      <c r="I26" s="350"/>
      <c r="J26" s="377">
        <f t="shared" si="5"/>
        <v>1822</v>
      </c>
      <c r="K26" s="378">
        <f t="shared" si="6"/>
        <v>23.329065300896286</v>
      </c>
      <c r="L26" s="375">
        <v>753</v>
      </c>
      <c r="M26" s="376">
        <v>41.328210757409437</v>
      </c>
      <c r="N26" s="375">
        <v>1069</v>
      </c>
      <c r="O26" s="372">
        <v>58.671789242590556</v>
      </c>
      <c r="P26" s="350"/>
      <c r="Q26" s="377">
        <v>1567</v>
      </c>
      <c r="R26" s="378">
        <v>20.064020486555698</v>
      </c>
      <c r="S26" s="375">
        <v>883</v>
      </c>
      <c r="T26" s="376">
        <v>56.34971282705807</v>
      </c>
      <c r="U26" s="375">
        <v>684</v>
      </c>
      <c r="V26" s="372">
        <v>43.65028717294193</v>
      </c>
      <c r="W26" s="350"/>
      <c r="X26" s="377">
        <v>4421</v>
      </c>
      <c r="Y26" s="378">
        <v>56.60691421254802</v>
      </c>
      <c r="Z26" s="375">
        <v>3122</v>
      </c>
      <c r="AA26" s="376">
        <v>70.617507351277993</v>
      </c>
      <c r="AB26" s="375">
        <v>1299</v>
      </c>
      <c r="AC26" s="372">
        <f t="shared" si="0"/>
        <v>29.382492648722007</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40584</v>
      </c>
      <c r="E27" s="380">
        <f t="shared" si="2"/>
        <v>23541</v>
      </c>
      <c r="F27" s="381">
        <f t="shared" si="3"/>
        <v>58.00561797752809</v>
      </c>
      <c r="G27" s="380">
        <f t="shared" si="4"/>
        <v>17043</v>
      </c>
      <c r="H27" s="367">
        <f t="shared" si="3"/>
        <v>41.99438202247191</v>
      </c>
      <c r="I27" s="350"/>
      <c r="J27" s="377">
        <f t="shared" si="5"/>
        <v>12002</v>
      </c>
      <c r="K27" s="378">
        <f t="shared" si="6"/>
        <v>29.573230829883695</v>
      </c>
      <c r="L27" s="375">
        <v>4637</v>
      </c>
      <c r="M27" s="376">
        <v>38.635227462089652</v>
      </c>
      <c r="N27" s="375">
        <v>7365</v>
      </c>
      <c r="O27" s="372">
        <v>61.364772537910348</v>
      </c>
      <c r="P27" s="350"/>
      <c r="Q27" s="377">
        <v>8506</v>
      </c>
      <c r="R27" s="378">
        <v>20.95899862014587</v>
      </c>
      <c r="S27" s="375">
        <v>4708</v>
      </c>
      <c r="T27" s="376">
        <v>55.349165295085825</v>
      </c>
      <c r="U27" s="375">
        <v>3798</v>
      </c>
      <c r="V27" s="372">
        <v>44.650834704914175</v>
      </c>
      <c r="W27" s="350"/>
      <c r="X27" s="377">
        <v>20076</v>
      </c>
      <c r="Y27" s="378">
        <v>49.467770549970432</v>
      </c>
      <c r="Z27" s="375">
        <v>14196</v>
      </c>
      <c r="AA27" s="376">
        <v>70.711297071129707</v>
      </c>
      <c r="AB27" s="375">
        <v>5880</v>
      </c>
      <c r="AC27" s="372">
        <f t="shared" si="0"/>
        <v>29.288702928870293</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3687</v>
      </c>
      <c r="E28" s="380">
        <f t="shared" si="2"/>
        <v>2442</v>
      </c>
      <c r="F28" s="381">
        <f t="shared" si="3"/>
        <v>66.2327095199349</v>
      </c>
      <c r="G28" s="380">
        <f t="shared" si="4"/>
        <v>1245</v>
      </c>
      <c r="H28" s="382">
        <f t="shared" si="3"/>
        <v>33.767290480065093</v>
      </c>
      <c r="I28" s="350"/>
      <c r="J28" s="377">
        <f t="shared" si="5"/>
        <v>446</v>
      </c>
      <c r="K28" s="378">
        <f t="shared" si="6"/>
        <v>12.096555465147816</v>
      </c>
      <c r="L28" s="375">
        <v>210</v>
      </c>
      <c r="M28" s="376">
        <v>47.085201793721978</v>
      </c>
      <c r="N28" s="375">
        <v>236</v>
      </c>
      <c r="O28" s="383">
        <v>52.914798206278022</v>
      </c>
      <c r="P28" s="350"/>
      <c r="Q28" s="377">
        <v>794</v>
      </c>
      <c r="R28" s="378">
        <v>21.535123406563603</v>
      </c>
      <c r="S28" s="375">
        <v>499</v>
      </c>
      <c r="T28" s="376">
        <v>62.846347607052898</v>
      </c>
      <c r="U28" s="375">
        <v>295</v>
      </c>
      <c r="V28" s="383">
        <v>37.153652392947102</v>
      </c>
      <c r="W28" s="350"/>
      <c r="X28" s="377">
        <v>2447</v>
      </c>
      <c r="Y28" s="378">
        <v>66.368321128288571</v>
      </c>
      <c r="Z28" s="375">
        <v>1733</v>
      </c>
      <c r="AA28" s="376">
        <v>70.821413976297507</v>
      </c>
      <c r="AB28" s="375">
        <v>714</v>
      </c>
      <c r="AC28" s="383">
        <f t="shared" si="0"/>
        <v>29.17858602370249</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1414</v>
      </c>
      <c r="E29" s="386">
        <f t="shared" si="2"/>
        <v>767</v>
      </c>
      <c r="F29" s="387">
        <f t="shared" si="3"/>
        <v>54.243281471004245</v>
      </c>
      <c r="G29" s="386">
        <f t="shared" si="4"/>
        <v>647</v>
      </c>
      <c r="H29" s="388">
        <f t="shared" si="3"/>
        <v>45.756718528995755</v>
      </c>
      <c r="I29" s="350"/>
      <c r="J29" s="389">
        <f t="shared" si="5"/>
        <v>747</v>
      </c>
      <c r="K29" s="390">
        <f t="shared" si="6"/>
        <v>52.828854314002825</v>
      </c>
      <c r="L29" s="391">
        <v>273</v>
      </c>
      <c r="M29" s="392">
        <v>36.546184738955823</v>
      </c>
      <c r="N29" s="391">
        <v>474</v>
      </c>
      <c r="O29" s="393">
        <v>63.453815261044177</v>
      </c>
      <c r="P29" s="350"/>
      <c r="Q29" s="389">
        <v>276</v>
      </c>
      <c r="R29" s="390">
        <v>19.519094766619517</v>
      </c>
      <c r="S29" s="391">
        <v>194</v>
      </c>
      <c r="T29" s="392">
        <v>70.289855072463766</v>
      </c>
      <c r="U29" s="391">
        <v>82</v>
      </c>
      <c r="V29" s="393">
        <v>29.710144927536231</v>
      </c>
      <c r="W29" s="350"/>
      <c r="X29" s="389">
        <v>391</v>
      </c>
      <c r="Y29" s="390">
        <v>27.65205091937765</v>
      </c>
      <c r="Z29" s="391">
        <v>300</v>
      </c>
      <c r="AA29" s="392">
        <v>76.726342710997443</v>
      </c>
      <c r="AB29" s="391">
        <v>91</v>
      </c>
      <c r="AC29" s="393">
        <f t="shared" si="0"/>
        <v>23.273657289002557</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669801</v>
      </c>
      <c r="E31" s="1230">
        <f>L31+S31+Z31</f>
        <v>417948</v>
      </c>
      <c r="F31" s="1231">
        <f>E31/$D31*100</f>
        <v>62.398831891860418</v>
      </c>
      <c r="G31" s="1230">
        <f>N31+U31+AB31</f>
        <v>251853</v>
      </c>
      <c r="H31" s="1232">
        <f>G31/$D31*100</f>
        <v>37.601168108139582</v>
      </c>
      <c r="I31" s="320"/>
      <c r="J31" s="1233">
        <f>SUM(J12:J29)</f>
        <v>170384</v>
      </c>
      <c r="K31" s="1234">
        <f>J31/$D31*100</f>
        <v>25.438003227824385</v>
      </c>
      <c r="L31" s="1230">
        <f>SUM(L12:L29)</f>
        <v>72257</v>
      </c>
      <c r="M31" s="1231">
        <f>L31/$J31*100</f>
        <v>42.408324725326324</v>
      </c>
      <c r="N31" s="1230">
        <f>SUM(N12:N29)</f>
        <v>98127</v>
      </c>
      <c r="O31" s="1235">
        <f>N31/$J31*100</f>
        <v>57.591675274673683</v>
      </c>
      <c r="P31" s="320"/>
      <c r="Q31" s="1233">
        <f>SUM(Q12:Q29)</f>
        <v>154371</v>
      </c>
      <c r="R31" s="1234">
        <f>Q31/$D31*100</f>
        <v>23.047293151249402</v>
      </c>
      <c r="S31" s="1230">
        <f>SUM(S12:S29)</f>
        <v>99948</v>
      </c>
      <c r="T31" s="1231">
        <f>S31/$Q31*100</f>
        <v>64.745321336261341</v>
      </c>
      <c r="U31" s="1230">
        <f>SUM(U12:U29)</f>
        <v>54423</v>
      </c>
      <c r="V31" s="1235">
        <f>U31/$Q31*100</f>
        <v>35.254678663738652</v>
      </c>
      <c r="W31" s="320"/>
      <c r="X31" s="1233">
        <f>SUM(X12:X29)</f>
        <v>345046</v>
      </c>
      <c r="Y31" s="1234">
        <f>X31/$D31*100</f>
        <v>51.51470362092622</v>
      </c>
      <c r="Z31" s="1230">
        <f>SUM(Z12:Z29)</f>
        <v>245743</v>
      </c>
      <c r="AA31" s="1231">
        <f>Z31/$X31*100</f>
        <v>71.220359024593833</v>
      </c>
      <c r="AB31" s="1230">
        <f>SUM(AB12:AB29)</f>
        <v>99303</v>
      </c>
      <c r="AC31" s="1235">
        <f>AB31/$X31*100</f>
        <v>28.779640975406178</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72"/>
      <c r="C34" s="1472"/>
      <c r="D34" s="1472"/>
      <c r="E34" s="1472"/>
      <c r="F34" s="1472"/>
      <c r="G34" s="1472"/>
      <c r="H34" s="1472"/>
      <c r="I34" s="1472"/>
      <c r="J34" s="1472"/>
      <c r="K34" s="1472"/>
      <c r="L34" s="1472"/>
      <c r="M34" s="1472"/>
      <c r="N34" s="1472"/>
      <c r="O34" s="1472"/>
    </row>
    <row r="35" spans="2:15" s="329" customFormat="1" ht="29.25" customHeight="1" x14ac:dyDescent="0.25">
      <c r="B35" s="1473"/>
      <c r="C35" s="1473"/>
      <c r="D35" s="1473"/>
      <c r="E35" s="1473"/>
      <c r="F35" s="1473"/>
      <c r="G35" s="1473"/>
      <c r="H35" s="1473"/>
      <c r="I35" s="1473"/>
      <c r="J35" s="1473"/>
      <c r="K35" s="1473"/>
      <c r="L35" s="1473"/>
      <c r="M35" s="1473"/>
    </row>
    <row r="36" spans="2:15" s="329" customFormat="1" ht="4.5" customHeight="1" x14ac:dyDescent="0.25">
      <c r="B36" s="1471"/>
      <c r="C36" s="1471"/>
      <c r="D36" s="1471"/>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94">
    <tabColor theme="0"/>
    <pageSetUpPr fitToPage="1"/>
  </sheetPr>
  <dimension ref="A1:BA46"/>
  <sheetViews>
    <sheetView showGridLines="0" zoomScale="80" zoomScaleNormal="8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113</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3"/>
      <c r="C2" s="1443"/>
    </row>
    <row r="3" spans="1:53" s="345" customFormat="1" ht="4.5" customHeight="1" x14ac:dyDescent="0.25">
      <c r="B3" s="1444"/>
      <c r="C3" s="1444"/>
    </row>
    <row r="4" spans="1:53" s="345" customFormat="1" ht="17.25" customHeight="1" x14ac:dyDescent="0.25">
      <c r="A4" s="1445" t="s">
        <v>406</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5">
      <c r="B5" s="1446" t="str">
        <f>porsaad!$B$6</f>
        <v>Situación a 31 de diciembre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5"/>
    <row r="7" spans="1:53" s="322" customFormat="1" ht="12.75" customHeight="1" x14ac:dyDescent="0.25">
      <c r="A7" s="316"/>
      <c r="B7" s="1447" t="s">
        <v>12</v>
      </c>
      <c r="C7" s="317"/>
      <c r="D7" s="1450" t="s">
        <v>236</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5">
      <c r="A8" s="316"/>
      <c r="B8" s="1448"/>
      <c r="C8" s="317"/>
      <c r="D8" s="1452"/>
      <c r="E8" s="1453"/>
      <c r="F8" s="1453"/>
      <c r="G8" s="1453"/>
      <c r="H8" s="1453"/>
      <c r="I8" s="323"/>
      <c r="J8" s="1456" t="s">
        <v>237</v>
      </c>
      <c r="K8" s="1457"/>
      <c r="L8" s="1457"/>
      <c r="M8" s="1457"/>
      <c r="N8" s="1457"/>
      <c r="O8" s="1458"/>
      <c r="P8" s="317"/>
      <c r="Q8" s="1456" t="s">
        <v>238</v>
      </c>
      <c r="R8" s="1457"/>
      <c r="S8" s="1457"/>
      <c r="T8" s="1457"/>
      <c r="U8" s="1457"/>
      <c r="V8" s="1458"/>
      <c r="W8" s="317"/>
      <c r="X8" s="1456" t="s">
        <v>239</v>
      </c>
      <c r="Y8" s="1457"/>
      <c r="Z8" s="1457"/>
      <c r="AA8" s="1457"/>
      <c r="AB8" s="1457"/>
      <c r="AC8" s="1458"/>
      <c r="AD8" s="319"/>
      <c r="AE8" s="319"/>
      <c r="AF8" s="320"/>
      <c r="AG8" s="320"/>
      <c r="AH8" s="320"/>
      <c r="AI8" s="320"/>
      <c r="AJ8" s="320"/>
      <c r="AK8" s="320"/>
      <c r="AL8" s="321"/>
    </row>
    <row r="9" spans="1:53" s="322" customFormat="1" ht="21.75" customHeight="1" x14ac:dyDescent="0.25">
      <c r="A9" s="316"/>
      <c r="B9" s="1448"/>
      <c r="C9" s="317"/>
      <c r="D9" s="1459" t="s">
        <v>9</v>
      </c>
      <c r="E9" s="1461" t="s">
        <v>24</v>
      </c>
      <c r="F9" s="1462"/>
      <c r="G9" s="1461" t="s">
        <v>23</v>
      </c>
      <c r="H9" s="1463"/>
      <c r="I9" s="323"/>
      <c r="J9" s="1464" t="s">
        <v>9</v>
      </c>
      <c r="K9" s="1467" t="s">
        <v>219</v>
      </c>
      <c r="L9" s="1469" t="s">
        <v>24</v>
      </c>
      <c r="M9" s="1470"/>
      <c r="N9" s="1465" t="s">
        <v>23</v>
      </c>
      <c r="O9" s="1466"/>
      <c r="P9" s="317"/>
      <c r="Q9" s="1464" t="s">
        <v>9</v>
      </c>
      <c r="R9" s="1467" t="s">
        <v>219</v>
      </c>
      <c r="S9" s="1469" t="s">
        <v>24</v>
      </c>
      <c r="T9" s="1470"/>
      <c r="U9" s="1465" t="s">
        <v>23</v>
      </c>
      <c r="V9" s="1466"/>
      <c r="W9" s="317"/>
      <c r="X9" s="1464" t="s">
        <v>9</v>
      </c>
      <c r="Y9" s="1467" t="s">
        <v>219</v>
      </c>
      <c r="Z9" s="1469" t="s">
        <v>24</v>
      </c>
      <c r="AA9" s="1470"/>
      <c r="AB9" s="1465" t="s">
        <v>23</v>
      </c>
      <c r="AC9" s="1466"/>
      <c r="AD9" s="319"/>
      <c r="AE9" s="319"/>
      <c r="AF9" s="320"/>
      <c r="AG9" s="320"/>
      <c r="AH9" s="320"/>
      <c r="AI9" s="320"/>
      <c r="AJ9" s="320"/>
      <c r="AK9" s="320"/>
      <c r="AL9" s="321"/>
    </row>
    <row r="10" spans="1:53" s="322" customFormat="1" ht="36.75" customHeight="1" x14ac:dyDescent="0.25">
      <c r="A10" s="316"/>
      <c r="B10" s="1449"/>
      <c r="C10" s="317"/>
      <c r="D10" s="1460"/>
      <c r="E10" s="407" t="s">
        <v>9</v>
      </c>
      <c r="F10" s="403" t="s">
        <v>219</v>
      </c>
      <c r="G10" s="406" t="s">
        <v>9</v>
      </c>
      <c r="H10" s="886" t="s">
        <v>219</v>
      </c>
      <c r="I10" s="346"/>
      <c r="J10" s="1460"/>
      <c r="K10" s="1468"/>
      <c r="L10" s="404" t="s">
        <v>9</v>
      </c>
      <c r="M10" s="403" t="s">
        <v>220</v>
      </c>
      <c r="N10" s="407" t="s">
        <v>9</v>
      </c>
      <c r="O10" s="402" t="s">
        <v>220</v>
      </c>
      <c r="P10" s="347"/>
      <c r="Q10" s="1460"/>
      <c r="R10" s="1468"/>
      <c r="S10" s="404" t="s">
        <v>9</v>
      </c>
      <c r="T10" s="403" t="s">
        <v>220</v>
      </c>
      <c r="U10" s="407" t="s">
        <v>9</v>
      </c>
      <c r="V10" s="402" t="s">
        <v>220</v>
      </c>
      <c r="W10" s="347"/>
      <c r="X10" s="1460"/>
      <c r="Y10" s="1468"/>
      <c r="Z10" s="404" t="s">
        <v>9</v>
      </c>
      <c r="AA10" s="403" t="s">
        <v>220</v>
      </c>
      <c r="AB10" s="407" t="s">
        <v>9</v>
      </c>
      <c r="AC10" s="402" t="s">
        <v>220</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89230</v>
      </c>
      <c r="E12" s="352">
        <f>L12+S12+Z12</f>
        <v>54510</v>
      </c>
      <c r="F12" s="353">
        <f>E12/$D12*100</f>
        <v>61.089319735514955</v>
      </c>
      <c r="G12" s="352">
        <f>N12+U12+AB12</f>
        <v>34720</v>
      </c>
      <c r="H12" s="354">
        <f>G12/$D12*100</f>
        <v>38.910680264485038</v>
      </c>
      <c r="I12" s="350"/>
      <c r="J12" s="355">
        <f>L12+N12</f>
        <v>21216</v>
      </c>
      <c r="K12" s="356">
        <f>J12/$D12*100</f>
        <v>23.776756696178417</v>
      </c>
      <c r="L12" s="357">
        <v>10393</v>
      </c>
      <c r="M12" s="353">
        <v>48.986613876319758</v>
      </c>
      <c r="N12" s="357">
        <v>10823</v>
      </c>
      <c r="O12" s="358">
        <v>51.013386123680235</v>
      </c>
      <c r="P12" s="350"/>
      <c r="Q12" s="355">
        <v>30011</v>
      </c>
      <c r="R12" s="356">
        <v>33.633307183682618</v>
      </c>
      <c r="S12" s="357">
        <v>20335</v>
      </c>
      <c r="T12" s="353">
        <v>67.758488554196788</v>
      </c>
      <c r="U12" s="357">
        <v>9676</v>
      </c>
      <c r="V12" s="358">
        <v>32.241511445803205</v>
      </c>
      <c r="W12" s="350"/>
      <c r="X12" s="355">
        <v>38003</v>
      </c>
      <c r="Y12" s="356">
        <v>42.589936120138965</v>
      </c>
      <c r="Z12" s="357">
        <v>23782</v>
      </c>
      <c r="AA12" s="353">
        <v>62.579270057627035</v>
      </c>
      <c r="AB12" s="357">
        <v>14221</v>
      </c>
      <c r="AC12" s="358">
        <f t="shared" ref="AC12:AC29" si="0">AB12/$X12*100</f>
        <v>37.420729942372972</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7963</v>
      </c>
      <c r="E13" s="365">
        <f t="shared" ref="E13:E29" si="2">L13+S13+Z13</f>
        <v>4940</v>
      </c>
      <c r="F13" s="366">
        <f t="shared" ref="F13:H29" si="3">E13/$D13*100</f>
        <v>62.036920758508096</v>
      </c>
      <c r="G13" s="365">
        <f t="shared" ref="G13:G29" si="4">N13+U13+AB13</f>
        <v>3023</v>
      </c>
      <c r="H13" s="367">
        <f t="shared" si="3"/>
        <v>37.963079241491897</v>
      </c>
      <c r="I13" s="350"/>
      <c r="J13" s="368">
        <f t="shared" ref="J13:J29" si="5">L13+N13</f>
        <v>1595</v>
      </c>
      <c r="K13" s="369">
        <f t="shared" ref="K13:K29" si="6">J13/$D13*100</f>
        <v>20.030139394700488</v>
      </c>
      <c r="L13" s="370">
        <v>727</v>
      </c>
      <c r="M13" s="371">
        <v>45.579937304075237</v>
      </c>
      <c r="N13" s="370">
        <v>868</v>
      </c>
      <c r="O13" s="372">
        <v>54.420062695924763</v>
      </c>
      <c r="P13" s="350"/>
      <c r="Q13" s="368">
        <v>1935</v>
      </c>
      <c r="R13" s="369">
        <v>24.299886977269875</v>
      </c>
      <c r="S13" s="370">
        <v>1263</v>
      </c>
      <c r="T13" s="371">
        <v>65.271317829457359</v>
      </c>
      <c r="U13" s="370">
        <v>672</v>
      </c>
      <c r="V13" s="372">
        <v>34.728682170542633</v>
      </c>
      <c r="W13" s="350"/>
      <c r="X13" s="368">
        <v>4433</v>
      </c>
      <c r="Y13" s="369">
        <v>55.669973628029638</v>
      </c>
      <c r="Z13" s="370">
        <v>2950</v>
      </c>
      <c r="AA13" s="371">
        <v>66.546356868937522</v>
      </c>
      <c r="AB13" s="370">
        <v>1483</v>
      </c>
      <c r="AC13" s="372">
        <f t="shared" si="0"/>
        <v>33.453643131062485</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9474</v>
      </c>
      <c r="E14" s="365">
        <f t="shared" si="2"/>
        <v>6035</v>
      </c>
      <c r="F14" s="366">
        <f t="shared" si="3"/>
        <v>63.70065442263035</v>
      </c>
      <c r="G14" s="365">
        <f t="shared" si="4"/>
        <v>3439</v>
      </c>
      <c r="H14" s="367">
        <f t="shared" si="3"/>
        <v>36.299345577369643</v>
      </c>
      <c r="I14" s="350"/>
      <c r="J14" s="368">
        <f t="shared" si="5"/>
        <v>1849</v>
      </c>
      <c r="K14" s="369">
        <f t="shared" si="6"/>
        <v>19.516571669833226</v>
      </c>
      <c r="L14" s="370">
        <v>845</v>
      </c>
      <c r="M14" s="371">
        <v>45.700378583017844</v>
      </c>
      <c r="N14" s="370">
        <v>1004</v>
      </c>
      <c r="O14" s="372">
        <v>54.299621416982156</v>
      </c>
      <c r="P14" s="350"/>
      <c r="Q14" s="368">
        <v>2482</v>
      </c>
      <c r="R14" s="369">
        <v>26.198015621701497</v>
      </c>
      <c r="S14" s="370">
        <v>1613</v>
      </c>
      <c r="T14" s="371">
        <v>64.987912973408541</v>
      </c>
      <c r="U14" s="370">
        <v>869</v>
      </c>
      <c r="V14" s="372">
        <v>35.012087026591459</v>
      </c>
      <c r="W14" s="350"/>
      <c r="X14" s="368">
        <v>5143</v>
      </c>
      <c r="Y14" s="369">
        <v>54.285412708465273</v>
      </c>
      <c r="Z14" s="370">
        <v>3577</v>
      </c>
      <c r="AA14" s="371">
        <v>69.55084580983862</v>
      </c>
      <c r="AB14" s="370">
        <v>1566</v>
      </c>
      <c r="AC14" s="372">
        <f t="shared" si="0"/>
        <v>30.449154190161387</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9531</v>
      </c>
      <c r="E15" s="365">
        <f t="shared" si="2"/>
        <v>5684</v>
      </c>
      <c r="F15" s="366">
        <f t="shared" si="3"/>
        <v>59.636974084566155</v>
      </c>
      <c r="G15" s="365">
        <f t="shared" si="4"/>
        <v>3847</v>
      </c>
      <c r="H15" s="367">
        <f t="shared" si="3"/>
        <v>40.363025915433845</v>
      </c>
      <c r="I15" s="350"/>
      <c r="J15" s="368">
        <f t="shared" si="5"/>
        <v>3292</v>
      </c>
      <c r="K15" s="369">
        <f t="shared" si="6"/>
        <v>34.539922358619243</v>
      </c>
      <c r="L15" s="370">
        <v>1573</v>
      </c>
      <c r="M15" s="371">
        <v>47.782503037667077</v>
      </c>
      <c r="N15" s="370">
        <v>1719</v>
      </c>
      <c r="O15" s="372">
        <v>52.21749696233293</v>
      </c>
      <c r="P15" s="350"/>
      <c r="Q15" s="368">
        <v>2614</v>
      </c>
      <c r="R15" s="369">
        <v>27.426293148672755</v>
      </c>
      <c r="S15" s="370">
        <v>1662</v>
      </c>
      <c r="T15" s="371">
        <v>63.58071920428462</v>
      </c>
      <c r="U15" s="370">
        <v>952</v>
      </c>
      <c r="V15" s="372">
        <v>36.41928079571538</v>
      </c>
      <c r="W15" s="350"/>
      <c r="X15" s="368">
        <v>3625</v>
      </c>
      <c r="Y15" s="369">
        <v>38.033784492708008</v>
      </c>
      <c r="Z15" s="370">
        <v>2449</v>
      </c>
      <c r="AA15" s="371">
        <v>67.558620689655172</v>
      </c>
      <c r="AB15" s="370">
        <v>1176</v>
      </c>
      <c r="AC15" s="372">
        <f t="shared" si="0"/>
        <v>32.441379310344828</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8512</v>
      </c>
      <c r="E16" s="365">
        <f t="shared" si="2"/>
        <v>4723</v>
      </c>
      <c r="F16" s="366">
        <f t="shared" si="3"/>
        <v>55.486372180451127</v>
      </c>
      <c r="G16" s="365">
        <f t="shared" si="4"/>
        <v>3789</v>
      </c>
      <c r="H16" s="367">
        <f t="shared" si="3"/>
        <v>44.513627819548873</v>
      </c>
      <c r="I16" s="350"/>
      <c r="J16" s="368">
        <f t="shared" si="5"/>
        <v>2692</v>
      </c>
      <c r="K16" s="369">
        <f t="shared" si="6"/>
        <v>31.625939849624064</v>
      </c>
      <c r="L16" s="370">
        <v>1187</v>
      </c>
      <c r="M16" s="371">
        <v>44.093610698365524</v>
      </c>
      <c r="N16" s="370">
        <v>1505</v>
      </c>
      <c r="O16" s="372">
        <v>55.906389301634476</v>
      </c>
      <c r="P16" s="350"/>
      <c r="Q16" s="368">
        <v>2653</v>
      </c>
      <c r="R16" s="369">
        <v>31.167763157894733</v>
      </c>
      <c r="S16" s="370">
        <v>1597</v>
      </c>
      <c r="T16" s="371">
        <v>60.196004523181301</v>
      </c>
      <c r="U16" s="370">
        <v>1056</v>
      </c>
      <c r="V16" s="372">
        <v>39.803995476818692</v>
      </c>
      <c r="W16" s="350"/>
      <c r="X16" s="368">
        <v>3167</v>
      </c>
      <c r="Y16" s="369">
        <v>37.206296992481199</v>
      </c>
      <c r="Z16" s="370">
        <v>1939</v>
      </c>
      <c r="AA16" s="371">
        <v>61.225134196400376</v>
      </c>
      <c r="AB16" s="370">
        <v>1228</v>
      </c>
      <c r="AC16" s="372">
        <f t="shared" si="0"/>
        <v>38.774865803599624</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4779</v>
      </c>
      <c r="E17" s="375">
        <f t="shared" si="2"/>
        <v>2798</v>
      </c>
      <c r="F17" s="376">
        <f t="shared" si="3"/>
        <v>58.547813350073241</v>
      </c>
      <c r="G17" s="375">
        <f t="shared" si="4"/>
        <v>1981</v>
      </c>
      <c r="H17" s="367">
        <f t="shared" si="3"/>
        <v>41.452186649926766</v>
      </c>
      <c r="I17" s="350"/>
      <c r="J17" s="377">
        <f t="shared" si="5"/>
        <v>1807</v>
      </c>
      <c r="K17" s="378">
        <f t="shared" si="6"/>
        <v>37.811257585268891</v>
      </c>
      <c r="L17" s="375">
        <v>822</v>
      </c>
      <c r="M17" s="376">
        <v>45.489762036524631</v>
      </c>
      <c r="N17" s="375">
        <v>985</v>
      </c>
      <c r="O17" s="372">
        <v>54.510237963475369</v>
      </c>
      <c r="P17" s="350"/>
      <c r="Q17" s="377">
        <v>993</v>
      </c>
      <c r="R17" s="378">
        <v>20.778405524168235</v>
      </c>
      <c r="S17" s="375">
        <v>609</v>
      </c>
      <c r="T17" s="376">
        <v>61.329305135951664</v>
      </c>
      <c r="U17" s="375">
        <v>384</v>
      </c>
      <c r="V17" s="372">
        <v>38.670694864048336</v>
      </c>
      <c r="W17" s="350"/>
      <c r="X17" s="377">
        <v>1979</v>
      </c>
      <c r="Y17" s="378">
        <v>41.410336890562874</v>
      </c>
      <c r="Z17" s="375">
        <v>1367</v>
      </c>
      <c r="AA17" s="376">
        <v>69.075290550783222</v>
      </c>
      <c r="AB17" s="375">
        <v>612</v>
      </c>
      <c r="AC17" s="372">
        <f t="shared" si="0"/>
        <v>30.924709449216774</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30702</v>
      </c>
      <c r="E18" s="365">
        <f t="shared" si="2"/>
        <v>17925</v>
      </c>
      <c r="F18" s="366">
        <f t="shared" si="3"/>
        <v>58.383818643736561</v>
      </c>
      <c r="G18" s="365">
        <f t="shared" si="4"/>
        <v>12777</v>
      </c>
      <c r="H18" s="367">
        <f t="shared" si="3"/>
        <v>41.616181356263439</v>
      </c>
      <c r="I18" s="350"/>
      <c r="J18" s="368">
        <f t="shared" si="5"/>
        <v>6150</v>
      </c>
      <c r="K18" s="369">
        <f t="shared" si="6"/>
        <v>20.031268321281999</v>
      </c>
      <c r="L18" s="370">
        <v>2753</v>
      </c>
      <c r="M18" s="371">
        <v>44.764227642276424</v>
      </c>
      <c r="N18" s="370">
        <v>3397</v>
      </c>
      <c r="O18" s="372">
        <v>55.235772357723576</v>
      </c>
      <c r="P18" s="350"/>
      <c r="Q18" s="368">
        <v>6230</v>
      </c>
      <c r="R18" s="369">
        <v>20.291837665298679</v>
      </c>
      <c r="S18" s="370">
        <v>3706</v>
      </c>
      <c r="T18" s="371">
        <v>59.486356340288928</v>
      </c>
      <c r="U18" s="370">
        <v>2524</v>
      </c>
      <c r="V18" s="372">
        <v>40.513643659711072</v>
      </c>
      <c r="W18" s="350"/>
      <c r="X18" s="368">
        <v>18322</v>
      </c>
      <c r="Y18" s="369">
        <v>59.676894013419322</v>
      </c>
      <c r="Z18" s="370">
        <v>11466</v>
      </c>
      <c r="AA18" s="371">
        <v>62.580504311756357</v>
      </c>
      <c r="AB18" s="370">
        <v>6856</v>
      </c>
      <c r="AC18" s="372">
        <f t="shared" si="0"/>
        <v>37.419495688243643</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17121</v>
      </c>
      <c r="E19" s="365">
        <f t="shared" si="2"/>
        <v>10140</v>
      </c>
      <c r="F19" s="366">
        <f t="shared" si="3"/>
        <v>59.2255125284738</v>
      </c>
      <c r="G19" s="365">
        <f t="shared" si="4"/>
        <v>6981</v>
      </c>
      <c r="H19" s="367">
        <f t="shared" si="3"/>
        <v>40.774487471526193</v>
      </c>
      <c r="I19" s="350"/>
      <c r="J19" s="368">
        <f t="shared" si="5"/>
        <v>4713</v>
      </c>
      <c r="K19" s="369">
        <f t="shared" si="6"/>
        <v>27.527597687050992</v>
      </c>
      <c r="L19" s="370">
        <v>2225</v>
      </c>
      <c r="M19" s="371">
        <v>47.209845109272223</v>
      </c>
      <c r="N19" s="370">
        <v>2488</v>
      </c>
      <c r="O19" s="372">
        <v>52.79015489072777</v>
      </c>
      <c r="P19" s="350"/>
      <c r="Q19" s="368">
        <v>4606</v>
      </c>
      <c r="R19" s="369">
        <v>26.902634191928044</v>
      </c>
      <c r="S19" s="370">
        <v>2960</v>
      </c>
      <c r="T19" s="371">
        <v>64.264003473729915</v>
      </c>
      <c r="U19" s="370">
        <v>1646</v>
      </c>
      <c r="V19" s="372">
        <v>35.735996526270078</v>
      </c>
      <c r="W19" s="350"/>
      <c r="X19" s="368">
        <v>7802</v>
      </c>
      <c r="Y19" s="369">
        <v>45.569768121020971</v>
      </c>
      <c r="Z19" s="370">
        <v>4955</v>
      </c>
      <c r="AA19" s="371">
        <v>63.509356575237121</v>
      </c>
      <c r="AB19" s="370">
        <v>2847</v>
      </c>
      <c r="AC19" s="372">
        <f t="shared" si="0"/>
        <v>36.490643424762879</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89299</v>
      </c>
      <c r="E20" s="365">
        <f t="shared" si="2"/>
        <v>55337</v>
      </c>
      <c r="F20" s="366">
        <f t="shared" si="3"/>
        <v>61.96821912899361</v>
      </c>
      <c r="G20" s="365">
        <f t="shared" si="4"/>
        <v>33962</v>
      </c>
      <c r="H20" s="367">
        <f t="shared" si="3"/>
        <v>38.03178087100639</v>
      </c>
      <c r="I20" s="350"/>
      <c r="J20" s="368">
        <f t="shared" si="5"/>
        <v>24131</v>
      </c>
      <c r="K20" s="369">
        <f t="shared" si="6"/>
        <v>27.022699022385471</v>
      </c>
      <c r="L20" s="370">
        <v>11683</v>
      </c>
      <c r="M20" s="371">
        <v>48.414901993286648</v>
      </c>
      <c r="N20" s="370">
        <v>12448</v>
      </c>
      <c r="O20" s="372">
        <v>51.585098006713359</v>
      </c>
      <c r="P20" s="350"/>
      <c r="Q20" s="368">
        <v>25683</v>
      </c>
      <c r="R20" s="369">
        <v>28.76068041075488</v>
      </c>
      <c r="S20" s="370">
        <v>17217</v>
      </c>
      <c r="T20" s="371">
        <v>67.036561149398437</v>
      </c>
      <c r="U20" s="370">
        <v>8466</v>
      </c>
      <c r="V20" s="372">
        <v>32.96343885060157</v>
      </c>
      <c r="W20" s="350"/>
      <c r="X20" s="368">
        <v>39485</v>
      </c>
      <c r="Y20" s="369">
        <v>44.216620566859646</v>
      </c>
      <c r="Z20" s="370">
        <v>26437</v>
      </c>
      <c r="AA20" s="371">
        <v>66.954539698619726</v>
      </c>
      <c r="AB20" s="370">
        <v>13048</v>
      </c>
      <c r="AC20" s="372">
        <f t="shared" si="0"/>
        <v>33.045460301380267</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31010</v>
      </c>
      <c r="E21" s="365">
        <f t="shared" si="2"/>
        <v>18120</v>
      </c>
      <c r="F21" s="366">
        <f t="shared" si="3"/>
        <v>58.432763624637218</v>
      </c>
      <c r="G21" s="365">
        <f t="shared" si="4"/>
        <v>12890</v>
      </c>
      <c r="H21" s="367">
        <f t="shared" si="3"/>
        <v>41.567236375362789</v>
      </c>
      <c r="I21" s="350"/>
      <c r="J21" s="368">
        <f t="shared" si="5"/>
        <v>9819</v>
      </c>
      <c r="K21" s="369">
        <f t="shared" si="6"/>
        <v>31.663979361496292</v>
      </c>
      <c r="L21" s="370">
        <v>4216</v>
      </c>
      <c r="M21" s="371">
        <v>42.937162643853753</v>
      </c>
      <c r="N21" s="370">
        <v>5603</v>
      </c>
      <c r="O21" s="372">
        <v>57.062837356146247</v>
      </c>
      <c r="P21" s="350"/>
      <c r="Q21" s="368">
        <v>8441</v>
      </c>
      <c r="R21" s="369">
        <v>27.220251531763946</v>
      </c>
      <c r="S21" s="370">
        <v>5491</v>
      </c>
      <c r="T21" s="371">
        <v>65.051534178414883</v>
      </c>
      <c r="U21" s="370">
        <v>2950</v>
      </c>
      <c r="V21" s="372">
        <v>34.948465821585124</v>
      </c>
      <c r="W21" s="350"/>
      <c r="X21" s="368">
        <v>12750</v>
      </c>
      <c r="Y21" s="369">
        <v>41.115769106739762</v>
      </c>
      <c r="Z21" s="370">
        <v>8413</v>
      </c>
      <c r="AA21" s="371">
        <v>65.984313725490196</v>
      </c>
      <c r="AB21" s="370">
        <v>4337</v>
      </c>
      <c r="AC21" s="372">
        <f t="shared" si="0"/>
        <v>34.015686274509804</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16255</v>
      </c>
      <c r="E22" s="365">
        <f t="shared" si="2"/>
        <v>9951</v>
      </c>
      <c r="F22" s="366">
        <f t="shared" si="3"/>
        <v>61.218086742540756</v>
      </c>
      <c r="G22" s="365">
        <f t="shared" si="4"/>
        <v>6304</v>
      </c>
      <c r="H22" s="367">
        <f t="shared" si="3"/>
        <v>38.781913257459244</v>
      </c>
      <c r="I22" s="350"/>
      <c r="J22" s="368">
        <f t="shared" si="5"/>
        <v>3753</v>
      </c>
      <c r="K22" s="369">
        <f t="shared" si="6"/>
        <v>23.08828052906798</v>
      </c>
      <c r="L22" s="370">
        <v>1801</v>
      </c>
      <c r="M22" s="371">
        <v>47.988276045830006</v>
      </c>
      <c r="N22" s="370">
        <v>1952</v>
      </c>
      <c r="O22" s="372">
        <v>52.011723954169994</v>
      </c>
      <c r="P22" s="350"/>
      <c r="Q22" s="368">
        <v>4472</v>
      </c>
      <c r="R22" s="369">
        <v>27.511534912334668</v>
      </c>
      <c r="S22" s="370">
        <v>2911</v>
      </c>
      <c r="T22" s="371">
        <v>65.093917710196777</v>
      </c>
      <c r="U22" s="370">
        <v>1561</v>
      </c>
      <c r="V22" s="372">
        <v>34.906082289803223</v>
      </c>
      <c r="W22" s="350"/>
      <c r="X22" s="368">
        <v>8030</v>
      </c>
      <c r="Y22" s="369">
        <v>49.400184558597353</v>
      </c>
      <c r="Z22" s="370">
        <v>5239</v>
      </c>
      <c r="AA22" s="371">
        <v>65.24283935242839</v>
      </c>
      <c r="AB22" s="370">
        <v>2791</v>
      </c>
      <c r="AC22" s="372">
        <f t="shared" si="0"/>
        <v>34.757160647571602</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6122</v>
      </c>
      <c r="E23" s="365">
        <f t="shared" si="2"/>
        <v>3561</v>
      </c>
      <c r="F23" s="366">
        <f t="shared" si="3"/>
        <v>58.16726559947729</v>
      </c>
      <c r="G23" s="365">
        <f t="shared" si="4"/>
        <v>2561</v>
      </c>
      <c r="H23" s="367">
        <f t="shared" si="3"/>
        <v>41.832734400522703</v>
      </c>
      <c r="I23" s="350"/>
      <c r="J23" s="368">
        <f t="shared" si="5"/>
        <v>2654</v>
      </c>
      <c r="K23" s="369">
        <f t="shared" si="6"/>
        <v>43.35184580202548</v>
      </c>
      <c r="L23" s="370">
        <v>1156</v>
      </c>
      <c r="M23" s="371">
        <v>43.556895252449138</v>
      </c>
      <c r="N23" s="370">
        <v>1498</v>
      </c>
      <c r="O23" s="372">
        <v>56.443104747550862</v>
      </c>
      <c r="P23" s="350"/>
      <c r="Q23" s="368">
        <v>994</v>
      </c>
      <c r="R23" s="369">
        <v>16.23652401176086</v>
      </c>
      <c r="S23" s="370">
        <v>587</v>
      </c>
      <c r="T23" s="371">
        <v>59.054325955734413</v>
      </c>
      <c r="U23" s="370">
        <v>407</v>
      </c>
      <c r="V23" s="372">
        <v>40.945674044265594</v>
      </c>
      <c r="W23" s="350"/>
      <c r="X23" s="368">
        <v>2474</v>
      </c>
      <c r="Y23" s="369">
        <v>40.411630186213657</v>
      </c>
      <c r="Z23" s="370">
        <v>1818</v>
      </c>
      <c r="AA23" s="371">
        <v>73.484236054971703</v>
      </c>
      <c r="AB23" s="370">
        <v>656</v>
      </c>
      <c r="AC23" s="372">
        <f t="shared" si="0"/>
        <v>26.515763945028294</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57633</v>
      </c>
      <c r="E24" s="365">
        <f t="shared" si="2"/>
        <v>38272</v>
      </c>
      <c r="F24" s="366">
        <f t="shared" si="3"/>
        <v>66.406399111620075</v>
      </c>
      <c r="G24" s="365">
        <f t="shared" si="4"/>
        <v>19361</v>
      </c>
      <c r="H24" s="367">
        <f t="shared" si="3"/>
        <v>33.593600888379918</v>
      </c>
      <c r="I24" s="350"/>
      <c r="J24" s="368">
        <f t="shared" si="5"/>
        <v>9018</v>
      </c>
      <c r="K24" s="369">
        <f t="shared" si="6"/>
        <v>15.647285409400864</v>
      </c>
      <c r="L24" s="370">
        <v>4521</v>
      </c>
      <c r="M24" s="371">
        <v>50.133067198935464</v>
      </c>
      <c r="N24" s="370">
        <v>4497</v>
      </c>
      <c r="O24" s="372">
        <v>49.866932801064543</v>
      </c>
      <c r="P24" s="350"/>
      <c r="Q24" s="368">
        <v>14431</v>
      </c>
      <c r="R24" s="369">
        <v>25.039473912515398</v>
      </c>
      <c r="S24" s="370">
        <v>10123</v>
      </c>
      <c r="T24" s="371">
        <v>70.147598918993836</v>
      </c>
      <c r="U24" s="370">
        <v>4308</v>
      </c>
      <c r="V24" s="372">
        <v>29.852401081006168</v>
      </c>
      <c r="W24" s="350"/>
      <c r="X24" s="368">
        <v>34184</v>
      </c>
      <c r="Y24" s="369">
        <v>59.313240678083737</v>
      </c>
      <c r="Z24" s="370">
        <v>23628</v>
      </c>
      <c r="AA24" s="371">
        <v>69.120056166627663</v>
      </c>
      <c r="AB24" s="370">
        <v>10556</v>
      </c>
      <c r="AC24" s="372">
        <f t="shared" si="0"/>
        <v>30.879943833372337</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9572</v>
      </c>
      <c r="E25" s="365">
        <f t="shared" si="2"/>
        <v>5725</v>
      </c>
      <c r="F25" s="366">
        <f t="shared" si="3"/>
        <v>59.809862097785206</v>
      </c>
      <c r="G25" s="365">
        <f t="shared" si="4"/>
        <v>3847</v>
      </c>
      <c r="H25" s="367">
        <f t="shared" si="3"/>
        <v>40.190137902214794</v>
      </c>
      <c r="I25" s="350"/>
      <c r="J25" s="368">
        <f t="shared" si="5"/>
        <v>3358</v>
      </c>
      <c r="K25" s="369">
        <f t="shared" si="6"/>
        <v>35.081487672377769</v>
      </c>
      <c r="L25" s="370">
        <v>1565</v>
      </c>
      <c r="M25" s="371">
        <v>46.605122096485999</v>
      </c>
      <c r="N25" s="370">
        <v>1793</v>
      </c>
      <c r="O25" s="372">
        <v>53.394877903513994</v>
      </c>
      <c r="P25" s="350"/>
      <c r="Q25" s="368">
        <v>3473</v>
      </c>
      <c r="R25" s="369">
        <v>36.282908483075637</v>
      </c>
      <c r="S25" s="370">
        <v>2365</v>
      </c>
      <c r="T25" s="371">
        <v>68.096746328822348</v>
      </c>
      <c r="U25" s="370">
        <v>1108</v>
      </c>
      <c r="V25" s="372">
        <v>31.903253671177655</v>
      </c>
      <c r="W25" s="350"/>
      <c r="X25" s="368">
        <v>2741</v>
      </c>
      <c r="Y25" s="369">
        <v>28.635603844546591</v>
      </c>
      <c r="Z25" s="370">
        <v>1795</v>
      </c>
      <c r="AA25" s="371">
        <v>65.487048522437064</v>
      </c>
      <c r="AB25" s="370">
        <v>946</v>
      </c>
      <c r="AC25" s="372">
        <f t="shared" si="0"/>
        <v>34.512951477562929</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5945</v>
      </c>
      <c r="E26" s="380">
        <f t="shared" si="2"/>
        <v>3477</v>
      </c>
      <c r="F26" s="381">
        <f t="shared" si="3"/>
        <v>58.486122792262407</v>
      </c>
      <c r="G26" s="380">
        <f t="shared" si="4"/>
        <v>2468</v>
      </c>
      <c r="H26" s="367">
        <f t="shared" si="3"/>
        <v>41.513877207737593</v>
      </c>
      <c r="I26" s="350"/>
      <c r="J26" s="377">
        <f t="shared" si="5"/>
        <v>1953</v>
      </c>
      <c r="K26" s="378">
        <f t="shared" si="6"/>
        <v>32.851135407905801</v>
      </c>
      <c r="L26" s="375">
        <v>963</v>
      </c>
      <c r="M26" s="376">
        <v>49.308755760368662</v>
      </c>
      <c r="N26" s="375">
        <v>990</v>
      </c>
      <c r="O26" s="372">
        <v>50.691244239631338</v>
      </c>
      <c r="P26" s="350"/>
      <c r="Q26" s="377">
        <v>1571</v>
      </c>
      <c r="R26" s="378">
        <v>26.4255677039529</v>
      </c>
      <c r="S26" s="375">
        <v>884</v>
      </c>
      <c r="T26" s="376">
        <v>56.269891788669632</v>
      </c>
      <c r="U26" s="375">
        <v>687</v>
      </c>
      <c r="V26" s="372">
        <v>43.730108211330368</v>
      </c>
      <c r="W26" s="350"/>
      <c r="X26" s="377">
        <v>2421</v>
      </c>
      <c r="Y26" s="378">
        <v>40.723296888141299</v>
      </c>
      <c r="Z26" s="375">
        <v>1630</v>
      </c>
      <c r="AA26" s="376">
        <v>67.327550598926067</v>
      </c>
      <c r="AB26" s="375">
        <v>791</v>
      </c>
      <c r="AC26" s="372">
        <f t="shared" si="0"/>
        <v>32.672449401073941</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33531</v>
      </c>
      <c r="E27" s="380">
        <f t="shared" si="2"/>
        <v>19715</v>
      </c>
      <c r="F27" s="381">
        <f t="shared" si="3"/>
        <v>58.796337717336201</v>
      </c>
      <c r="G27" s="380">
        <f t="shared" si="4"/>
        <v>13816</v>
      </c>
      <c r="H27" s="367">
        <f t="shared" si="3"/>
        <v>41.203662282663807</v>
      </c>
      <c r="I27" s="350"/>
      <c r="J27" s="377">
        <f t="shared" si="5"/>
        <v>9684</v>
      </c>
      <c r="K27" s="378">
        <f t="shared" si="6"/>
        <v>28.880737228236558</v>
      </c>
      <c r="L27" s="375">
        <v>4352</v>
      </c>
      <c r="M27" s="376">
        <v>44.940107393638989</v>
      </c>
      <c r="N27" s="375">
        <v>5332</v>
      </c>
      <c r="O27" s="372">
        <v>55.059892606361004</v>
      </c>
      <c r="P27" s="350"/>
      <c r="Q27" s="377">
        <v>7712</v>
      </c>
      <c r="R27" s="378">
        <v>22.999612299066534</v>
      </c>
      <c r="S27" s="375">
        <v>4530</v>
      </c>
      <c r="T27" s="376">
        <v>58.739626556016603</v>
      </c>
      <c r="U27" s="375">
        <v>3182</v>
      </c>
      <c r="V27" s="372">
        <v>41.260373443983397</v>
      </c>
      <c r="W27" s="350"/>
      <c r="X27" s="377">
        <v>16135</v>
      </c>
      <c r="Y27" s="378">
        <v>48.119650472696904</v>
      </c>
      <c r="Z27" s="375">
        <v>10833</v>
      </c>
      <c r="AA27" s="376">
        <v>67.139758289432905</v>
      </c>
      <c r="AB27" s="375">
        <v>5302</v>
      </c>
      <c r="AC27" s="372">
        <f t="shared" si="0"/>
        <v>32.860241710567088</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4539</v>
      </c>
      <c r="E28" s="380">
        <f t="shared" si="2"/>
        <v>2536</v>
      </c>
      <c r="F28" s="381">
        <f t="shared" si="3"/>
        <v>55.871337298964526</v>
      </c>
      <c r="G28" s="380">
        <f t="shared" si="4"/>
        <v>2003</v>
      </c>
      <c r="H28" s="382">
        <f t="shared" si="3"/>
        <v>44.128662701035474</v>
      </c>
      <c r="I28" s="350"/>
      <c r="J28" s="377">
        <f t="shared" si="5"/>
        <v>1716</v>
      </c>
      <c r="K28" s="378">
        <f t="shared" si="6"/>
        <v>37.805684071381364</v>
      </c>
      <c r="L28" s="375">
        <v>704</v>
      </c>
      <c r="M28" s="376">
        <v>41.025641025641022</v>
      </c>
      <c r="N28" s="375">
        <v>1012</v>
      </c>
      <c r="O28" s="383">
        <v>58.974358974358978</v>
      </c>
      <c r="P28" s="350"/>
      <c r="Q28" s="377">
        <v>891</v>
      </c>
      <c r="R28" s="378">
        <v>19.629874421678785</v>
      </c>
      <c r="S28" s="375">
        <v>556</v>
      </c>
      <c r="T28" s="376">
        <v>62.40179573512907</v>
      </c>
      <c r="U28" s="375">
        <v>335</v>
      </c>
      <c r="V28" s="383">
        <v>37.59820426487093</v>
      </c>
      <c r="W28" s="350"/>
      <c r="X28" s="377">
        <v>1932</v>
      </c>
      <c r="Y28" s="378">
        <v>42.564441506939858</v>
      </c>
      <c r="Z28" s="375">
        <v>1276</v>
      </c>
      <c r="AA28" s="376">
        <v>66.0455486542443</v>
      </c>
      <c r="AB28" s="375">
        <v>656</v>
      </c>
      <c r="AC28" s="383">
        <f t="shared" si="0"/>
        <v>33.954451345755693</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1468</v>
      </c>
      <c r="E29" s="386">
        <f t="shared" si="2"/>
        <v>853</v>
      </c>
      <c r="F29" s="387">
        <f t="shared" si="3"/>
        <v>58.106267029972749</v>
      </c>
      <c r="G29" s="386">
        <f t="shared" si="4"/>
        <v>615</v>
      </c>
      <c r="H29" s="388">
        <f t="shared" si="3"/>
        <v>41.893732970027244</v>
      </c>
      <c r="I29" s="350"/>
      <c r="J29" s="389">
        <f t="shared" si="5"/>
        <v>775</v>
      </c>
      <c r="K29" s="390">
        <f t="shared" si="6"/>
        <v>52.792915531335147</v>
      </c>
      <c r="L29" s="391">
        <v>342</v>
      </c>
      <c r="M29" s="392">
        <v>44.129032258064512</v>
      </c>
      <c r="N29" s="391">
        <v>433</v>
      </c>
      <c r="O29" s="393">
        <v>55.870967741935488</v>
      </c>
      <c r="P29" s="350"/>
      <c r="Q29" s="389">
        <v>333</v>
      </c>
      <c r="R29" s="390">
        <v>22.683923705722069</v>
      </c>
      <c r="S29" s="391">
        <v>245</v>
      </c>
      <c r="T29" s="392">
        <v>73.573573573573569</v>
      </c>
      <c r="U29" s="391">
        <v>88</v>
      </c>
      <c r="V29" s="393">
        <v>26.426426426426424</v>
      </c>
      <c r="W29" s="350"/>
      <c r="X29" s="389">
        <v>360</v>
      </c>
      <c r="Y29" s="390">
        <v>24.52316076294278</v>
      </c>
      <c r="Z29" s="391">
        <v>266</v>
      </c>
      <c r="AA29" s="392">
        <v>73.888888888888886</v>
      </c>
      <c r="AB29" s="391">
        <v>94</v>
      </c>
      <c r="AC29" s="393">
        <f t="shared" si="0"/>
        <v>26.111111111111114</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432686</v>
      </c>
      <c r="E31" s="1230">
        <f>L31+S31+Z31</f>
        <v>264302</v>
      </c>
      <c r="F31" s="1231">
        <f>E31/$D31*100</f>
        <v>61.084019358148865</v>
      </c>
      <c r="G31" s="1230">
        <f>N31+U31+AB31</f>
        <v>168384</v>
      </c>
      <c r="H31" s="1232">
        <f>G31/$D31*100</f>
        <v>38.915980641851135</v>
      </c>
      <c r="I31" s="320"/>
      <c r="J31" s="1233">
        <f>SUM(J12:J29)</f>
        <v>110175</v>
      </c>
      <c r="K31" s="1234">
        <f>J31/$D31*100</f>
        <v>25.463037861174154</v>
      </c>
      <c r="L31" s="1230">
        <f>SUM(L12:L29)</f>
        <v>51828</v>
      </c>
      <c r="M31" s="1231">
        <f>L31/$J31*100</f>
        <v>47.041524846834584</v>
      </c>
      <c r="N31" s="1230">
        <f>SUM(N12:N29)</f>
        <v>58347</v>
      </c>
      <c r="O31" s="1235">
        <f>N31/$J31*100</f>
        <v>52.958475153165416</v>
      </c>
      <c r="P31" s="320"/>
      <c r="Q31" s="1233">
        <f>SUM(Q12:Q29)</f>
        <v>119525</v>
      </c>
      <c r="R31" s="1234">
        <f>Q31/$D31*100</f>
        <v>27.623958251480289</v>
      </c>
      <c r="S31" s="1230">
        <f>SUM(S12:S29)</f>
        <v>78654</v>
      </c>
      <c r="T31" s="1231">
        <f>S31/$Q31*100</f>
        <v>65.805480025099357</v>
      </c>
      <c r="U31" s="1230">
        <f>SUM(U12:U29)</f>
        <v>40871</v>
      </c>
      <c r="V31" s="1235">
        <f>U31/$Q31*100</f>
        <v>34.194519974900651</v>
      </c>
      <c r="W31" s="320"/>
      <c r="X31" s="1233">
        <f>SUM(X12:X29)</f>
        <v>202986</v>
      </c>
      <c r="Y31" s="1234">
        <f>X31/$D31*100</f>
        <v>46.913003887345553</v>
      </c>
      <c r="Z31" s="1230">
        <f>SUM(Z12:Z29)</f>
        <v>133820</v>
      </c>
      <c r="AA31" s="1231">
        <f>Z31/$X31*100</f>
        <v>65.925728868000746</v>
      </c>
      <c r="AB31" s="1230">
        <f>SUM(AB12:AB29)</f>
        <v>69166</v>
      </c>
      <c r="AC31" s="1235">
        <f>AB31/$X31*100</f>
        <v>34.074271131999254</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72"/>
      <c r="C34" s="1472"/>
      <c r="D34" s="1472"/>
      <c r="E34" s="1472"/>
      <c r="F34" s="1472"/>
      <c r="G34" s="1472"/>
      <c r="H34" s="1472"/>
      <c r="I34" s="1472"/>
      <c r="J34" s="1472"/>
      <c r="K34" s="1472"/>
      <c r="L34" s="1472"/>
      <c r="M34" s="1472"/>
      <c r="N34" s="1472"/>
      <c r="O34" s="1472"/>
    </row>
    <row r="35" spans="2:15" s="329" customFormat="1" ht="29.25" customHeight="1" x14ac:dyDescent="0.25">
      <c r="B35" s="1473"/>
      <c r="C35" s="1473"/>
      <c r="D35" s="1473"/>
      <c r="E35" s="1473"/>
      <c r="F35" s="1473"/>
      <c r="G35" s="1473"/>
      <c r="H35" s="1473"/>
      <c r="I35" s="1473"/>
      <c r="J35" s="1473"/>
      <c r="K35" s="1473"/>
      <c r="L35" s="1473"/>
      <c r="M35" s="1473"/>
    </row>
    <row r="36" spans="2:15" s="329" customFormat="1" ht="4.5" customHeight="1" x14ac:dyDescent="0.25">
      <c r="B36" s="1471"/>
      <c r="C36" s="1471"/>
      <c r="D36" s="1471"/>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95">
    <tabColor theme="0"/>
    <pageSetUpPr fitToPage="1"/>
  </sheetPr>
  <dimension ref="A1:AL3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6.1796875" style="333" customWidth="1"/>
    <col min="5" max="5" width="8.7265625" style="333" customWidth="1"/>
    <col min="6" max="6" width="0.453125" style="333" customWidth="1"/>
    <col min="7" max="7" width="16.1796875" style="333" customWidth="1"/>
    <col min="8" max="8" width="8.7265625" style="333" customWidth="1"/>
    <col min="9" max="9" width="0.453125" style="333" customWidth="1"/>
    <col min="10" max="10" width="16.1796875" style="333" customWidth="1"/>
    <col min="11" max="11" width="8.7265625" style="333" customWidth="1"/>
    <col min="12" max="12" width="0.453125" style="333" customWidth="1"/>
    <col min="13" max="13" width="16.1796875" style="333" customWidth="1"/>
    <col min="14" max="14" width="8.7265625" style="333" customWidth="1"/>
    <col min="15" max="15" width="11.453125" style="333"/>
    <col min="16" max="18" width="2.453125" style="333" bestFit="1" customWidth="1"/>
    <col min="19" max="19" width="13" style="333" bestFit="1" customWidth="1"/>
    <col min="20" max="20" width="3.453125" style="333" bestFit="1" customWidth="1"/>
    <col min="21" max="21" width="3.81640625" style="333" customWidth="1"/>
    <col min="22" max="24" width="2.453125" style="333" bestFit="1" customWidth="1"/>
    <col min="25" max="25" width="8.453125" style="333" bestFit="1" customWidth="1"/>
    <col min="26" max="26" width="3.453125" style="333" bestFit="1" customWidth="1"/>
    <col min="27" max="27" width="3.54296875" style="333" customWidth="1"/>
    <col min="28" max="30" width="2.453125" style="333" bestFit="1" customWidth="1"/>
    <col min="31" max="31" width="8.453125" style="333" bestFit="1" customWidth="1"/>
    <col min="32" max="32" width="4.1796875" style="333" bestFit="1" customWidth="1"/>
    <col min="33" max="33" width="3.26953125" style="333" customWidth="1"/>
    <col min="34" max="34" width="4.26953125" style="333" bestFit="1" customWidth="1"/>
    <col min="35" max="35" width="2.453125" style="333" bestFit="1" customWidth="1"/>
    <col min="36" max="36" width="4.26953125" style="333" bestFit="1" customWidth="1"/>
    <col min="37" max="37" width="8.453125" style="333" bestFit="1" customWidth="1"/>
    <col min="38" max="38" width="4.26953125" style="333" bestFit="1" customWidth="1"/>
    <col min="39" max="16384" width="11.453125" style="333"/>
  </cols>
  <sheetData>
    <row r="1" spans="1:38" s="340" customFormat="1" ht="15" customHeight="1" x14ac:dyDescent="0.25">
      <c r="B1" s="311"/>
      <c r="C1" s="341"/>
      <c r="F1" s="341"/>
      <c r="G1" s="342" t="s">
        <v>135</v>
      </c>
      <c r="H1" s="342"/>
      <c r="I1" s="342"/>
      <c r="J1" s="342" t="s">
        <v>16</v>
      </c>
      <c r="K1" s="342"/>
      <c r="L1" s="342"/>
      <c r="M1" s="342" t="s">
        <v>15</v>
      </c>
      <c r="N1" s="342"/>
    </row>
    <row r="2" spans="1:38" s="343" customFormat="1" ht="52.5" customHeight="1" x14ac:dyDescent="0.35">
      <c r="B2" s="1443"/>
      <c r="C2" s="1443"/>
    </row>
    <row r="3" spans="1:38" s="345" customFormat="1" ht="4.5" customHeight="1" x14ac:dyDescent="0.25">
      <c r="B3" s="1444"/>
      <c r="C3" s="1444"/>
    </row>
    <row r="4" spans="1:38" s="492" customFormat="1" ht="17.25" customHeight="1" x14ac:dyDescent="0.25">
      <c r="A4" s="1481" t="s">
        <v>407</v>
      </c>
      <c r="B4" s="1481"/>
      <c r="C4" s="1481"/>
      <c r="D4" s="1481"/>
      <c r="E4" s="1481"/>
      <c r="F4" s="1481"/>
      <c r="G4" s="1481"/>
      <c r="H4" s="1481"/>
      <c r="I4" s="1481"/>
      <c r="J4" s="1481"/>
      <c r="K4" s="1481"/>
      <c r="L4" s="1481"/>
      <c r="M4" s="1481"/>
      <c r="N4" s="1481"/>
    </row>
    <row r="5" spans="1:38" s="492" customFormat="1" ht="17.25" customHeight="1" x14ac:dyDescent="0.25">
      <c r="B5" s="1482" t="str">
        <f>porsaad!$B$6</f>
        <v>Situación a 31 de diciembre de 2025</v>
      </c>
      <c r="C5" s="1482"/>
      <c r="D5" s="1482"/>
      <c r="E5" s="1482"/>
      <c r="F5" s="1482"/>
      <c r="G5" s="1482"/>
      <c r="H5" s="1482"/>
      <c r="I5" s="1482"/>
      <c r="J5" s="1482"/>
      <c r="K5" s="1482"/>
      <c r="L5" s="1482"/>
      <c r="M5" s="1482"/>
      <c r="N5" s="1482"/>
    </row>
    <row r="6" spans="1:38" s="492" customFormat="1" ht="6" customHeight="1" x14ac:dyDescent="0.25"/>
    <row r="7" spans="1:38" s="437" customFormat="1" ht="12.75" customHeight="1" x14ac:dyDescent="0.25">
      <c r="A7" s="488"/>
      <c r="B7" s="1447" t="s">
        <v>12</v>
      </c>
      <c r="D7" s="1450" t="s">
        <v>243</v>
      </c>
      <c r="E7" s="1451"/>
      <c r="F7" s="489"/>
      <c r="G7" s="1500"/>
      <c r="H7" s="1500"/>
      <c r="I7" s="489"/>
      <c r="J7" s="1500"/>
      <c r="K7" s="1500"/>
      <c r="L7" s="489"/>
      <c r="M7" s="1500"/>
      <c r="N7" s="1501"/>
      <c r="O7" s="488"/>
      <c r="P7" s="488"/>
      <c r="W7" s="490"/>
    </row>
    <row r="8" spans="1:38" s="437" customFormat="1" ht="33.75" customHeight="1" x14ac:dyDescent="0.25">
      <c r="A8" s="488"/>
      <c r="B8" s="1448"/>
      <c r="D8" s="1498"/>
      <c r="E8" s="1499"/>
      <c r="F8" s="491"/>
      <c r="G8" s="1456" t="s">
        <v>221</v>
      </c>
      <c r="H8" s="1458"/>
      <c r="J8" s="1456" t="s">
        <v>176</v>
      </c>
      <c r="K8" s="1458"/>
      <c r="M8" s="1456" t="s">
        <v>177</v>
      </c>
      <c r="N8" s="1458"/>
      <c r="O8" s="488"/>
      <c r="P8" s="488"/>
      <c r="W8" s="490"/>
    </row>
    <row r="9" spans="1:38" s="437" customFormat="1" ht="6" customHeight="1" x14ac:dyDescent="0.25">
      <c r="A9" s="488"/>
      <c r="B9" s="1448"/>
      <c r="D9" s="1502" t="s">
        <v>9</v>
      </c>
      <c r="E9" s="1491" t="s">
        <v>217</v>
      </c>
      <c r="G9" s="1496" t="s">
        <v>9</v>
      </c>
      <c r="H9" s="1494" t="s">
        <v>217</v>
      </c>
      <c r="J9" s="1496" t="s">
        <v>9</v>
      </c>
      <c r="K9" s="1494" t="s">
        <v>217</v>
      </c>
      <c r="M9" s="1496" t="s">
        <v>9</v>
      </c>
      <c r="N9" s="1494" t="s">
        <v>217</v>
      </c>
      <c r="O9" s="488"/>
      <c r="P9" s="488"/>
      <c r="W9" s="490"/>
    </row>
    <row r="10" spans="1:38" s="437" customFormat="1" ht="27.75" customHeight="1" x14ac:dyDescent="0.25">
      <c r="A10" s="488"/>
      <c r="B10" s="1449"/>
      <c r="D10" s="1503"/>
      <c r="E10" s="1492"/>
      <c r="F10" s="493"/>
      <c r="G10" s="1497"/>
      <c r="H10" s="1495"/>
      <c r="I10" s="494"/>
      <c r="J10" s="1497"/>
      <c r="K10" s="1495"/>
      <c r="L10" s="494"/>
      <c r="M10" s="1497"/>
      <c r="N10" s="1495"/>
      <c r="O10" s="488"/>
      <c r="P10" s="495"/>
      <c r="Q10" s="496"/>
      <c r="R10" s="496"/>
      <c r="S10" s="496"/>
      <c r="T10" s="496"/>
    </row>
    <row r="11" spans="1:38" s="328" customFormat="1" ht="4.5" customHeight="1" x14ac:dyDescent="0.25">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35">
      <c r="A12" s="330"/>
      <c r="B12" s="349" t="s">
        <v>8</v>
      </c>
      <c r="C12" s="350"/>
      <c r="D12" s="497">
        <f t="shared" ref="D12:D29" si="0">G12+J12+M12</f>
        <v>441462</v>
      </c>
      <c r="E12" s="498">
        <f>D12/'20pobl'!D12*100</f>
        <v>5.1143310678507135</v>
      </c>
      <c r="F12" s="350"/>
      <c r="G12" s="355">
        <v>122012</v>
      </c>
      <c r="H12" s="498">
        <v>1.7383972328577764</v>
      </c>
      <c r="I12" s="350"/>
      <c r="J12" s="355">
        <v>107398</v>
      </c>
      <c r="K12" s="498">
        <v>9.1294786494580435</v>
      </c>
      <c r="L12" s="350"/>
      <c r="M12" s="355">
        <v>212052</v>
      </c>
      <c r="N12" s="498">
        <f>M12/'20pobl'!X12*100</f>
        <v>48.543813783978059</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35">
      <c r="A13" s="330"/>
      <c r="B13" s="363" t="s">
        <v>7</v>
      </c>
      <c r="C13" s="350"/>
      <c r="D13" s="499">
        <f t="shared" si="0"/>
        <v>57328</v>
      </c>
      <c r="E13" s="500">
        <f>D13/'20pobl'!D13*100</f>
        <v>4.2415198088770936</v>
      </c>
      <c r="F13" s="350"/>
      <c r="G13" s="368">
        <v>11143</v>
      </c>
      <c r="H13" s="501">
        <v>1.0622943193041463</v>
      </c>
      <c r="I13" s="350"/>
      <c r="J13" s="368">
        <v>11177</v>
      </c>
      <c r="K13" s="501">
        <v>5.4427963419266243</v>
      </c>
      <c r="L13" s="350"/>
      <c r="M13" s="368">
        <v>35008</v>
      </c>
      <c r="N13" s="501">
        <f>M13/'20pobl'!X13*100</f>
        <v>35.986472178534349</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35">
      <c r="A14" s="330"/>
      <c r="B14" s="363" t="s">
        <v>37</v>
      </c>
      <c r="C14" s="350"/>
      <c r="D14" s="499">
        <f t="shared" si="0"/>
        <v>43625</v>
      </c>
      <c r="E14" s="500">
        <f>D14/'20pobl'!D14*100</f>
        <v>4.3210225049747475</v>
      </c>
      <c r="F14" s="350"/>
      <c r="G14" s="368">
        <v>9944</v>
      </c>
      <c r="H14" s="501">
        <v>1.3676360965707324</v>
      </c>
      <c r="I14" s="350"/>
      <c r="J14" s="368">
        <v>9589</v>
      </c>
      <c r="K14" s="501">
        <v>4.8574279794740871</v>
      </c>
      <c r="L14" s="350"/>
      <c r="M14" s="368">
        <v>24092</v>
      </c>
      <c r="N14" s="501">
        <f>M14/'20pobl'!X14*100</f>
        <v>28.31155400958917</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35">
      <c r="A15" s="330"/>
      <c r="B15" s="363" t="s">
        <v>38</v>
      </c>
      <c r="C15" s="350"/>
      <c r="D15" s="499">
        <f t="shared" si="0"/>
        <v>47585</v>
      </c>
      <c r="E15" s="500">
        <f>D15/'20pobl'!D15*100</f>
        <v>3.8631463067720544</v>
      </c>
      <c r="F15" s="350"/>
      <c r="G15" s="368">
        <v>13815</v>
      </c>
      <c r="H15" s="501">
        <v>1.3458668298138485</v>
      </c>
      <c r="I15" s="350"/>
      <c r="J15" s="368">
        <v>10998</v>
      </c>
      <c r="K15" s="501">
        <v>7.2923780791035373</v>
      </c>
      <c r="L15" s="350"/>
      <c r="M15" s="368">
        <v>22772</v>
      </c>
      <c r="N15" s="501">
        <f>M15/'20pobl'!X15*100</f>
        <v>41.801127081153517</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35">
      <c r="A16" s="330"/>
      <c r="B16" s="363" t="s">
        <v>6</v>
      </c>
      <c r="C16" s="350"/>
      <c r="D16" s="499">
        <f t="shared" si="0"/>
        <v>76771</v>
      </c>
      <c r="E16" s="500">
        <f>D16/'20pobl'!D16*100</f>
        <v>3.4291842694641748</v>
      </c>
      <c r="F16" s="350"/>
      <c r="G16" s="368">
        <v>26546</v>
      </c>
      <c r="H16" s="501">
        <v>1.4424680951878968</v>
      </c>
      <c r="I16" s="350"/>
      <c r="J16" s="368">
        <v>18061</v>
      </c>
      <c r="K16" s="501">
        <v>6.0835618191739478</v>
      </c>
      <c r="L16" s="350"/>
      <c r="M16" s="368">
        <v>32164</v>
      </c>
      <c r="N16" s="501">
        <f>M16/'20pobl'!X16*100</f>
        <v>31.671819918467019</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35">
      <c r="A17" s="330"/>
      <c r="B17" s="363" t="s">
        <v>5</v>
      </c>
      <c r="C17" s="350"/>
      <c r="D17" s="377">
        <f t="shared" si="0"/>
        <v>23336</v>
      </c>
      <c r="E17" s="502">
        <f>D17/'20pobl'!D17*100</f>
        <v>3.9495575026529535</v>
      </c>
      <c r="F17" s="350"/>
      <c r="G17" s="377">
        <v>6544</v>
      </c>
      <c r="H17" s="502">
        <v>1.4576882810237677</v>
      </c>
      <c r="I17" s="350"/>
      <c r="J17" s="377">
        <v>4901</v>
      </c>
      <c r="K17" s="502">
        <v>4.871333578506893</v>
      </c>
      <c r="L17" s="350"/>
      <c r="M17" s="377">
        <v>11891</v>
      </c>
      <c r="N17" s="502">
        <f>M17/'20pobl'!X17*100</f>
        <v>28.783404337722697</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35">
      <c r="A18" s="330"/>
      <c r="B18" s="363" t="s">
        <v>4</v>
      </c>
      <c r="C18" s="350"/>
      <c r="D18" s="499">
        <f t="shared" si="0"/>
        <v>160029</v>
      </c>
      <c r="E18" s="500">
        <f>D18/'20pobl'!D18*100</f>
        <v>6.6910651165163255</v>
      </c>
      <c r="F18" s="350"/>
      <c r="G18" s="368">
        <v>32818</v>
      </c>
      <c r="H18" s="501">
        <v>1.8765796365549341</v>
      </c>
      <c r="I18" s="350"/>
      <c r="J18" s="368">
        <v>28637</v>
      </c>
      <c r="K18" s="501">
        <v>6.7869517611425261</v>
      </c>
      <c r="L18" s="350"/>
      <c r="M18" s="368">
        <v>98574</v>
      </c>
      <c r="N18" s="501">
        <f>M18/'20pobl'!X18*100</f>
        <v>44.619771863117869</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35">
      <c r="A19" s="330"/>
      <c r="B19" s="363" t="s">
        <v>40</v>
      </c>
      <c r="C19" s="350"/>
      <c r="D19" s="499">
        <f t="shared" si="0"/>
        <v>101470</v>
      </c>
      <c r="E19" s="500">
        <f>D19/'20pobl'!D19*100</f>
        <v>4.8217263272339865</v>
      </c>
      <c r="F19" s="350"/>
      <c r="G19" s="368">
        <v>23790</v>
      </c>
      <c r="H19" s="501">
        <v>1.4084148495115543</v>
      </c>
      <c r="I19" s="350"/>
      <c r="J19" s="368">
        <v>20144</v>
      </c>
      <c r="K19" s="501">
        <v>7.137365226603551</v>
      </c>
      <c r="L19" s="350"/>
      <c r="M19" s="368">
        <v>57536</v>
      </c>
      <c r="N19" s="501">
        <f>M19/'20pobl'!X19*100</f>
        <v>43.23836864136112</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35">
      <c r="A20" s="330"/>
      <c r="B20" s="363" t="s">
        <v>41</v>
      </c>
      <c r="C20" s="350"/>
      <c r="D20" s="499">
        <f t="shared" si="0"/>
        <v>376007</v>
      </c>
      <c r="E20" s="500">
        <f>D20/'20pobl'!D20*100</f>
        <v>4.6929126232131848</v>
      </c>
      <c r="F20" s="350"/>
      <c r="G20" s="368">
        <v>96262</v>
      </c>
      <c r="H20" s="501">
        <v>1.4931904268410061</v>
      </c>
      <c r="I20" s="350"/>
      <c r="J20" s="368">
        <v>83748</v>
      </c>
      <c r="K20" s="501">
        <v>7.6127970766161113</v>
      </c>
      <c r="L20" s="350"/>
      <c r="M20" s="368">
        <v>195997</v>
      </c>
      <c r="N20" s="501">
        <f>M20/'20pobl'!X20*100</f>
        <v>42.113394198146551</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35">
      <c r="A21" s="330"/>
      <c r="B21" s="363" t="s">
        <v>3</v>
      </c>
      <c r="C21" s="350"/>
      <c r="D21" s="499">
        <f t="shared" si="0"/>
        <v>219095</v>
      </c>
      <c r="E21" s="500">
        <f>D21/'20pobl'!D21*100</f>
        <v>4.1188806390332537</v>
      </c>
      <c r="F21" s="350"/>
      <c r="G21" s="368">
        <v>58242</v>
      </c>
      <c r="H21" s="501">
        <v>1.3719346299366397</v>
      </c>
      <c r="I21" s="350"/>
      <c r="J21" s="368">
        <v>47245</v>
      </c>
      <c r="K21" s="501">
        <v>6.1104155781000227</v>
      </c>
      <c r="L21" s="350"/>
      <c r="M21" s="368">
        <v>113608</v>
      </c>
      <c r="N21" s="501">
        <f>M21/'20pobl'!X21*100</f>
        <v>37.762214518150181</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35">
      <c r="A22" s="330"/>
      <c r="B22" s="363" t="s">
        <v>2</v>
      </c>
      <c r="C22" s="350"/>
      <c r="D22" s="499">
        <f t="shared" si="0"/>
        <v>58757</v>
      </c>
      <c r="E22" s="500">
        <f>D22/'20pobl'!D22*100</f>
        <v>5.571068408362339</v>
      </c>
      <c r="F22" s="350"/>
      <c r="G22" s="368">
        <v>13973</v>
      </c>
      <c r="H22" s="501">
        <v>1.7066718128609257</v>
      </c>
      <c r="I22" s="350"/>
      <c r="J22" s="368">
        <v>12456</v>
      </c>
      <c r="K22" s="501">
        <v>7.7230227424915059</v>
      </c>
      <c r="L22" s="350"/>
      <c r="M22" s="368">
        <v>32328</v>
      </c>
      <c r="N22" s="501">
        <f>M22/'20pobl'!X22*100</f>
        <v>43.295075600316061</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35">
      <c r="A23" s="330"/>
      <c r="B23" s="363" t="s">
        <v>35</v>
      </c>
      <c r="C23" s="350"/>
      <c r="D23" s="499">
        <f t="shared" si="0"/>
        <v>100376</v>
      </c>
      <c r="E23" s="500">
        <f>D23/'20pobl'!D23*100</f>
        <v>3.7096154862476727</v>
      </c>
      <c r="F23" s="350"/>
      <c r="G23" s="368">
        <v>27658</v>
      </c>
      <c r="H23" s="501">
        <v>1.3926892124744832</v>
      </c>
      <c r="I23" s="350"/>
      <c r="J23" s="368">
        <v>17678</v>
      </c>
      <c r="K23" s="501">
        <v>3.6932192094196097</v>
      </c>
      <c r="L23" s="350"/>
      <c r="M23" s="368">
        <v>55040</v>
      </c>
      <c r="N23" s="501">
        <f>M23/'20pobl'!X23*100</f>
        <v>22.816399286987522</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35">
      <c r="A24" s="330"/>
      <c r="B24" s="363" t="s">
        <v>42</v>
      </c>
      <c r="C24" s="350"/>
      <c r="D24" s="499">
        <f t="shared" si="0"/>
        <v>277650</v>
      </c>
      <c r="E24" s="500">
        <f>D24/'20pobl'!D24*100</f>
        <v>3.96118396386042</v>
      </c>
      <c r="F24" s="350"/>
      <c r="G24" s="368">
        <v>65434</v>
      </c>
      <c r="H24" s="501">
        <v>1.147105790417668</v>
      </c>
      <c r="I24" s="350"/>
      <c r="J24" s="368">
        <v>54465</v>
      </c>
      <c r="K24" s="501">
        <v>5.9670146192679852</v>
      </c>
      <c r="L24" s="350"/>
      <c r="M24" s="368">
        <v>157751</v>
      </c>
      <c r="N24" s="501">
        <f>M24/'20pobl'!X24*100</f>
        <v>40.218901616649369</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35">
      <c r="A25" s="332"/>
      <c r="B25" s="363" t="s">
        <v>43</v>
      </c>
      <c r="C25" s="350"/>
      <c r="D25" s="499">
        <f t="shared" si="0"/>
        <v>67138</v>
      </c>
      <c r="E25" s="500">
        <f>D25/'20pobl'!D25*100</f>
        <v>4.2804171140177951</v>
      </c>
      <c r="F25" s="350"/>
      <c r="G25" s="368">
        <v>23004</v>
      </c>
      <c r="H25" s="501">
        <v>1.7600558223234204</v>
      </c>
      <c r="I25" s="350"/>
      <c r="J25" s="368">
        <v>15150</v>
      </c>
      <c r="K25" s="501">
        <v>8.0127357542549476</v>
      </c>
      <c r="L25" s="350"/>
      <c r="M25" s="368">
        <v>28984</v>
      </c>
      <c r="N25" s="501">
        <f>M25/'20pobl'!X25*100</f>
        <v>40.02540945121109</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35">
      <c r="B26" s="363" t="s">
        <v>44</v>
      </c>
      <c r="C26" s="350"/>
      <c r="D26" s="503">
        <f t="shared" si="0"/>
        <v>24116</v>
      </c>
      <c r="E26" s="504">
        <f>D26/'20pobl'!D26*100</f>
        <v>3.5551860222044334</v>
      </c>
      <c r="F26" s="350"/>
      <c r="G26" s="377">
        <v>5644</v>
      </c>
      <c r="H26" s="502">
        <v>1.0495622484881395</v>
      </c>
      <c r="I26" s="350"/>
      <c r="J26" s="377">
        <v>4585</v>
      </c>
      <c r="K26" s="502">
        <v>4.692601348930987</v>
      </c>
      <c r="L26" s="350"/>
      <c r="M26" s="377">
        <v>13887</v>
      </c>
      <c r="N26" s="502">
        <f>M26/'20pobl'!X26*100</f>
        <v>32.387238210737443</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35">
      <c r="B27" s="363" t="s">
        <v>45</v>
      </c>
      <c r="C27" s="350"/>
      <c r="D27" s="503">
        <f t="shared" si="0"/>
        <v>121567</v>
      </c>
      <c r="E27" s="504">
        <f>D27/'20pobl'!D27*100</f>
        <v>5.4571025333934253</v>
      </c>
      <c r="F27" s="350"/>
      <c r="G27" s="377">
        <v>31798</v>
      </c>
      <c r="H27" s="502">
        <v>1.8736293068196148</v>
      </c>
      <c r="I27" s="350"/>
      <c r="J27" s="377">
        <v>24238</v>
      </c>
      <c r="K27" s="502">
        <v>6.590818862609245</v>
      </c>
      <c r="L27" s="350"/>
      <c r="M27" s="377">
        <v>65531</v>
      </c>
      <c r="N27" s="502">
        <f>M27/'20pobl'!X27*100</f>
        <v>40.253446030615002</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35">
      <c r="B28" s="363" t="s">
        <v>46</v>
      </c>
      <c r="C28" s="350"/>
      <c r="D28" s="503">
        <f t="shared" si="0"/>
        <v>14968</v>
      </c>
      <c r="E28" s="504">
        <f>D28/'20pobl'!D28*100</f>
        <v>4.6171310120178664</v>
      </c>
      <c r="F28" s="350"/>
      <c r="G28" s="377">
        <v>3410</v>
      </c>
      <c r="H28" s="502">
        <v>1.3505592344982731</v>
      </c>
      <c r="I28" s="350"/>
      <c r="J28" s="377">
        <v>2794</v>
      </c>
      <c r="K28" s="502">
        <v>5.6814022530399768</v>
      </c>
      <c r="L28" s="350"/>
      <c r="M28" s="377">
        <v>8764</v>
      </c>
      <c r="N28" s="502">
        <f>M28/'20pobl'!X28*100</f>
        <v>38.919975131006304</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35">
      <c r="B29" s="384" t="s">
        <v>1</v>
      </c>
      <c r="C29" s="350"/>
      <c r="D29" s="505">
        <f t="shared" si="0"/>
        <v>5775</v>
      </c>
      <c r="E29" s="506">
        <f>D29/'20pobl'!D29*100</f>
        <v>3.4138469177839257</v>
      </c>
      <c r="F29" s="350"/>
      <c r="G29" s="389">
        <v>3101</v>
      </c>
      <c r="H29" s="507">
        <v>2.1001090350063323</v>
      </c>
      <c r="I29" s="350"/>
      <c r="J29" s="389">
        <v>1061</v>
      </c>
      <c r="K29" s="507">
        <v>6.3938773050500179</v>
      </c>
      <c r="L29" s="350"/>
      <c r="M29" s="389">
        <v>1613</v>
      </c>
      <c r="N29" s="507">
        <f>M29/'20pobl'!X29*100</f>
        <v>32.844634493993077</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3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35">
      <c r="B31" s="1236" t="s">
        <v>0</v>
      </c>
      <c r="C31" s="320"/>
      <c r="D31" s="1242">
        <f>G31+J31+M31</f>
        <v>2217055</v>
      </c>
      <c r="E31" s="1243">
        <f>D31/'20pobl'!D31*100</f>
        <v>4.5599936404372761</v>
      </c>
      <c r="F31" s="320"/>
      <c r="G31" s="1242">
        <f>SUM(G12:G29)</f>
        <v>575138</v>
      </c>
      <c r="H31" s="1243">
        <f>G31/'20pobl'!J31*100</f>
        <v>1.486477835200638</v>
      </c>
      <c r="I31" s="320"/>
      <c r="J31" s="1242">
        <f>SUM(J12:J29)</f>
        <v>474325</v>
      </c>
      <c r="K31" s="1243">
        <f>J31/'20pobl'!Q31*100</f>
        <v>6.7974990878388928</v>
      </c>
      <c r="L31" s="320"/>
      <c r="M31" s="1242">
        <f>SUM(M12:M29)</f>
        <v>1167592</v>
      </c>
      <c r="N31" s="1243">
        <f>M31/'20pobl'!X31*100</f>
        <v>39.573567820869741</v>
      </c>
      <c r="O31" s="359"/>
      <c r="P31" s="360"/>
      <c r="Q31" s="360"/>
      <c r="T31" s="395"/>
      <c r="V31" s="360"/>
      <c r="W31" s="360"/>
      <c r="Z31" s="395"/>
      <c r="AB31" s="360"/>
      <c r="AC31" s="360"/>
      <c r="AF31" s="395"/>
      <c r="AH31" s="360"/>
      <c r="AI31" s="360"/>
      <c r="AL31" s="395"/>
    </row>
    <row r="32" spans="1:38" s="496" customFormat="1" ht="5.25" customHeight="1" x14ac:dyDescent="0.25">
      <c r="B32" s="397" t="s">
        <v>39</v>
      </c>
      <c r="C32" s="509"/>
      <c r="F32" s="509"/>
    </row>
    <row r="33" spans="2:14" s="496" customFormat="1" ht="5.25" customHeight="1" x14ac:dyDescent="0.25">
      <c r="B33" s="397" t="s">
        <v>47</v>
      </c>
      <c r="C33" s="509"/>
      <c r="F33" s="509"/>
    </row>
    <row r="34" spans="2:14" s="496" customFormat="1" ht="13.5" customHeight="1" x14ac:dyDescent="0.25">
      <c r="B34" s="1486" t="str">
        <f>'24solcasaad_pobl'!B34:N34</f>
        <v xml:space="preserve">(1) Cifras INE de población referidas al 01/01/2024. Publicado Censo de Población Anual el 19/12/2024 </v>
      </c>
      <c r="C34" s="1493"/>
      <c r="D34" s="1493"/>
      <c r="E34" s="1493"/>
      <c r="F34" s="1493"/>
      <c r="G34" s="1493"/>
      <c r="H34" s="1493"/>
      <c r="I34" s="1493"/>
      <c r="J34" s="1493"/>
      <c r="K34" s="1493"/>
      <c r="L34" s="1493"/>
      <c r="M34" s="1493"/>
      <c r="N34" s="1493"/>
    </row>
    <row r="35" spans="2:14" ht="29.25" customHeight="1" x14ac:dyDescent="0.25">
      <c r="B35" s="1490"/>
      <c r="C35" s="1490"/>
      <c r="D35" s="1490"/>
      <c r="E35" s="510"/>
    </row>
    <row r="36" spans="2:14" ht="4.5" customHeight="1" x14ac:dyDescent="0.25">
      <c r="B36" s="1480"/>
      <c r="C36" s="1480"/>
      <c r="D36" s="1480"/>
      <c r="E36" s="452"/>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4" orientation="landscape" r:id="rId1"/>
  <headerFooter alignWithMargins="0"/>
  <rowBreaks count="2" manualBreakCount="2">
    <brk id="34" max="25" man="1"/>
    <brk id="3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06">
    <tabColor theme="0"/>
    <pageSetUpPr fitToPage="1"/>
  </sheetPr>
  <dimension ref="A1:T42"/>
  <sheetViews>
    <sheetView zoomScaleNormal="100" workbookViewId="0"/>
  </sheetViews>
  <sheetFormatPr baseColWidth="10" defaultColWidth="11.453125" defaultRowHeight="15" x14ac:dyDescent="0.25"/>
  <cols>
    <col min="1" max="1" width="2" style="212" customWidth="1"/>
    <col min="2" max="2" width="4.54296875" style="212" customWidth="1"/>
    <col min="3" max="3" width="13.453125" style="212" customWidth="1"/>
    <col min="4" max="4" width="0.81640625" style="212" customWidth="1"/>
    <col min="5" max="5" width="7" style="212" customWidth="1"/>
    <col min="6" max="6" width="7.1796875" style="212" customWidth="1"/>
    <col min="7" max="7" width="7" style="212" customWidth="1"/>
    <col min="8" max="8" width="7.1796875" style="212" customWidth="1"/>
    <col min="9" max="9" width="7" style="212" customWidth="1"/>
    <col min="10" max="10" width="7.1796875" style="212" customWidth="1"/>
    <col min="11" max="11" width="7" style="212" customWidth="1"/>
    <col min="12" max="12" width="7.1796875" style="212" customWidth="1"/>
    <col min="13" max="13" width="7" style="212" customWidth="1"/>
    <col min="14" max="14" width="7.1796875" style="212" customWidth="1"/>
    <col min="15" max="15" width="7" style="209" customWidth="1"/>
    <col min="16" max="16" width="5.26953125" style="212" customWidth="1"/>
    <col min="17" max="17" width="7" style="209" customWidth="1"/>
    <col min="18" max="18" width="7.1796875" style="212" customWidth="1"/>
    <col min="19" max="19" width="2.81640625" style="212" customWidth="1"/>
    <col min="20" max="20" width="11.1796875" style="212" customWidth="1"/>
    <col min="21" max="16384" width="11.453125" style="212"/>
  </cols>
  <sheetData>
    <row r="1" spans="1:20" s="209" customFormat="1" ht="13.5" customHeight="1" x14ac:dyDescent="0.25"/>
    <row r="2" spans="1:20" s="211" customFormat="1" ht="66.75" customHeight="1" x14ac:dyDescent="0.3">
      <c r="A2" s="210"/>
      <c r="B2" s="1418"/>
      <c r="C2" s="1418"/>
      <c r="D2" s="1418"/>
      <c r="E2" s="1418"/>
      <c r="F2" s="1418"/>
      <c r="G2" s="1418"/>
      <c r="H2" s="1418"/>
      <c r="I2" s="1418"/>
      <c r="J2" s="1418"/>
      <c r="K2" s="1418"/>
      <c r="L2" s="1418"/>
      <c r="M2" s="1418"/>
      <c r="N2" s="1418"/>
      <c r="O2" s="1418"/>
      <c r="P2" s="1418"/>
      <c r="Q2" s="1418"/>
      <c r="R2" s="1418"/>
      <c r="S2" s="210"/>
      <c r="T2" s="210"/>
    </row>
    <row r="3" spans="1:20" x14ac:dyDescent="0.25">
      <c r="C3" s="1419" t="s">
        <v>314</v>
      </c>
      <c r="D3" s="1419"/>
      <c r="E3" s="1419"/>
    </row>
    <row r="5" spans="1:20" ht="23.25" customHeight="1" x14ac:dyDescent="0.25">
      <c r="B5" s="1420" t="s">
        <v>290</v>
      </c>
      <c r="C5" s="1421"/>
      <c r="D5" s="1421"/>
      <c r="E5" s="1421"/>
      <c r="F5" s="1421"/>
      <c r="G5" s="1421"/>
      <c r="H5" s="1421"/>
      <c r="I5" s="1421"/>
      <c r="J5" s="1421"/>
      <c r="K5" s="1421"/>
      <c r="L5" s="1421"/>
      <c r="M5" s="1421"/>
      <c r="N5" s="1421"/>
      <c r="O5" s="1421"/>
      <c r="P5" s="1421"/>
      <c r="Q5" s="1422">
        <v>46022</v>
      </c>
      <c r="R5" s="1423"/>
      <c r="S5" s="1423"/>
    </row>
    <row r="6" spans="1:20" ht="19" customHeight="1" x14ac:dyDescent="0.25">
      <c r="B6" s="213"/>
      <c r="C6" s="213"/>
      <c r="D6" s="213"/>
      <c r="E6" s="213"/>
      <c r="F6" s="213"/>
      <c r="G6" s="213"/>
      <c r="H6" s="213"/>
      <c r="I6" s="213"/>
      <c r="J6" s="213"/>
      <c r="K6" s="213"/>
      <c r="L6" s="213"/>
      <c r="M6" s="213"/>
      <c r="N6" s="213"/>
      <c r="O6" s="213"/>
      <c r="P6" s="213"/>
      <c r="Q6" s="213"/>
      <c r="R6" s="213"/>
      <c r="S6" s="213"/>
    </row>
    <row r="7" spans="1:20" ht="18.75" customHeight="1" x14ac:dyDescent="0.25">
      <c r="B7" s="1417" t="s">
        <v>315</v>
      </c>
      <c r="C7" s="1417"/>
      <c r="D7" s="1417"/>
      <c r="E7" s="1417"/>
      <c r="F7" s="1417"/>
      <c r="G7" s="1417"/>
      <c r="H7" s="1417"/>
      <c r="I7" s="1417"/>
      <c r="J7" s="1417"/>
      <c r="K7" s="1417"/>
      <c r="L7" s="1417"/>
      <c r="M7" s="1417"/>
      <c r="N7" s="1417"/>
      <c r="O7" s="1417"/>
      <c r="P7" s="1417"/>
      <c r="Q7" s="1417"/>
      <c r="R7" s="1417"/>
      <c r="S7" s="1417"/>
    </row>
    <row r="8" spans="1:20" ht="18.75" customHeight="1" x14ac:dyDescent="0.25">
      <c r="B8" s="1416" t="s">
        <v>316</v>
      </c>
      <c r="C8" s="1416"/>
      <c r="D8" s="1416"/>
      <c r="E8" s="1416"/>
      <c r="F8" s="1416"/>
      <c r="G8" s="1416"/>
      <c r="H8" s="1416"/>
      <c r="I8" s="1416"/>
      <c r="J8" s="1416"/>
      <c r="K8" s="1416"/>
      <c r="L8" s="1416"/>
      <c r="M8" s="1416"/>
      <c r="N8" s="1416"/>
      <c r="O8" s="1416"/>
      <c r="P8" s="1416"/>
      <c r="Q8" s="1416"/>
      <c r="R8" s="1416"/>
      <c r="S8" s="1416"/>
      <c r="T8" s="1416"/>
    </row>
    <row r="9" spans="1:20" ht="18.75" customHeight="1" x14ac:dyDescent="0.25">
      <c r="B9" s="1416" t="s">
        <v>317</v>
      </c>
      <c r="C9" s="1416"/>
      <c r="D9" s="1416"/>
      <c r="E9" s="1416"/>
      <c r="F9" s="1416"/>
      <c r="G9" s="1416"/>
      <c r="H9" s="1416"/>
      <c r="I9" s="1416"/>
      <c r="J9" s="1416"/>
      <c r="K9" s="1416"/>
      <c r="L9" s="1416"/>
      <c r="M9" s="1416"/>
      <c r="N9" s="1416"/>
      <c r="O9" s="1416"/>
      <c r="P9" s="1416"/>
      <c r="Q9" s="1416"/>
      <c r="R9" s="1416"/>
      <c r="S9" s="1416"/>
      <c r="T9" s="1416"/>
    </row>
    <row r="10" spans="1:20" ht="18.75" customHeight="1" x14ac:dyDescent="0.25">
      <c r="B10" s="1416" t="s">
        <v>318</v>
      </c>
      <c r="C10" s="1416"/>
      <c r="D10" s="1416"/>
      <c r="E10" s="1416"/>
      <c r="F10" s="1416"/>
      <c r="G10" s="1416"/>
      <c r="H10" s="1416"/>
      <c r="I10" s="1416"/>
      <c r="J10" s="1416"/>
      <c r="K10" s="1416"/>
      <c r="L10" s="1416"/>
      <c r="M10" s="1416"/>
      <c r="N10" s="1416"/>
      <c r="O10" s="1416"/>
      <c r="P10" s="1416"/>
      <c r="Q10" s="1416"/>
      <c r="R10" s="1416"/>
      <c r="S10" s="1416"/>
      <c r="T10" s="1416"/>
    </row>
    <row r="11" spans="1:20" ht="18.75" customHeight="1" x14ac:dyDescent="0.25">
      <c r="B11" s="1416" t="s">
        <v>319</v>
      </c>
      <c r="C11" s="1416"/>
      <c r="D11" s="1416"/>
      <c r="E11" s="1416"/>
      <c r="F11" s="1416"/>
      <c r="G11" s="1416"/>
      <c r="H11" s="1416"/>
      <c r="I11" s="1416"/>
      <c r="J11" s="1416"/>
      <c r="K11" s="1416"/>
      <c r="L11" s="1416"/>
      <c r="M11" s="1416"/>
      <c r="N11" s="1416"/>
      <c r="O11" s="1416"/>
      <c r="P11" s="1416"/>
      <c r="Q11" s="1416"/>
      <c r="R11" s="1416"/>
      <c r="S11" s="1416"/>
      <c r="T11" s="1416"/>
    </row>
    <row r="12" spans="1:20" ht="18.75" customHeight="1" x14ac:dyDescent="0.25">
      <c r="B12" s="1416" t="s">
        <v>320</v>
      </c>
      <c r="C12" s="1416"/>
      <c r="D12" s="1416"/>
      <c r="E12" s="1416"/>
      <c r="F12" s="1416"/>
      <c r="G12" s="1416"/>
      <c r="H12" s="1416"/>
      <c r="I12" s="1416"/>
      <c r="J12" s="1416"/>
      <c r="K12" s="1416"/>
      <c r="L12" s="1416"/>
      <c r="M12" s="1416"/>
      <c r="N12" s="1416"/>
      <c r="O12" s="1416"/>
      <c r="P12" s="1416"/>
      <c r="Q12" s="1416"/>
      <c r="R12" s="1416"/>
      <c r="S12" s="1416"/>
      <c r="T12" s="1416"/>
    </row>
    <row r="13" spans="1:20" ht="18.75" customHeight="1" x14ac:dyDescent="0.25">
      <c r="B13" s="1416" t="s">
        <v>321</v>
      </c>
      <c r="C13" s="1416"/>
      <c r="D13" s="1416"/>
      <c r="E13" s="1416"/>
      <c r="F13" s="1416"/>
      <c r="G13" s="1416"/>
      <c r="H13" s="1416"/>
      <c r="I13" s="1416"/>
      <c r="J13" s="1416"/>
      <c r="K13" s="1416"/>
      <c r="L13" s="1416"/>
      <c r="M13" s="1416"/>
      <c r="N13" s="1416"/>
      <c r="O13" s="1416"/>
      <c r="P13" s="1416"/>
      <c r="Q13" s="1416"/>
      <c r="R13" s="1416"/>
      <c r="S13" s="1416"/>
      <c r="T13" s="1416"/>
    </row>
    <row r="14" spans="1:20" ht="18.75" customHeight="1" x14ac:dyDescent="0.25">
      <c r="B14" s="214"/>
      <c r="C14" s="214"/>
      <c r="D14" s="214"/>
      <c r="E14" s="214"/>
      <c r="F14" s="214"/>
      <c r="G14" s="214"/>
      <c r="H14" s="214"/>
      <c r="I14" s="214"/>
      <c r="J14" s="214"/>
      <c r="K14" s="214"/>
      <c r="L14" s="214"/>
      <c r="M14" s="214"/>
      <c r="N14" s="214"/>
      <c r="O14" s="214"/>
      <c r="P14" s="214"/>
      <c r="Q14" s="214"/>
      <c r="R14" s="214"/>
      <c r="S14" s="214"/>
    </row>
    <row r="15" spans="1:20" ht="18.75" customHeight="1" x14ac:dyDescent="0.25">
      <c r="B15" s="1417" t="s">
        <v>322</v>
      </c>
      <c r="C15" s="1417"/>
      <c r="D15" s="1417"/>
      <c r="E15" s="1417"/>
      <c r="F15" s="1417"/>
      <c r="G15" s="1417"/>
      <c r="H15" s="1417"/>
      <c r="I15" s="1417"/>
      <c r="J15" s="1417"/>
      <c r="K15" s="1417"/>
      <c r="L15" s="1417"/>
      <c r="M15" s="1417"/>
      <c r="N15" s="1417"/>
      <c r="O15" s="1417"/>
      <c r="P15" s="1417"/>
      <c r="Q15" s="1417"/>
      <c r="R15" s="1417"/>
      <c r="S15" s="1417"/>
    </row>
    <row r="16" spans="1:20" ht="18.75" customHeight="1" x14ac:dyDescent="0.25">
      <c r="B16" s="1416" t="s">
        <v>323</v>
      </c>
      <c r="C16" s="1416"/>
      <c r="D16" s="1416"/>
      <c r="E16" s="1416"/>
      <c r="F16" s="1416"/>
      <c r="G16" s="1416"/>
      <c r="H16" s="1416"/>
      <c r="I16" s="1416"/>
      <c r="J16" s="1416"/>
      <c r="K16" s="1416"/>
      <c r="L16" s="1416"/>
      <c r="M16" s="1416"/>
      <c r="N16" s="1416"/>
      <c r="O16" s="1416"/>
      <c r="P16" s="1416"/>
      <c r="Q16" s="1416"/>
      <c r="R16" s="1416"/>
      <c r="S16" s="1416"/>
    </row>
    <row r="17" spans="2:20" ht="18.75" customHeight="1" x14ac:dyDescent="0.25">
      <c r="B17" s="1416" t="s">
        <v>324</v>
      </c>
      <c r="C17" s="1416"/>
      <c r="D17" s="1416"/>
      <c r="E17" s="1416"/>
      <c r="F17" s="1416"/>
      <c r="G17" s="1416"/>
      <c r="H17" s="1416"/>
      <c r="I17" s="1416"/>
      <c r="J17" s="1416"/>
      <c r="K17" s="1416"/>
      <c r="L17" s="1416"/>
      <c r="M17" s="1416"/>
      <c r="N17" s="1416"/>
      <c r="O17" s="1416"/>
      <c r="P17" s="1416"/>
      <c r="Q17" s="1416"/>
      <c r="R17" s="1416"/>
      <c r="S17" s="1416"/>
      <c r="T17" s="214"/>
    </row>
    <row r="18" spans="2:20" ht="18.75" customHeight="1" x14ac:dyDescent="0.25">
      <c r="B18" s="1416" t="s">
        <v>325</v>
      </c>
      <c r="C18" s="1416"/>
      <c r="D18" s="1416"/>
      <c r="E18" s="1416"/>
      <c r="F18" s="1416"/>
      <c r="G18" s="1416"/>
      <c r="H18" s="1416"/>
      <c r="I18" s="1416"/>
      <c r="J18" s="1416"/>
      <c r="K18" s="1416"/>
      <c r="L18" s="1416"/>
      <c r="M18" s="1416"/>
      <c r="N18" s="1416"/>
      <c r="O18" s="1416"/>
      <c r="P18" s="1416"/>
      <c r="Q18" s="1416"/>
      <c r="R18" s="1416"/>
      <c r="S18" s="1416"/>
      <c r="T18" s="214"/>
    </row>
    <row r="19" spans="2:20" ht="18.75" customHeight="1" x14ac:dyDescent="0.25">
      <c r="B19" s="214"/>
      <c r="C19" s="214"/>
      <c r="D19" s="214"/>
      <c r="E19" s="214"/>
      <c r="F19" s="214"/>
      <c r="G19" s="214"/>
      <c r="H19" s="214"/>
      <c r="I19" s="214"/>
      <c r="J19" s="214"/>
      <c r="K19" s="214"/>
      <c r="L19" s="214"/>
      <c r="M19" s="214"/>
      <c r="N19" s="214"/>
      <c r="O19" s="214"/>
      <c r="P19" s="214"/>
      <c r="Q19" s="214"/>
      <c r="R19" s="214"/>
      <c r="S19" s="214"/>
    </row>
    <row r="20" spans="2:20" ht="18.75" customHeight="1" x14ac:dyDescent="0.25">
      <c r="B20" s="1417" t="s">
        <v>326</v>
      </c>
      <c r="C20" s="1417"/>
      <c r="D20" s="1417"/>
      <c r="E20" s="1417"/>
      <c r="F20" s="1417"/>
      <c r="G20" s="1417"/>
      <c r="H20" s="1417"/>
      <c r="I20" s="1417"/>
      <c r="J20" s="1417"/>
      <c r="K20" s="1417"/>
      <c r="L20" s="1417"/>
      <c r="M20" s="1417"/>
      <c r="N20" s="1417"/>
      <c r="O20" s="1417"/>
      <c r="P20" s="1417"/>
      <c r="Q20" s="1417"/>
      <c r="R20" s="1417"/>
      <c r="S20" s="1417"/>
    </row>
    <row r="21" spans="2:20" ht="18.75" customHeight="1" x14ac:dyDescent="0.25">
      <c r="B21" s="1416" t="s">
        <v>327</v>
      </c>
      <c r="C21" s="1416"/>
      <c r="D21" s="1416"/>
      <c r="E21" s="1416"/>
      <c r="F21" s="1416"/>
      <c r="G21" s="1416"/>
      <c r="H21" s="1416"/>
      <c r="I21" s="1416"/>
      <c r="J21" s="1416"/>
      <c r="K21" s="1416"/>
      <c r="L21" s="1416"/>
      <c r="M21" s="1416"/>
      <c r="N21" s="1416"/>
      <c r="O21" s="1416"/>
      <c r="P21" s="1416"/>
      <c r="Q21" s="1416"/>
      <c r="R21" s="1416"/>
      <c r="S21" s="1416"/>
    </row>
    <row r="22" spans="2:20" ht="18.75" customHeight="1" x14ac:dyDescent="0.25">
      <c r="B22" s="214"/>
      <c r="C22" s="214"/>
      <c r="D22" s="214"/>
      <c r="E22" s="214"/>
      <c r="F22" s="214"/>
      <c r="G22" s="214"/>
      <c r="H22" s="214"/>
      <c r="I22" s="214"/>
      <c r="J22" s="214"/>
      <c r="K22" s="214"/>
      <c r="L22" s="214"/>
      <c r="M22" s="214"/>
      <c r="N22" s="214"/>
      <c r="O22" s="214"/>
      <c r="P22" s="214"/>
      <c r="Q22" s="214"/>
      <c r="R22" s="214"/>
      <c r="S22" s="214"/>
    </row>
    <row r="23" spans="2:20" ht="18.75" customHeight="1" x14ac:dyDescent="0.25">
      <c r="B23" s="1417" t="s">
        <v>328</v>
      </c>
      <c r="C23" s="1417"/>
      <c r="D23" s="1417"/>
      <c r="E23" s="1417"/>
      <c r="F23" s="1417"/>
      <c r="G23" s="1417"/>
      <c r="H23" s="1417"/>
      <c r="I23" s="1417"/>
      <c r="J23" s="1417"/>
      <c r="K23" s="1417"/>
      <c r="L23" s="1417"/>
      <c r="M23" s="1417"/>
      <c r="N23" s="1417"/>
      <c r="O23" s="1417"/>
      <c r="P23" s="1417"/>
      <c r="Q23" s="1417"/>
      <c r="R23" s="1417"/>
      <c r="S23" s="1417"/>
    </row>
    <row r="24" spans="2:20" ht="18.75" customHeight="1" x14ac:dyDescent="0.25">
      <c r="B24" s="1416" t="s">
        <v>328</v>
      </c>
      <c r="C24" s="1416"/>
      <c r="D24" s="1416"/>
      <c r="E24" s="1416"/>
      <c r="F24" s="1416"/>
      <c r="G24" s="1416"/>
      <c r="H24" s="1416"/>
      <c r="I24" s="1416"/>
      <c r="J24" s="1416"/>
      <c r="K24" s="1416"/>
      <c r="L24" s="1416"/>
      <c r="M24" s="1416"/>
      <c r="N24" s="1416"/>
      <c r="O24" s="1416"/>
      <c r="P24" s="1416"/>
      <c r="Q24" s="1416"/>
      <c r="R24" s="1416"/>
      <c r="S24" s="1416"/>
    </row>
    <row r="25" spans="2:20" ht="18.75" customHeight="1" x14ac:dyDescent="0.25">
      <c r="B25" s="1416" t="s">
        <v>329</v>
      </c>
      <c r="C25" s="1416"/>
      <c r="D25" s="1416"/>
      <c r="E25" s="1416"/>
      <c r="F25" s="1416"/>
      <c r="G25" s="1416"/>
      <c r="H25" s="1416"/>
      <c r="I25" s="1416"/>
      <c r="J25" s="1416"/>
      <c r="K25" s="1416"/>
      <c r="L25" s="1416"/>
      <c r="M25" s="1416"/>
      <c r="N25" s="1416"/>
      <c r="O25" s="1416"/>
      <c r="P25" s="1416"/>
      <c r="Q25" s="1416"/>
      <c r="R25" s="1416"/>
      <c r="S25" s="1416"/>
    </row>
    <row r="26" spans="2:20" ht="18.75" customHeight="1" x14ac:dyDescent="0.25">
      <c r="B26" s="214"/>
      <c r="C26" s="214"/>
      <c r="D26" s="214"/>
      <c r="E26" s="214"/>
      <c r="F26" s="214"/>
      <c r="G26" s="214"/>
      <c r="H26" s="214"/>
      <c r="I26" s="214"/>
      <c r="J26" s="214"/>
      <c r="K26" s="214"/>
      <c r="L26" s="214"/>
      <c r="M26" s="214"/>
      <c r="N26" s="214"/>
      <c r="O26" s="214"/>
      <c r="P26" s="214"/>
      <c r="Q26" s="214"/>
      <c r="R26" s="214"/>
      <c r="S26" s="214"/>
    </row>
    <row r="27" spans="2:20" ht="18.75" customHeight="1" x14ac:dyDescent="0.25">
      <c r="B27" s="1417" t="s">
        <v>330</v>
      </c>
      <c r="C27" s="1417"/>
      <c r="D27" s="1417"/>
      <c r="E27" s="1417"/>
      <c r="F27" s="1417"/>
      <c r="G27" s="1417"/>
      <c r="H27" s="1417"/>
      <c r="I27" s="1417"/>
      <c r="J27" s="1417"/>
      <c r="K27" s="1417"/>
      <c r="L27" s="1417"/>
      <c r="M27" s="1417"/>
      <c r="N27" s="1417"/>
      <c r="O27" s="1417"/>
      <c r="P27" s="1417"/>
      <c r="Q27" s="1417"/>
      <c r="R27" s="1417"/>
      <c r="S27" s="1417"/>
    </row>
    <row r="28" spans="2:20" ht="18.75" customHeight="1" x14ac:dyDescent="0.25">
      <c r="B28" s="1416" t="s">
        <v>330</v>
      </c>
      <c r="C28" s="1416"/>
      <c r="D28" s="1416"/>
      <c r="E28" s="1416"/>
      <c r="F28" s="1416"/>
      <c r="G28" s="1416"/>
      <c r="H28" s="1416"/>
      <c r="I28" s="1416"/>
      <c r="J28" s="1416"/>
      <c r="K28" s="1416"/>
      <c r="L28" s="1416"/>
      <c r="M28" s="1416"/>
      <c r="N28" s="1416"/>
      <c r="O28" s="1416"/>
      <c r="P28" s="1416"/>
      <c r="Q28" s="1416"/>
      <c r="R28" s="1416"/>
      <c r="S28" s="1416"/>
    </row>
    <row r="29" spans="2:20" ht="18.75" customHeight="1" x14ac:dyDescent="0.25">
      <c r="B29" s="1416" t="s">
        <v>331</v>
      </c>
      <c r="C29" s="1416"/>
      <c r="D29" s="1416"/>
      <c r="E29" s="1416"/>
      <c r="F29" s="1416"/>
      <c r="G29" s="1416"/>
      <c r="H29" s="1416"/>
      <c r="I29" s="1416"/>
      <c r="J29" s="1416"/>
      <c r="K29" s="1416"/>
      <c r="L29" s="1416"/>
      <c r="M29" s="1416"/>
      <c r="N29" s="1416"/>
      <c r="O29" s="1416"/>
      <c r="P29" s="1416"/>
      <c r="Q29" s="1416"/>
      <c r="R29" s="1416"/>
      <c r="S29" s="1416"/>
    </row>
    <row r="30" spans="2:20" ht="18.75" customHeight="1" x14ac:dyDescent="0.25">
      <c r="B30" s="214"/>
      <c r="C30" s="214"/>
      <c r="D30" s="214"/>
      <c r="E30" s="214"/>
      <c r="F30" s="214"/>
      <c r="G30" s="214"/>
      <c r="H30" s="214"/>
      <c r="I30" s="214"/>
      <c r="J30" s="214"/>
      <c r="K30" s="214"/>
      <c r="L30" s="214"/>
      <c r="M30" s="214"/>
      <c r="N30" s="214"/>
      <c r="O30" s="214"/>
      <c r="P30" s="214"/>
      <c r="Q30" s="214"/>
      <c r="R30" s="214"/>
      <c r="S30" s="214"/>
    </row>
    <row r="31" spans="2:20" ht="18.75" customHeight="1" x14ac:dyDescent="0.25">
      <c r="B31" s="1417" t="s">
        <v>332</v>
      </c>
      <c r="C31" s="1417"/>
      <c r="D31" s="1417"/>
      <c r="E31" s="1417"/>
      <c r="F31" s="1417"/>
      <c r="G31" s="1417"/>
      <c r="H31" s="1417"/>
      <c r="I31" s="1417"/>
      <c r="J31" s="1417"/>
      <c r="K31" s="1417"/>
      <c r="L31" s="1417"/>
      <c r="M31" s="1417"/>
      <c r="N31" s="1417"/>
      <c r="O31" s="1417"/>
      <c r="P31" s="1417"/>
      <c r="Q31" s="1417"/>
      <c r="R31" s="1417"/>
      <c r="S31" s="1417"/>
    </row>
    <row r="32" spans="2:20" ht="18.75" customHeight="1" x14ac:dyDescent="0.25">
      <c r="B32" s="1416" t="s">
        <v>333</v>
      </c>
      <c r="C32" s="1416"/>
      <c r="D32" s="1416"/>
      <c r="E32" s="1416"/>
      <c r="F32" s="1416"/>
      <c r="G32" s="1416"/>
      <c r="H32" s="1416"/>
      <c r="I32" s="1416"/>
      <c r="J32" s="1416"/>
      <c r="K32" s="1416"/>
      <c r="L32" s="1416"/>
      <c r="M32" s="1416"/>
      <c r="N32" s="1416"/>
      <c r="O32" s="1416"/>
      <c r="P32" s="1416"/>
      <c r="Q32" s="1416"/>
      <c r="R32" s="1416"/>
      <c r="S32" s="1416"/>
    </row>
    <row r="33" spans="2:20" ht="18.75" customHeight="1" x14ac:dyDescent="0.25">
      <c r="B33" s="1416" t="s">
        <v>334</v>
      </c>
      <c r="C33" s="1416"/>
      <c r="D33" s="1416"/>
      <c r="E33" s="1416"/>
      <c r="F33" s="1416"/>
      <c r="G33" s="1416"/>
      <c r="H33" s="1416"/>
      <c r="I33" s="1416"/>
      <c r="J33" s="1416"/>
      <c r="K33" s="1416"/>
      <c r="L33" s="1416"/>
      <c r="M33" s="1416"/>
      <c r="N33" s="1416"/>
      <c r="O33" s="1416"/>
      <c r="P33" s="1416"/>
      <c r="Q33" s="1416"/>
      <c r="R33" s="1416"/>
      <c r="S33" s="1416"/>
      <c r="T33" s="214"/>
    </row>
    <row r="34" spans="2:20" ht="18.75" customHeight="1" x14ac:dyDescent="0.25">
      <c r="B34" s="1416" t="s">
        <v>335</v>
      </c>
      <c r="C34" s="1416"/>
      <c r="D34" s="1416"/>
      <c r="E34" s="1416"/>
      <c r="F34" s="1416"/>
      <c r="G34" s="1416"/>
      <c r="H34" s="1416"/>
      <c r="I34" s="1416"/>
      <c r="J34" s="1416"/>
      <c r="K34" s="1416"/>
      <c r="L34" s="1416"/>
      <c r="M34" s="1416"/>
      <c r="N34" s="1416"/>
      <c r="O34" s="1416"/>
      <c r="P34" s="1416"/>
      <c r="Q34" s="1416"/>
      <c r="R34" s="1416"/>
      <c r="S34" s="1416"/>
      <c r="T34" s="214"/>
    </row>
    <row r="35" spans="2:20" ht="15" customHeight="1" x14ac:dyDescent="0.25">
      <c r="B35" s="1416" t="s">
        <v>497</v>
      </c>
      <c r="C35" s="1416"/>
      <c r="D35" s="1416"/>
      <c r="E35" s="1416"/>
      <c r="F35" s="1416"/>
      <c r="G35" s="1416"/>
      <c r="H35" s="1416"/>
      <c r="I35" s="1416"/>
      <c r="J35" s="1416"/>
      <c r="K35" s="1416"/>
      <c r="L35" s="1416"/>
      <c r="M35" s="1416"/>
      <c r="N35" s="1416"/>
      <c r="O35" s="1416"/>
      <c r="P35" s="1416"/>
      <c r="Q35" s="1416"/>
      <c r="R35" s="1416"/>
      <c r="S35" s="1416"/>
      <c r="T35" s="214"/>
    </row>
    <row r="36" spans="2:20" ht="16" customHeight="1" x14ac:dyDescent="0.25"/>
    <row r="37" spans="2:20" ht="16" customHeight="1" x14ac:dyDescent="0.25"/>
    <row r="38" spans="2:20" ht="16" customHeight="1" x14ac:dyDescent="0.25"/>
    <row r="39" spans="2:20" ht="16" customHeight="1" x14ac:dyDescent="0.25"/>
    <row r="40" spans="2:20" ht="16" customHeight="1" x14ac:dyDescent="0.25"/>
    <row r="41" spans="2:20" ht="16" customHeight="1" x14ac:dyDescent="0.25"/>
    <row r="42" spans="2:20" ht="18" customHeight="1" x14ac:dyDescent="0.25"/>
  </sheetData>
  <mergeCells count="28">
    <mergeCell ref="B29:S29"/>
    <mergeCell ref="B15:S15"/>
    <mergeCell ref="B2:R2"/>
    <mergeCell ref="C3:E3"/>
    <mergeCell ref="B5:P5"/>
    <mergeCell ref="Q5:S5"/>
    <mergeCell ref="B7:S7"/>
    <mergeCell ref="B8:T8"/>
    <mergeCell ref="B9:T9"/>
    <mergeCell ref="B10:T10"/>
    <mergeCell ref="B11:T11"/>
    <mergeCell ref="B12:T12"/>
    <mergeCell ref="B13:T13"/>
    <mergeCell ref="B23:S23"/>
    <mergeCell ref="B24:S24"/>
    <mergeCell ref="B25:S25"/>
    <mergeCell ref="B27:S27"/>
    <mergeCell ref="B28:S28"/>
    <mergeCell ref="B16:S16"/>
    <mergeCell ref="B17:S17"/>
    <mergeCell ref="B18:S18"/>
    <mergeCell ref="B20:S20"/>
    <mergeCell ref="B21:S21"/>
    <mergeCell ref="B32:S32"/>
    <mergeCell ref="B33:S33"/>
    <mergeCell ref="B34:S34"/>
    <mergeCell ref="B35:S35"/>
    <mergeCell ref="B31:S31"/>
  </mergeCells>
  <hyperlinks>
    <hyperlink ref="B9:T9" location="'42pbpcasaadpot'!A1" display="4.2. PERSONAS CON RESOLUCIÓN DE PIA EN RELACIÓN A LA POBLACIÓN POTENCIALMENTE DEPENDIENTE DE LAS CCAA." xr:uid="{00000000-0004-0000-1000-000000000000}"/>
    <hyperlink ref="B11:T11" location="'44apbpcasaad'!A1" display="4.4.a, 4.4.b. PERSONAS CON RESOLUCIÓN DE PIA EN RELACIÓN A LA POBLACIÓN DE LAS CCAA POR TRAMOS DE EDAD. GRÁFICO" xr:uid="{00000000-0004-0000-1000-000001000000}"/>
    <hyperlink ref="B17:S17" location="'51aPAPDgrado'!A1" display="5.1.a.-5.1.h. PRESTACIONES POR TIPO DE PRESTACIÓN, COMUNIDAD AUTÓNOMA Y POR GRADO." xr:uid="{00000000-0004-0000-1000-000002000000}"/>
    <hyperlink ref="B21:S21" location="'6perfcuidador'!A1" display="6., 6.1. - 6.3. PERFIL DEL CUIDADOR TOTAL Y POR CCAA" xr:uid="{00000000-0004-0000-1000-000003000000}"/>
    <hyperlink ref="B24:S24" location="'7Intensidad'!A1" display="7. INTENSIDAD DE LA AYUDA A DOMICILIO" xr:uid="{00000000-0004-0000-1000-000004000000}"/>
    <hyperlink ref="B25:S25" location="'71IntensidadCCAA'!A1" display="7.1., 7.1.a.-7.1.b. INTENSIDAD DE LA AYUDA A DOMICILIO POR CCAA Y TIPO DE PRESTACIÓN" xr:uid="{00000000-0004-0000-1000-000005000000}"/>
    <hyperlink ref="B28:S28" location="'8CuantíaPrest'!A1" display="8. CUANTÍA DE LAS PRESTACIONES ECONÓMICAS" xr:uid="{00000000-0004-0000-1000-000006000000}"/>
    <hyperlink ref="B29:S29" location="'81CuantíaPEC_CCAA'!A1" display="8.1.a.-8.1.g. CUANTÍA DE LAS PRESTACIONES POR CCAA Y TIPO DE PRESTACIÓN" xr:uid="{00000000-0004-0000-1000-000007000000}"/>
    <hyperlink ref="B32:S32" location="'9TiempoEspera'!A1" display="9. TIEMPO MEDIO DE RESOLUCIÓN POR CCAA" xr:uid="{00000000-0004-0000-1000-000008000000}"/>
    <hyperlink ref="B8:T8" location="'41benpresaad'!A1" display="4.1., 4.1.1.-4.1.3./4.1.a, 4.1.1.a.-4.1.3.a. PERSONAS CON RESOLUCIÓN DE PIA Y PRESTACIONES TOTALES. POR GRADO. GRÁFICOS" xr:uid="{00000000-0004-0000-1000-000009000000}"/>
    <hyperlink ref="B18:T18" location="'52SubtipoVinculada'!A1" display="5.2., 5.2.1., 5.2.2. y 5.2.3. SUBTIPO DE PRESTACIÓN ECONÓMICA VINCULADA AL SERVICIO. POR GRADO" xr:uid="{00000000-0004-0000-1000-00000A000000}"/>
    <hyperlink ref="B13:S13" location="'46perfpbsaad'!A1" display="4.6., 4.6.a. PERFIL DE LA PERSONA CON RESOLUCIÓN DE PIA POR GRADO: SEXO Y EDAD. GRÁFICO" xr:uid="{00000000-0004-0000-1000-00000B000000}"/>
    <hyperlink ref="B10:T10" location="'43pbpcasaad'!A1" display="4.3., 4.3.1.-4.3.2. PERSONAS CON RESOLUCIÓN DE PIA POR CCAA, SEXO, TRAMOS DE EDAD Y GRADO" xr:uid="{00000000-0004-0000-1000-00000C000000}"/>
    <hyperlink ref="B35:T35" location="'12BenefEfect'!A1" display="12. PERSONAS CON RESOLUCIÓN DE PIA Y PRESTACIÓN EFECTIVA O NO EFECTIVA" xr:uid="{00000000-0004-0000-1000-00000D000000}"/>
    <hyperlink ref="B33:S33" location="'10pendResol'!A1" display="10.1., 10.2., 10.3. PERSONAS PENDIENTES DE RESOLUCIÓN DE GRADO O PENDIENTES DE RESOLUCIÓN DE PIA" xr:uid="{00000000-0004-0000-1000-00000E000000}"/>
    <hyperlink ref="B16:S16" location="'51pbgrado'!A1" display="5.1. PRESTACIONES Y RESOLUCIONES DE PIA POR GRADO" xr:uid="{00000000-0004-0000-1000-00000F000000}"/>
    <hyperlink ref="B34:S34" location="'11ListaEspera'!A1" display="11., 11.1.-11.3. PERSONAS BENEFICIARIAS CON DERECHO Y RESOLUCIONES DE PIA POR CCAA Y GRADO" xr:uid="{00000000-0004-0000-1000-000010000000}"/>
    <hyperlink ref="B12:S12" location="'45ResolPIAAltaBaj'!A1" display="4.5. ALTAS Y BAJAS DE RESOLUCIONES DE PIA EN EL ÚLTIMO MES " xr:uid="{00000000-0004-0000-1000-000011000000}"/>
  </hyperlinks>
  <pageMargins left="1.0236220472440944" right="0.23622047244094491" top="0.47244094488188981" bottom="0.47244094488188981" header="0.31496062992125984" footer="0.31496062992125984"/>
  <pageSetup paperSize="9" scale="76" orientation="landscape"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38">
    <tabColor theme="0"/>
  </sheetPr>
  <dimension ref="A1:AX38"/>
  <sheetViews>
    <sheetView showGridLines="0" topLeftCell="E4" zoomScaleNormal="100" workbookViewId="0">
      <selection activeCell="B34" sqref="B34:P34"/>
    </sheetView>
  </sheetViews>
  <sheetFormatPr baseColWidth="10" defaultColWidth="11.453125" defaultRowHeight="15" x14ac:dyDescent="0.25"/>
  <cols>
    <col min="1" max="1" width="1.1796875" style="88" customWidth="1"/>
    <col min="2" max="2" width="28.7265625" style="88" customWidth="1"/>
    <col min="3" max="3" width="0.54296875" style="88" customWidth="1"/>
    <col min="4" max="4" width="11.81640625" style="88" customWidth="1"/>
    <col min="5" max="5" width="7.7265625" style="88" customWidth="1"/>
    <col min="6" max="6" width="0.453125" style="88" customWidth="1"/>
    <col min="7" max="7" width="12.453125" style="88" customWidth="1"/>
    <col min="8" max="8" width="6.26953125" style="88" customWidth="1"/>
    <col min="9" max="9" width="0.453125" style="88" customWidth="1"/>
    <col min="10" max="10" width="10.81640625" style="88" customWidth="1"/>
    <col min="11" max="11" width="6.26953125" style="88" customWidth="1"/>
    <col min="12" max="12" width="0.453125" style="88" customWidth="1"/>
    <col min="13" max="13" width="11.81640625" style="88" customWidth="1"/>
    <col min="14" max="14" width="6.26953125" style="88" customWidth="1"/>
    <col min="15" max="15" width="0.7265625" style="86" customWidth="1"/>
    <col min="16" max="16" width="10.1796875" style="88" bestFit="1" customWidth="1"/>
    <col min="17" max="17" width="8.54296875" style="88" customWidth="1"/>
    <col min="18" max="18" width="0.453125" style="88" customWidth="1"/>
    <col min="19" max="19" width="8.453125" style="88" bestFit="1" customWidth="1"/>
    <col min="20" max="20" width="7.81640625" style="88" bestFit="1" customWidth="1"/>
    <col min="21" max="21" width="0.453125" style="88" customWidth="1"/>
    <col min="22" max="22" width="8.453125" style="88" bestFit="1" customWidth="1"/>
    <col min="23" max="23" width="7.7265625" style="88" bestFit="1" customWidth="1"/>
    <col min="24" max="24" width="0.453125" style="88" customWidth="1"/>
    <col min="25" max="25" width="8.453125" style="88" bestFit="1" customWidth="1"/>
    <col min="26" max="26" width="7.7265625" style="88" bestFit="1" customWidth="1"/>
    <col min="27" max="27" width="11.453125" style="88"/>
    <col min="28" max="30" width="2.453125" style="88" bestFit="1" customWidth="1"/>
    <col min="31" max="31" width="13" style="88" bestFit="1" customWidth="1"/>
    <col min="32" max="32" width="3.453125" style="88" bestFit="1" customWidth="1"/>
    <col min="33" max="33" width="3.81640625" style="88" customWidth="1"/>
    <col min="34" max="36" width="2.453125" style="88" bestFit="1" customWidth="1"/>
    <col min="37" max="37" width="8.453125" style="88" bestFit="1" customWidth="1"/>
    <col min="38" max="38" width="3.453125" style="88" bestFit="1" customWidth="1"/>
    <col min="39" max="39" width="3.54296875" style="88" customWidth="1"/>
    <col min="40" max="42" width="2.453125" style="88" bestFit="1" customWidth="1"/>
    <col min="43" max="43" width="8.453125" style="88" bestFit="1" customWidth="1"/>
    <col min="44" max="44" width="4.1796875" style="88" bestFit="1" customWidth="1"/>
    <col min="45" max="45" width="3.26953125" style="88" customWidth="1"/>
    <col min="46" max="46" width="4.26953125" style="88" bestFit="1" customWidth="1"/>
    <col min="47" max="47" width="2.453125" style="88" bestFit="1" customWidth="1"/>
    <col min="48" max="48" width="4.26953125" style="88" bestFit="1" customWidth="1"/>
    <col min="49" max="49" width="8.453125" style="88" bestFit="1" customWidth="1"/>
    <col min="50" max="50" width="4.26953125" style="88" bestFit="1" customWidth="1"/>
    <col min="51" max="16384" width="11.453125" style="88"/>
  </cols>
  <sheetData>
    <row r="1" spans="1:50" s="32" customFormat="1" ht="15" customHeight="1" x14ac:dyDescent="0.25">
      <c r="B1" s="33"/>
      <c r="C1" s="34"/>
      <c r="F1" s="34"/>
      <c r="I1" s="34"/>
      <c r="O1" s="35"/>
      <c r="R1" s="34"/>
      <c r="S1" s="32" t="s">
        <v>135</v>
      </c>
      <c r="V1" s="32" t="s">
        <v>16</v>
      </c>
      <c r="Y1" s="32" t="s">
        <v>15</v>
      </c>
    </row>
    <row r="2" spans="1:50" s="36" customFormat="1" ht="52.5" customHeight="1" x14ac:dyDescent="0.3">
      <c r="B2" s="1506"/>
      <c r="C2" s="1506"/>
      <c r="D2" s="1506"/>
      <c r="E2" s="1506"/>
      <c r="F2" s="1506"/>
      <c r="G2" s="1506"/>
      <c r="H2" s="1506"/>
      <c r="I2" s="1506"/>
      <c r="O2" s="37"/>
    </row>
    <row r="3" spans="1:50" s="38" customFormat="1" ht="4.5" customHeight="1" x14ac:dyDescent="0.25">
      <c r="B3" s="1507"/>
      <c r="C3" s="1507"/>
      <c r="D3" s="1507"/>
      <c r="E3" s="1507"/>
      <c r="F3" s="1507"/>
      <c r="G3" s="1507"/>
      <c r="H3" s="1507"/>
      <c r="I3" s="1507"/>
      <c r="O3" s="37"/>
    </row>
    <row r="4" spans="1:50" s="38" customFormat="1" ht="17.25" customHeight="1" x14ac:dyDescent="0.25">
      <c r="A4" s="1507" t="s">
        <v>192</v>
      </c>
      <c r="B4" s="1507"/>
      <c r="C4" s="1507"/>
      <c r="D4" s="1507"/>
      <c r="E4" s="1507"/>
      <c r="F4" s="1507"/>
      <c r="G4" s="1507"/>
      <c r="H4" s="1507"/>
      <c r="I4" s="1507"/>
      <c r="J4" s="1507"/>
      <c r="K4" s="1507"/>
      <c r="L4" s="1507"/>
      <c r="M4" s="1507"/>
      <c r="N4" s="1507"/>
      <c r="O4" s="1507"/>
      <c r="P4" s="1507"/>
      <c r="Q4" s="1507"/>
      <c r="R4" s="1507"/>
      <c r="S4" s="1507"/>
      <c r="T4" s="1507"/>
      <c r="U4" s="1507"/>
      <c r="V4" s="1507"/>
      <c r="W4" s="1507"/>
      <c r="X4" s="1507"/>
      <c r="Y4" s="1507"/>
      <c r="Z4" s="1507"/>
    </row>
    <row r="5" spans="1:50" s="38" customFormat="1" ht="17.25" customHeight="1" x14ac:dyDescent="0.25">
      <c r="B5" s="1518" t="e">
        <f>#REF!</f>
        <v>#REF!</v>
      </c>
      <c r="C5" s="1518"/>
      <c r="D5" s="1518"/>
      <c r="E5" s="1518"/>
      <c r="F5" s="1518"/>
      <c r="G5" s="1518"/>
      <c r="H5" s="1518"/>
      <c r="I5" s="1518"/>
      <c r="J5" s="1518"/>
      <c r="K5" s="1518"/>
      <c r="L5" s="1518"/>
      <c r="M5" s="1518"/>
      <c r="N5" s="1518"/>
      <c r="O5" s="1518"/>
      <c r="P5" s="1518"/>
      <c r="Q5" s="1518"/>
      <c r="R5" s="1518"/>
      <c r="S5" s="1518"/>
      <c r="T5" s="1518"/>
      <c r="U5" s="1518"/>
      <c r="V5" s="1518"/>
      <c r="W5" s="1518"/>
      <c r="X5" s="1518"/>
      <c r="Y5" s="1518"/>
      <c r="Z5" s="1518"/>
    </row>
    <row r="6" spans="1:50" s="38" customFormat="1" ht="6" customHeight="1" x14ac:dyDescent="0.25">
      <c r="O6" s="37"/>
    </row>
    <row r="7" spans="1:50" s="41" customFormat="1" ht="12.75" customHeight="1" x14ac:dyDescent="0.25">
      <c r="A7" s="39"/>
      <c r="B7" s="1508" t="s">
        <v>12</v>
      </c>
      <c r="C7" s="40"/>
      <c r="D7" s="1514" t="s">
        <v>109</v>
      </c>
      <c r="E7" s="1511"/>
      <c r="F7" s="181"/>
      <c r="G7" s="1511"/>
      <c r="H7" s="1511"/>
      <c r="I7" s="181"/>
      <c r="J7" s="1511"/>
      <c r="K7" s="1511"/>
      <c r="L7" s="181"/>
      <c r="M7" s="1511"/>
      <c r="N7" s="1512"/>
      <c r="O7" s="40"/>
      <c r="P7" s="1514" t="s">
        <v>30</v>
      </c>
      <c r="Q7" s="1511"/>
      <c r="R7" s="181"/>
      <c r="S7" s="1511"/>
      <c r="T7" s="1511"/>
      <c r="U7" s="181"/>
      <c r="V7" s="1511"/>
      <c r="W7" s="1511"/>
      <c r="X7" s="181"/>
      <c r="Y7" s="1511"/>
      <c r="Z7" s="1512"/>
      <c r="AA7" s="116"/>
      <c r="AB7" s="116"/>
      <c r="AC7" s="117"/>
      <c r="AD7" s="117"/>
      <c r="AE7" s="117"/>
      <c r="AF7" s="117"/>
      <c r="AG7" s="117"/>
      <c r="AH7" s="117"/>
      <c r="AI7" s="118"/>
    </row>
    <row r="8" spans="1:50" s="41" customFormat="1" ht="33.75" customHeight="1" x14ac:dyDescent="0.25">
      <c r="A8" s="39"/>
      <c r="B8" s="1509"/>
      <c r="C8" s="40"/>
      <c r="D8" s="1515"/>
      <c r="E8" s="1516"/>
      <c r="F8" s="40"/>
      <c r="G8" s="1514" t="s">
        <v>168</v>
      </c>
      <c r="H8" s="1512"/>
      <c r="I8" s="40"/>
      <c r="J8" s="1514" t="s">
        <v>174</v>
      </c>
      <c r="K8" s="1512"/>
      <c r="L8" s="40"/>
      <c r="M8" s="1514" t="s">
        <v>169</v>
      </c>
      <c r="N8" s="1512"/>
      <c r="O8" s="40"/>
      <c r="P8" s="1515"/>
      <c r="Q8" s="1517"/>
      <c r="R8" s="130"/>
      <c r="S8" s="1514" t="s">
        <v>175</v>
      </c>
      <c r="T8" s="1512"/>
      <c r="U8" s="40"/>
      <c r="V8" s="1514" t="s">
        <v>176</v>
      </c>
      <c r="W8" s="1512"/>
      <c r="X8" s="40"/>
      <c r="Y8" s="1514" t="s">
        <v>177</v>
      </c>
      <c r="Z8" s="1512"/>
      <c r="AA8" s="116"/>
      <c r="AB8" s="116"/>
      <c r="AC8" s="117"/>
      <c r="AD8" s="117"/>
      <c r="AE8" s="117"/>
      <c r="AF8" s="117"/>
      <c r="AG8" s="117"/>
      <c r="AH8" s="117"/>
      <c r="AI8" s="118"/>
    </row>
    <row r="9" spans="1:50" s="46" customFormat="1" ht="36.75" customHeight="1" x14ac:dyDescent="0.25">
      <c r="A9" s="42"/>
      <c r="B9" s="1510"/>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5">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2">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2">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2">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2">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2">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2">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2">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2">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2">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2">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2">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2">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2">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2">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2">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2">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2">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2">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2">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2">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5">
      <c r="B31" s="84" t="s">
        <v>39</v>
      </c>
      <c r="C31" s="85"/>
      <c r="D31" s="85"/>
      <c r="E31" s="85"/>
      <c r="F31" s="85"/>
      <c r="G31" s="85"/>
      <c r="H31" s="85"/>
      <c r="I31" s="85"/>
      <c r="O31" s="86"/>
      <c r="R31" s="85"/>
    </row>
    <row r="32" spans="1:50" s="78" customFormat="1" ht="5.25" customHeight="1" x14ac:dyDescent="0.25">
      <c r="B32" s="84" t="s">
        <v>47</v>
      </c>
      <c r="C32" s="87"/>
      <c r="D32" s="87"/>
      <c r="E32" s="87"/>
      <c r="F32" s="87"/>
      <c r="G32" s="87"/>
      <c r="H32" s="87"/>
      <c r="I32" s="87"/>
      <c r="O32" s="86"/>
      <c r="R32" s="87"/>
    </row>
    <row r="33" spans="2:19" s="78" customFormat="1" ht="13.5" customHeight="1" x14ac:dyDescent="0.25">
      <c r="B33" s="1513" t="s">
        <v>216</v>
      </c>
      <c r="C33" s="1513"/>
      <c r="D33" s="1513"/>
      <c r="E33" s="1513"/>
      <c r="F33" s="1513"/>
      <c r="G33" s="1513"/>
      <c r="H33" s="1513"/>
      <c r="I33" s="1513"/>
      <c r="J33" s="1513"/>
      <c r="K33" s="1513"/>
      <c r="L33" s="1513"/>
      <c r="M33" s="1513"/>
      <c r="O33" s="86"/>
    </row>
    <row r="34" spans="2:19" ht="29.25" customHeight="1" x14ac:dyDescent="0.25">
      <c r="B34" s="1505"/>
      <c r="C34" s="1505"/>
      <c r="D34" s="1505"/>
      <c r="E34" s="1505"/>
      <c r="F34" s="1505"/>
      <c r="G34" s="1505"/>
      <c r="H34" s="1505"/>
      <c r="I34" s="1505"/>
      <c r="J34" s="1505"/>
      <c r="K34" s="1505"/>
      <c r="L34" s="1505"/>
      <c r="M34" s="1505"/>
      <c r="N34" s="1505"/>
      <c r="O34" s="1505"/>
      <c r="P34" s="1505"/>
      <c r="Q34" s="89"/>
      <c r="R34" s="89"/>
      <c r="S34" s="89"/>
    </row>
    <row r="35" spans="2:19" ht="4.5" customHeight="1" x14ac:dyDescent="0.25">
      <c r="B35" s="1504"/>
      <c r="C35" s="1504"/>
      <c r="D35" s="1504"/>
      <c r="E35" s="1504"/>
      <c r="F35" s="1504"/>
      <c r="G35" s="1504"/>
      <c r="H35" s="1504"/>
      <c r="I35" s="1504"/>
      <c r="J35" s="1504"/>
      <c r="K35" s="1504"/>
      <c r="L35" s="1504"/>
      <c r="M35" s="1504"/>
      <c r="N35" s="1504"/>
      <c r="O35" s="1504"/>
      <c r="P35" s="1504"/>
      <c r="Q35" s="89"/>
      <c r="R35" s="89"/>
      <c r="S35" s="89"/>
    </row>
    <row r="38" spans="2:19" x14ac:dyDescent="0.25">
      <c r="L38" s="90"/>
      <c r="M38" s="90"/>
      <c r="N38" s="90"/>
    </row>
  </sheetData>
  <mergeCells count="22">
    <mergeCell ref="V7:W7"/>
    <mergeCell ref="P7:Q8"/>
    <mergeCell ref="B33:M33"/>
    <mergeCell ref="B34:P34"/>
    <mergeCell ref="B35:P35"/>
    <mergeCell ref="S7:T7"/>
    <mergeCell ref="B2:I2"/>
    <mergeCell ref="B3:I3"/>
    <mergeCell ref="B7:B9"/>
    <mergeCell ref="D7:E8"/>
    <mergeCell ref="G7:H7"/>
    <mergeCell ref="A4:Z4"/>
    <mergeCell ref="B5:Z5"/>
    <mergeCell ref="Y7:Z7"/>
    <mergeCell ref="G8:H8"/>
    <mergeCell ref="J8:K8"/>
    <mergeCell ref="M8:N8"/>
    <mergeCell ref="S8:T8"/>
    <mergeCell ref="V8:W8"/>
    <mergeCell ref="Y8:Z8"/>
    <mergeCell ref="J7:K7"/>
    <mergeCell ref="M7:N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39">
    <tabColor theme="0"/>
    <pageSetUpPr fitToPage="1"/>
  </sheetPr>
  <dimension ref="A1:AX50"/>
  <sheetViews>
    <sheetView showGridLines="0" zoomScaleNormal="100" workbookViewId="0">
      <selection activeCell="AC34" sqref="AC34"/>
    </sheetView>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1.81640625" style="333" customWidth="1"/>
    <col min="5" max="5" width="7.7265625" style="333" customWidth="1"/>
    <col min="6" max="6" width="0.453125" style="333" customWidth="1"/>
    <col min="7" max="7" width="12.453125" style="333" customWidth="1"/>
    <col min="8" max="8" width="6.26953125" style="333" customWidth="1"/>
    <col min="9" max="9" width="0.453125" style="333" customWidth="1"/>
    <col min="10" max="10" width="10.81640625" style="333" customWidth="1"/>
    <col min="11" max="11" width="6.26953125" style="333" customWidth="1"/>
    <col min="12" max="12" width="0.453125" style="333" customWidth="1"/>
    <col min="13" max="13" width="11.81640625" style="333" customWidth="1"/>
    <col min="14" max="14" width="6.26953125" style="333" customWidth="1"/>
    <col min="15" max="15" width="0.7265625" style="450" customWidth="1"/>
    <col min="16" max="16" width="10.453125" style="333" bestFit="1" customWidth="1"/>
    <col min="17" max="17" width="8.54296875" style="333" customWidth="1"/>
    <col min="18" max="18" width="0.453125" style="333" customWidth="1"/>
    <col min="19" max="19" width="8.7265625" style="333" bestFit="1" customWidth="1"/>
    <col min="20" max="20" width="8.1796875" style="333" bestFit="1" customWidth="1"/>
    <col min="21" max="21" width="0.453125" style="333" customWidth="1"/>
    <col min="22" max="22" width="8.7265625" style="333" bestFit="1" customWidth="1"/>
    <col min="23" max="23" width="8" style="333" bestFit="1" customWidth="1"/>
    <col min="24" max="24" width="0.453125" style="333" customWidth="1"/>
    <col min="25" max="25" width="10.26953125" style="333" bestFit="1" customWidth="1"/>
    <col min="26" max="26" width="8" style="396" bestFit="1" customWidth="1"/>
    <col min="27" max="27" width="11.453125" style="396"/>
    <col min="28" max="30" width="3.453125" style="396" bestFit="1" customWidth="1"/>
    <col min="31" max="31" width="13" style="396" bestFit="1" customWidth="1"/>
    <col min="32" max="32" width="5" style="396" bestFit="1" customWidth="1"/>
    <col min="33" max="33" width="3.81640625" style="396" customWidth="1"/>
    <col min="34" max="36" width="3.453125" style="396" bestFit="1" customWidth="1"/>
    <col min="37" max="37" width="8.453125" style="396" bestFit="1" customWidth="1"/>
    <col min="38" max="38" width="5" style="396" bestFit="1" customWidth="1"/>
    <col min="39" max="39" width="3.54296875" style="396" customWidth="1"/>
    <col min="40" max="42" width="3.453125" style="396" bestFit="1" customWidth="1"/>
    <col min="43" max="43" width="8.453125" style="396" bestFit="1" customWidth="1"/>
    <col min="44" max="44" width="5" style="396" bestFit="1" customWidth="1"/>
    <col min="45" max="45" width="3.26953125" style="396" customWidth="1"/>
    <col min="46" max="46" width="4.54296875" style="396" bestFit="1" customWidth="1"/>
    <col min="47" max="47" width="3.453125" style="396" bestFit="1" customWidth="1"/>
    <col min="48" max="48" width="4.54296875" style="396" bestFit="1" customWidth="1"/>
    <col min="49" max="49" width="8.453125" style="396" bestFit="1" customWidth="1"/>
    <col min="50" max="50" width="6" style="396" bestFit="1" customWidth="1"/>
    <col min="51" max="16384" width="11.453125" style="333"/>
  </cols>
  <sheetData>
    <row r="1" spans="1:50" s="340" customFormat="1" ht="15" customHeight="1" x14ac:dyDescent="0.25">
      <c r="B1" s="311"/>
      <c r="C1" s="341"/>
      <c r="F1" s="341"/>
      <c r="I1" s="341"/>
      <c r="O1" s="443"/>
      <c r="R1" s="341"/>
      <c r="Z1" s="342"/>
      <c r="AA1" s="342"/>
      <c r="AB1" s="342"/>
      <c r="AC1" s="342"/>
      <c r="AD1" s="342"/>
      <c r="AE1" s="342"/>
      <c r="AF1" s="342"/>
      <c r="AG1" s="342"/>
      <c r="AH1" s="342"/>
      <c r="AI1" s="342"/>
      <c r="AJ1" s="342"/>
      <c r="AK1" s="342"/>
      <c r="AL1" s="342"/>
      <c r="AM1" s="342"/>
      <c r="AN1" s="342"/>
      <c r="AO1" s="342"/>
      <c r="AP1" s="342"/>
      <c r="AQ1" s="342"/>
      <c r="AR1" s="342"/>
      <c r="AS1" s="342"/>
      <c r="AT1" s="342"/>
      <c r="AU1" s="342"/>
      <c r="AV1" s="342"/>
      <c r="AW1" s="342"/>
      <c r="AX1" s="342"/>
    </row>
    <row r="2" spans="1:50" s="343" customFormat="1" ht="52.5" customHeight="1" x14ac:dyDescent="0.35">
      <c r="B2" s="1443"/>
      <c r="C2" s="1443"/>
      <c r="D2" s="1443"/>
      <c r="E2" s="1443"/>
      <c r="F2" s="1443"/>
      <c r="G2" s="1443"/>
      <c r="H2" s="1443"/>
      <c r="I2" s="1443"/>
      <c r="O2" s="444"/>
      <c r="Z2" s="556"/>
      <c r="AA2" s="556"/>
      <c r="AB2" s="556"/>
      <c r="AC2" s="556"/>
      <c r="AD2" s="556"/>
      <c r="AE2" s="556"/>
      <c r="AF2" s="556"/>
      <c r="AG2" s="556"/>
      <c r="AH2" s="556"/>
      <c r="AI2" s="556"/>
      <c r="AJ2" s="556"/>
      <c r="AK2" s="556"/>
      <c r="AL2" s="556"/>
      <c r="AM2" s="556"/>
      <c r="AN2" s="556"/>
      <c r="AO2" s="556"/>
      <c r="AP2" s="556"/>
      <c r="AQ2" s="556"/>
      <c r="AR2" s="556"/>
      <c r="AS2" s="556"/>
      <c r="AT2" s="556"/>
      <c r="AU2" s="556"/>
      <c r="AV2" s="556"/>
      <c r="AW2" s="556"/>
      <c r="AX2" s="556"/>
    </row>
    <row r="3" spans="1:50" s="345" customFormat="1" ht="4.5" customHeight="1" x14ac:dyDescent="0.25">
      <c r="B3" s="1444"/>
      <c r="C3" s="1444"/>
      <c r="D3" s="1444"/>
      <c r="E3" s="1444"/>
      <c r="F3" s="1444"/>
      <c r="G3" s="1444"/>
      <c r="H3" s="1444"/>
      <c r="I3" s="1444"/>
      <c r="O3" s="444"/>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row>
    <row r="4" spans="1:50" s="492" customFormat="1" ht="17.25" customHeight="1" x14ac:dyDescent="0.25">
      <c r="A4" s="1481" t="s">
        <v>408</v>
      </c>
      <c r="B4" s="1481"/>
      <c r="C4" s="1481"/>
      <c r="D4" s="1481"/>
      <c r="E4" s="1481"/>
      <c r="F4" s="1481"/>
      <c r="G4" s="1481"/>
      <c r="H4" s="1481"/>
      <c r="I4" s="1481"/>
      <c r="J4" s="1481"/>
      <c r="K4" s="1481"/>
      <c r="L4" s="1481"/>
      <c r="M4" s="1481"/>
      <c r="N4" s="1481"/>
      <c r="O4" s="1481"/>
      <c r="P4" s="1481"/>
      <c r="Q4" s="1481"/>
      <c r="R4" s="1481"/>
      <c r="S4" s="1481"/>
      <c r="T4" s="1481"/>
      <c r="U4" s="1481"/>
      <c r="V4" s="1481"/>
      <c r="W4" s="1481"/>
      <c r="X4" s="1481"/>
      <c r="Y4" s="1481"/>
      <c r="Z4" s="1481"/>
    </row>
    <row r="5" spans="1:50" s="492" customFormat="1" ht="17.25" customHeight="1" x14ac:dyDescent="0.25">
      <c r="B5" s="1482" t="str">
        <f>porsaad!$B$6</f>
        <v>Situación a 31 de diciembre de 2025</v>
      </c>
      <c r="C5" s="1482"/>
      <c r="D5" s="1482"/>
      <c r="E5" s="1482"/>
      <c r="F5" s="1482"/>
      <c r="G5" s="1482"/>
      <c r="H5" s="1482"/>
      <c r="I5" s="1482"/>
      <c r="J5" s="1482"/>
      <c r="K5" s="1482"/>
      <c r="L5" s="1482"/>
      <c r="M5" s="1482"/>
      <c r="N5" s="1482"/>
      <c r="O5" s="1482"/>
      <c r="P5" s="1482"/>
      <c r="Q5" s="1482"/>
      <c r="R5" s="1482"/>
      <c r="S5" s="1482"/>
      <c r="T5" s="1482"/>
      <c r="U5" s="1482"/>
      <c r="V5" s="1482"/>
      <c r="W5" s="1482"/>
      <c r="X5" s="1482"/>
      <c r="Y5" s="1482"/>
      <c r="Z5" s="1482"/>
    </row>
    <row r="6" spans="1:50" s="345" customFormat="1" ht="6" customHeight="1" x14ac:dyDescent="0.25">
      <c r="O6" s="444"/>
      <c r="Z6" s="556"/>
      <c r="AA6" s="556"/>
      <c r="AB6" s="556"/>
      <c r="AC6" s="556"/>
      <c r="AD6" s="556"/>
      <c r="AE6" s="556"/>
      <c r="AF6" s="556"/>
      <c r="AG6" s="556"/>
      <c r="AH6" s="556"/>
      <c r="AI6" s="556"/>
      <c r="AJ6" s="556"/>
      <c r="AK6" s="556"/>
      <c r="AL6" s="556"/>
      <c r="AM6" s="556"/>
      <c r="AN6" s="556"/>
      <c r="AO6" s="556"/>
      <c r="AP6" s="556"/>
      <c r="AQ6" s="556"/>
      <c r="AR6" s="556"/>
      <c r="AS6" s="556"/>
      <c r="AT6" s="556"/>
      <c r="AU6" s="556"/>
      <c r="AV6" s="556"/>
      <c r="AW6" s="556"/>
      <c r="AX6" s="556"/>
    </row>
    <row r="7" spans="1:50" s="513" customFormat="1" ht="12.75" customHeight="1" x14ac:dyDescent="0.25">
      <c r="A7" s="512"/>
      <c r="B7" s="1519" t="s">
        <v>12</v>
      </c>
      <c r="D7" s="1519" t="s">
        <v>208</v>
      </c>
      <c r="E7" s="1519"/>
      <c r="G7" s="1519"/>
      <c r="H7" s="1519"/>
      <c r="J7" s="1519"/>
      <c r="K7" s="1519"/>
      <c r="M7" s="1519"/>
      <c r="N7" s="1519"/>
      <c r="P7" s="1519" t="s">
        <v>30</v>
      </c>
      <c r="Q7" s="1519"/>
      <c r="S7" s="1519"/>
      <c r="T7" s="1519"/>
      <c r="V7" s="1519"/>
      <c r="W7" s="1519"/>
      <c r="Y7" s="1519"/>
      <c r="Z7" s="1519"/>
      <c r="AA7" s="512"/>
      <c r="AB7" s="512"/>
      <c r="AI7" s="514"/>
    </row>
    <row r="8" spans="1:50" s="513" customFormat="1" ht="33.75" customHeight="1" x14ac:dyDescent="0.25">
      <c r="A8" s="512"/>
      <c r="B8" s="1519"/>
      <c r="D8" s="1519"/>
      <c r="E8" s="1519"/>
      <c r="G8" s="1519" t="s">
        <v>168</v>
      </c>
      <c r="H8" s="1519"/>
      <c r="J8" s="1519" t="s">
        <v>174</v>
      </c>
      <c r="K8" s="1519"/>
      <c r="M8" s="1519" t="s">
        <v>169</v>
      </c>
      <c r="N8" s="1519"/>
      <c r="P8" s="1519"/>
      <c r="Q8" s="1519"/>
      <c r="S8" s="1519" t="s">
        <v>175</v>
      </c>
      <c r="T8" s="1519"/>
      <c r="V8" s="1519" t="s">
        <v>176</v>
      </c>
      <c r="W8" s="1519"/>
      <c r="Y8" s="1519" t="s">
        <v>177</v>
      </c>
      <c r="Z8" s="1519"/>
      <c r="AA8" s="512"/>
      <c r="AB8" s="512"/>
      <c r="AI8" s="514"/>
    </row>
    <row r="9" spans="1:50" s="513" customFormat="1" ht="36.75" customHeight="1" x14ac:dyDescent="0.25">
      <c r="A9" s="512"/>
      <c r="B9" s="1519"/>
      <c r="D9" s="512" t="s">
        <v>9</v>
      </c>
      <c r="E9" s="512" t="s">
        <v>10</v>
      </c>
      <c r="G9" s="512" t="s">
        <v>9</v>
      </c>
      <c r="H9" s="512" t="s">
        <v>10</v>
      </c>
      <c r="J9" s="512" t="s">
        <v>9</v>
      </c>
      <c r="K9" s="512" t="s">
        <v>10</v>
      </c>
      <c r="M9" s="512" t="s">
        <v>9</v>
      </c>
      <c r="N9" s="512" t="s">
        <v>10</v>
      </c>
      <c r="P9" s="512" t="s">
        <v>9</v>
      </c>
      <c r="Q9" s="512" t="s">
        <v>111</v>
      </c>
      <c r="S9" s="512" t="s">
        <v>9</v>
      </c>
      <c r="T9" s="512" t="s">
        <v>111</v>
      </c>
      <c r="V9" s="512" t="s">
        <v>9</v>
      </c>
      <c r="W9" s="512" t="s">
        <v>10</v>
      </c>
      <c r="Y9" s="512" t="s">
        <v>9</v>
      </c>
      <c r="Z9" s="512" t="s">
        <v>10</v>
      </c>
      <c r="AA9" s="512"/>
      <c r="AB9" s="519"/>
      <c r="AC9" s="396"/>
      <c r="AD9" s="396"/>
      <c r="AE9" s="396"/>
      <c r="AF9" s="396"/>
    </row>
    <row r="10" spans="1:50" s="396" customFormat="1" ht="4.5" customHeight="1" x14ac:dyDescent="0.25">
      <c r="A10" s="519"/>
      <c r="B10" s="512"/>
      <c r="D10" s="512"/>
      <c r="E10" s="512"/>
      <c r="G10" s="512"/>
      <c r="H10" s="512"/>
      <c r="J10" s="512"/>
      <c r="K10" s="512"/>
      <c r="M10" s="512"/>
      <c r="N10" s="512"/>
      <c r="P10" s="512"/>
      <c r="Q10" s="512"/>
      <c r="S10" s="512"/>
      <c r="T10" s="512"/>
      <c r="V10" s="512"/>
      <c r="W10" s="512"/>
      <c r="Y10" s="512"/>
      <c r="Z10" s="512"/>
      <c r="AA10" s="512"/>
      <c r="AB10" s="519"/>
    </row>
    <row r="11" spans="1:50" s="396" customFormat="1" ht="18" customHeight="1" x14ac:dyDescent="0.35">
      <c r="A11" s="519"/>
      <c r="B11" s="557" t="s">
        <v>8</v>
      </c>
      <c r="C11" s="558"/>
      <c r="D11" s="559">
        <f>G11+J11+M11</f>
        <v>8631862</v>
      </c>
      <c r="E11" s="560">
        <f t="shared" ref="E11:E28" si="0">D11*100/$D$30</f>
        <v>17.753838233662304</v>
      </c>
      <c r="F11" s="558"/>
      <c r="G11" s="561">
        <f>'20pobl'!J12</f>
        <v>7018649</v>
      </c>
      <c r="H11" s="562">
        <f>G11*100/$G$30</f>
        <v>18.140109280821513</v>
      </c>
      <c r="I11" s="558"/>
      <c r="J11" s="561">
        <f>'20pobl'!Q12</f>
        <v>1176387</v>
      </c>
      <c r="K11" s="562">
        <f>J11*100/$J$30</f>
        <v>16.858671922090405</v>
      </c>
      <c r="L11" s="558"/>
      <c r="M11" s="561">
        <f>'20pobl'!X12</f>
        <v>436826</v>
      </c>
      <c r="N11" s="562">
        <f t="shared" ref="N11:N28" si="1">M11*100/$M$30</f>
        <v>14.805482854386845</v>
      </c>
      <c r="O11" s="558"/>
      <c r="P11" s="563">
        <f t="shared" ref="P11:P28" si="2">S11+V11+Y11</f>
        <v>441462</v>
      </c>
      <c r="Q11" s="564">
        <f>P11*100/D11</f>
        <v>5.1143310678507143</v>
      </c>
      <c r="R11" s="558"/>
      <c r="S11" s="561">
        <f>'34adictcasaad'!G12</f>
        <v>122012</v>
      </c>
      <c r="T11" s="565">
        <f>S11*100/G11</f>
        <v>1.7383972328577764</v>
      </c>
      <c r="U11" s="558"/>
      <c r="V11" s="561">
        <f>'34adictcasaad'!J12</f>
        <v>107398</v>
      </c>
      <c r="W11" s="565">
        <f>V11*100/J11</f>
        <v>9.1294786494580435</v>
      </c>
      <c r="X11" s="558"/>
      <c r="Y11" s="561">
        <f>'34adictcasaad'!M12</f>
        <v>212052</v>
      </c>
      <c r="Z11" s="565">
        <f>Y11*100/M11</f>
        <v>48.543813783978059</v>
      </c>
      <c r="AA11" s="566"/>
      <c r="AB11" s="567">
        <f t="shared" ref="AB11:AB28" si="3">_xlfn.RANK.EQ(Q11,Q$11:Q$30,0)</f>
        <v>4</v>
      </c>
      <c r="AC11" s="567">
        <v>1</v>
      </c>
      <c r="AD11" s="567">
        <f>MATCH(AC11,AB$11:AB$30,0)</f>
        <v>7</v>
      </c>
      <c r="AE11" s="568" t="str">
        <f t="shared" ref="AE11:AE29" si="4">INDEX(B$11:B$30,AD11,1)</f>
        <v>Castilla y León</v>
      </c>
      <c r="AF11" s="569">
        <f t="shared" ref="AF11:AF29" si="5">INDEX(Q$11:Q$30,AD11,1)</f>
        <v>6.6910651165163264</v>
      </c>
      <c r="AH11" s="567">
        <f>_xlfn.RANK.EQ(T11,T$11:T$30,0)</f>
        <v>5</v>
      </c>
      <c r="AI11" s="567">
        <v>1</v>
      </c>
      <c r="AJ11" s="567">
        <f>MATCH(AI11,AH$11:AH$30,0)</f>
        <v>18</v>
      </c>
      <c r="AK11" s="568" t="str">
        <f>INDEX(B$11:B$30,AJ11,1)</f>
        <v>Ceuta y Melilla</v>
      </c>
      <c r="AL11" s="569">
        <f>INDEX(T$11:T$30,AJ11,1)</f>
        <v>2.1001090350063323</v>
      </c>
      <c r="AN11" s="567">
        <f>_xlfn.RANK.EQ(W11,W$11:W$30,0)</f>
        <v>1</v>
      </c>
      <c r="AO11" s="567">
        <v>1</v>
      </c>
      <c r="AP11" s="567">
        <f>MATCH(AO11,AN$11:AN$30,0)</f>
        <v>1</v>
      </c>
      <c r="AQ11" s="568" t="str">
        <f>INDEX(B$11:B$30,AP11,1)</f>
        <v>Andalucía</v>
      </c>
      <c r="AR11" s="569">
        <f>INDEX(W$11:W$30,AP11,1)</f>
        <v>9.1294786494580435</v>
      </c>
      <c r="AT11" s="567">
        <f>_xlfn.RANK.EQ(Z11,Z$11:Z$30,0)</f>
        <v>1</v>
      </c>
      <c r="AU11" s="567">
        <v>1</v>
      </c>
      <c r="AV11" s="567">
        <f>MATCH(AU11,AT$11:AT$30,0)</f>
        <v>1</v>
      </c>
      <c r="AW11" s="568" t="str">
        <f>INDEX(B$11:B$30,AV11,1)</f>
        <v>Andalucía</v>
      </c>
      <c r="AX11" s="569">
        <f>INDEX(Z$11:Z$30,AV11,1)</f>
        <v>48.543813783978059</v>
      </c>
    </row>
    <row r="12" spans="1:50" s="396" customFormat="1" ht="18" customHeight="1" x14ac:dyDescent="0.35">
      <c r="A12" s="519"/>
      <c r="B12" s="557" t="s">
        <v>7</v>
      </c>
      <c r="C12" s="558"/>
      <c r="D12" s="559">
        <f t="shared" ref="D12:D28" si="6">G12+J12+M12</f>
        <v>1351591</v>
      </c>
      <c r="E12" s="560">
        <f t="shared" si="0"/>
        <v>2.7799248843498505</v>
      </c>
      <c r="F12" s="558"/>
      <c r="G12" s="561">
        <f>'20pobl'!J13</f>
        <v>1048956</v>
      </c>
      <c r="H12" s="562">
        <f t="shared" ref="H12:H28" si="7">G12*100/$G$30</f>
        <v>2.7110881981380479</v>
      </c>
      <c r="I12" s="558"/>
      <c r="J12" s="561">
        <f>'20pobl'!Q13</f>
        <v>205354</v>
      </c>
      <c r="K12" s="562">
        <f t="shared" ref="K12:K28" si="8">J12*100/$J$30</f>
        <v>2.9429054502378498</v>
      </c>
      <c r="L12" s="558"/>
      <c r="M12" s="561">
        <f>'20pobl'!X13</f>
        <v>97281</v>
      </c>
      <c r="N12" s="562">
        <f t="shared" si="1"/>
        <v>3.2971759408954751</v>
      </c>
      <c r="O12" s="558"/>
      <c r="P12" s="563">
        <f t="shared" si="2"/>
        <v>57328</v>
      </c>
      <c r="Q12" s="564">
        <f t="shared" ref="Q12:Q28" si="9">P12*100/D12</f>
        <v>4.2415198088770936</v>
      </c>
      <c r="R12" s="558"/>
      <c r="S12" s="561">
        <f>'34adictcasaad'!G13</f>
        <v>11143</v>
      </c>
      <c r="T12" s="565">
        <f t="shared" ref="T12:T28" si="10">S12*100/G12</f>
        <v>1.0622943193041463</v>
      </c>
      <c r="U12" s="558"/>
      <c r="V12" s="561">
        <f>'34adictcasaad'!J13</f>
        <v>11177</v>
      </c>
      <c r="W12" s="565">
        <f t="shared" ref="W12:W28" si="11">V12*100/J12</f>
        <v>5.4427963419266243</v>
      </c>
      <c r="X12" s="558"/>
      <c r="Y12" s="561">
        <f>'34adictcasaad'!M13</f>
        <v>35008</v>
      </c>
      <c r="Z12" s="565">
        <f t="shared" ref="Z12:Z28" si="12">Y12*100/M12</f>
        <v>35.986472178534349</v>
      </c>
      <c r="AA12" s="566"/>
      <c r="AB12" s="567">
        <f t="shared" si="3"/>
        <v>11</v>
      </c>
      <c r="AC12" s="567">
        <v>2</v>
      </c>
      <c r="AD12" s="567">
        <f t="shared" ref="AD12:AD28" si="13">MATCH(AC12,AB$11:AB$30,0)</f>
        <v>11</v>
      </c>
      <c r="AE12" s="568" t="str">
        <f t="shared" si="4"/>
        <v>Extremadura</v>
      </c>
      <c r="AF12" s="569">
        <f t="shared" si="5"/>
        <v>5.571068408362339</v>
      </c>
      <c r="AH12" s="567">
        <f t="shared" ref="AH12:AH30" si="14">_xlfn.RANK.EQ(T12,T$11:T$30,0)</f>
        <v>18</v>
      </c>
      <c r="AI12" s="567">
        <v>2</v>
      </c>
      <c r="AJ12" s="567">
        <f t="shared" ref="AJ12:AJ28" si="15">MATCH(AI12,AH$11:AH$30,0)</f>
        <v>7</v>
      </c>
      <c r="AK12" s="568" t="str">
        <f t="shared" ref="AK12:AK29" si="16">INDEX(B$11:B$30,AJ12,1)</f>
        <v>Castilla y León</v>
      </c>
      <c r="AL12" s="569">
        <f t="shared" ref="AL12:AL29" si="17">INDEX(T$11:T$30,AJ12,1)</f>
        <v>1.8765796365549341</v>
      </c>
      <c r="AN12" s="567">
        <f t="shared" ref="AN12:AN30" si="18">_xlfn.RANK.EQ(W12,W$11:W$30,0)</f>
        <v>15</v>
      </c>
      <c r="AO12" s="567">
        <v>2</v>
      </c>
      <c r="AP12" s="567">
        <f t="shared" ref="AP12:AP28" si="19">MATCH(AO12,AN$11:AN$30,0)</f>
        <v>14</v>
      </c>
      <c r="AQ12" s="568" t="str">
        <f t="shared" ref="AQ12:AQ29" si="20">INDEX(B$11:B$30,AP12,1)</f>
        <v>Murcia, Región de</v>
      </c>
      <c r="AR12" s="569">
        <f t="shared" ref="AR12:AR28" si="21">INDEX(W$11:W$30,AP12,1)</f>
        <v>8.0127357542549476</v>
      </c>
      <c r="AT12" s="567">
        <f t="shared" ref="AT12:AT30" si="22">_xlfn.RANK.EQ(Z12,Z$11:Z$30,0)</f>
        <v>13</v>
      </c>
      <c r="AU12" s="567">
        <v>2</v>
      </c>
      <c r="AV12" s="567">
        <f t="shared" ref="AV12:AV28" si="23">MATCH(AU12,AT$11:AT$30,0)</f>
        <v>7</v>
      </c>
      <c r="AW12" s="568" t="str">
        <f t="shared" ref="AW12:AW29" si="24">INDEX(B$11:B$30,AV12,1)</f>
        <v>Castilla y León</v>
      </c>
      <c r="AX12" s="569">
        <f t="shared" ref="AX12:AX29" si="25">INDEX(Z$11:Z$30,AV12,1)</f>
        <v>44.619771863117869</v>
      </c>
    </row>
    <row r="13" spans="1:50" s="396" customFormat="1" ht="18" customHeight="1" x14ac:dyDescent="0.35">
      <c r="A13" s="519"/>
      <c r="B13" s="557" t="s">
        <v>37</v>
      </c>
      <c r="C13" s="558"/>
      <c r="D13" s="559">
        <f t="shared" si="6"/>
        <v>1009599</v>
      </c>
      <c r="E13" s="560">
        <f t="shared" si="0"/>
        <v>2.0765226931184988</v>
      </c>
      <c r="F13" s="558"/>
      <c r="G13" s="561">
        <f>'20pobl'!J14</f>
        <v>727094</v>
      </c>
      <c r="H13" s="562">
        <f t="shared" si="7"/>
        <v>1.8792170141902862</v>
      </c>
      <c r="I13" s="558"/>
      <c r="J13" s="561">
        <f>'20pobl'!Q14</f>
        <v>197409</v>
      </c>
      <c r="K13" s="562">
        <f t="shared" si="8"/>
        <v>2.8290465344040228</v>
      </c>
      <c r="L13" s="558"/>
      <c r="M13" s="561">
        <f>'20pobl'!X14</f>
        <v>85096</v>
      </c>
      <c r="N13" s="562">
        <f t="shared" si="1"/>
        <v>2.8841858519797428</v>
      </c>
      <c r="O13" s="558"/>
      <c r="P13" s="563">
        <f t="shared" si="2"/>
        <v>43625</v>
      </c>
      <c r="Q13" s="564">
        <f t="shared" si="9"/>
        <v>4.3210225049747475</v>
      </c>
      <c r="R13" s="558"/>
      <c r="S13" s="561">
        <f>'34adictcasaad'!G14</f>
        <v>9944</v>
      </c>
      <c r="T13" s="565">
        <f t="shared" si="10"/>
        <v>1.3676360965707322</v>
      </c>
      <c r="U13" s="558"/>
      <c r="V13" s="561">
        <f>'34adictcasaad'!J14</f>
        <v>9589</v>
      </c>
      <c r="W13" s="565">
        <f t="shared" si="11"/>
        <v>4.8574279794740871</v>
      </c>
      <c r="X13" s="558"/>
      <c r="Y13" s="561">
        <f>'34adictcasaad'!M14</f>
        <v>24092</v>
      </c>
      <c r="Z13" s="565">
        <f t="shared" si="12"/>
        <v>28.31155400958917</v>
      </c>
      <c r="AA13" s="566"/>
      <c r="AB13" s="567">
        <f t="shared" si="3"/>
        <v>9</v>
      </c>
      <c r="AC13" s="567">
        <v>3</v>
      </c>
      <c r="AD13" s="567">
        <f t="shared" si="13"/>
        <v>16</v>
      </c>
      <c r="AE13" s="568" t="str">
        <f t="shared" si="4"/>
        <v>País Vasco</v>
      </c>
      <c r="AF13" s="570">
        <f t="shared" si="5"/>
        <v>5.4571025333934253</v>
      </c>
      <c r="AH13" s="567">
        <f t="shared" si="14"/>
        <v>14</v>
      </c>
      <c r="AI13" s="567">
        <v>3</v>
      </c>
      <c r="AJ13" s="567">
        <f t="shared" si="15"/>
        <v>16</v>
      </c>
      <c r="AK13" s="568" t="str">
        <f t="shared" si="16"/>
        <v>País Vasco</v>
      </c>
      <c r="AL13" s="569">
        <f t="shared" si="17"/>
        <v>1.8736293068196148</v>
      </c>
      <c r="AN13" s="567">
        <f t="shared" si="18"/>
        <v>17</v>
      </c>
      <c r="AO13" s="567">
        <v>3</v>
      </c>
      <c r="AP13" s="567">
        <f t="shared" si="19"/>
        <v>11</v>
      </c>
      <c r="AQ13" s="568" t="str">
        <f t="shared" si="20"/>
        <v>Extremadura</v>
      </c>
      <c r="AR13" s="569">
        <f t="shared" si="21"/>
        <v>7.7230227424915059</v>
      </c>
      <c r="AT13" s="567">
        <f t="shared" si="22"/>
        <v>18</v>
      </c>
      <c r="AU13" s="567">
        <v>3</v>
      </c>
      <c r="AV13" s="567">
        <f t="shared" si="23"/>
        <v>11</v>
      </c>
      <c r="AW13" s="568" t="str">
        <f t="shared" si="24"/>
        <v>Extremadura</v>
      </c>
      <c r="AX13" s="569">
        <f t="shared" si="25"/>
        <v>43.295075600316061</v>
      </c>
    </row>
    <row r="14" spans="1:50" s="396" customFormat="1" ht="18" customHeight="1" x14ac:dyDescent="0.35">
      <c r="A14" s="519"/>
      <c r="B14" s="557" t="s">
        <v>38</v>
      </c>
      <c r="C14" s="558"/>
      <c r="D14" s="559">
        <f t="shared" si="6"/>
        <v>1231768</v>
      </c>
      <c r="E14" s="560">
        <f t="shared" si="0"/>
        <v>2.533475374537006</v>
      </c>
      <c r="F14" s="558"/>
      <c r="G14" s="561">
        <f>'20pobl'!J15</f>
        <v>1026476</v>
      </c>
      <c r="H14" s="562">
        <f t="shared" si="7"/>
        <v>2.6529873219391003</v>
      </c>
      <c r="I14" s="558"/>
      <c r="J14" s="561">
        <f>'20pobl'!Q15</f>
        <v>150815</v>
      </c>
      <c r="K14" s="562">
        <f t="shared" si="8"/>
        <v>2.1613130763346287</v>
      </c>
      <c r="L14" s="558"/>
      <c r="M14" s="561">
        <f>'20pobl'!X15</f>
        <v>54477</v>
      </c>
      <c r="N14" s="562">
        <f t="shared" si="1"/>
        <v>1.8464063253067176</v>
      </c>
      <c r="O14" s="558"/>
      <c r="P14" s="563">
        <f t="shared" si="2"/>
        <v>47585</v>
      </c>
      <c r="Q14" s="564">
        <f t="shared" si="9"/>
        <v>3.8631463067720544</v>
      </c>
      <c r="R14" s="558"/>
      <c r="S14" s="561">
        <f>'34adictcasaad'!G15</f>
        <v>13815</v>
      </c>
      <c r="T14" s="565">
        <f t="shared" si="10"/>
        <v>1.3458668298138485</v>
      </c>
      <c r="U14" s="558"/>
      <c r="V14" s="561">
        <f>'34adictcasaad'!J15</f>
        <v>10998</v>
      </c>
      <c r="W14" s="565">
        <f t="shared" si="11"/>
        <v>7.2923780791035373</v>
      </c>
      <c r="X14" s="558"/>
      <c r="Y14" s="561">
        <f>'34adictcasaad'!M15</f>
        <v>22772</v>
      </c>
      <c r="Z14" s="565">
        <f t="shared" si="12"/>
        <v>41.801127081153517</v>
      </c>
      <c r="AA14" s="566"/>
      <c r="AB14" s="567">
        <f t="shared" si="3"/>
        <v>15</v>
      </c>
      <c r="AC14" s="567">
        <v>4</v>
      </c>
      <c r="AD14" s="567">
        <f t="shared" si="13"/>
        <v>1</v>
      </c>
      <c r="AE14" s="568" t="str">
        <f t="shared" si="4"/>
        <v>Andalucía</v>
      </c>
      <c r="AF14" s="569">
        <f t="shared" si="5"/>
        <v>5.1143310678507143</v>
      </c>
      <c r="AH14" s="567">
        <f t="shared" si="14"/>
        <v>16</v>
      </c>
      <c r="AI14" s="567">
        <v>4</v>
      </c>
      <c r="AJ14" s="567">
        <f t="shared" si="15"/>
        <v>14</v>
      </c>
      <c r="AK14" s="568" t="str">
        <f t="shared" si="16"/>
        <v>Murcia, Región de</v>
      </c>
      <c r="AL14" s="569">
        <f t="shared" si="17"/>
        <v>1.7600558223234206</v>
      </c>
      <c r="AN14" s="567">
        <f t="shared" si="18"/>
        <v>5</v>
      </c>
      <c r="AO14" s="567">
        <v>4</v>
      </c>
      <c r="AP14" s="567">
        <f t="shared" si="19"/>
        <v>9</v>
      </c>
      <c r="AQ14" s="568" t="str">
        <f t="shared" si="20"/>
        <v>Cataluña</v>
      </c>
      <c r="AR14" s="569">
        <f t="shared" si="21"/>
        <v>7.6127970766161104</v>
      </c>
      <c r="AT14" s="567">
        <f t="shared" si="22"/>
        <v>6</v>
      </c>
      <c r="AU14" s="567">
        <v>4</v>
      </c>
      <c r="AV14" s="567">
        <f t="shared" si="23"/>
        <v>8</v>
      </c>
      <c r="AW14" s="568" t="str">
        <f t="shared" si="24"/>
        <v>Castilla - La Mancha</v>
      </c>
      <c r="AX14" s="569">
        <f t="shared" si="25"/>
        <v>43.23836864136112</v>
      </c>
    </row>
    <row r="15" spans="1:50" s="396" customFormat="1" ht="18" customHeight="1" x14ac:dyDescent="0.35">
      <c r="A15" s="519"/>
      <c r="B15" s="557" t="s">
        <v>6</v>
      </c>
      <c r="C15" s="558"/>
      <c r="D15" s="559">
        <f t="shared" si="6"/>
        <v>2238754</v>
      </c>
      <c r="E15" s="560">
        <f t="shared" si="0"/>
        <v>4.6046237023905645</v>
      </c>
      <c r="F15" s="558"/>
      <c r="G15" s="561">
        <f>'20pobl'!J16</f>
        <v>1840318</v>
      </c>
      <c r="H15" s="562">
        <f t="shared" si="7"/>
        <v>4.7564096212052895</v>
      </c>
      <c r="I15" s="558"/>
      <c r="J15" s="561">
        <f>'20pobl'!Q16</f>
        <v>296882</v>
      </c>
      <c r="K15" s="562">
        <f t="shared" si="8"/>
        <v>4.2545830900664869</v>
      </c>
      <c r="L15" s="558"/>
      <c r="M15" s="561">
        <f>'20pobl'!X16</f>
        <v>101554</v>
      </c>
      <c r="N15" s="562">
        <f t="shared" si="1"/>
        <v>3.4420020918956329</v>
      </c>
      <c r="O15" s="558"/>
      <c r="P15" s="563">
        <f t="shared" si="2"/>
        <v>76771</v>
      </c>
      <c r="Q15" s="564">
        <f t="shared" si="9"/>
        <v>3.4291842694641752</v>
      </c>
      <c r="R15" s="558"/>
      <c r="S15" s="561">
        <f>'34adictcasaad'!G16</f>
        <v>26546</v>
      </c>
      <c r="T15" s="565">
        <f t="shared" si="10"/>
        <v>1.442468095187897</v>
      </c>
      <c r="U15" s="558"/>
      <c r="V15" s="561">
        <f>'34adictcasaad'!J16</f>
        <v>18061</v>
      </c>
      <c r="W15" s="565">
        <f t="shared" si="11"/>
        <v>6.0835618191739478</v>
      </c>
      <c r="X15" s="558"/>
      <c r="Y15" s="561">
        <f>'34adictcasaad'!M16</f>
        <v>32164</v>
      </c>
      <c r="Z15" s="565">
        <f t="shared" si="12"/>
        <v>31.671819918467023</v>
      </c>
      <c r="AA15" s="566"/>
      <c r="AB15" s="567">
        <f t="shared" si="3"/>
        <v>18</v>
      </c>
      <c r="AC15" s="567">
        <v>5</v>
      </c>
      <c r="AD15" s="567">
        <f t="shared" si="13"/>
        <v>8</v>
      </c>
      <c r="AE15" s="568" t="str">
        <f t="shared" si="4"/>
        <v>Castilla - La Mancha</v>
      </c>
      <c r="AF15" s="569">
        <f t="shared" si="5"/>
        <v>4.8217263272339865</v>
      </c>
      <c r="AH15" s="567">
        <f t="shared" si="14"/>
        <v>10</v>
      </c>
      <c r="AI15" s="567">
        <v>5</v>
      </c>
      <c r="AJ15" s="567">
        <f t="shared" si="15"/>
        <v>1</v>
      </c>
      <c r="AK15" s="568" t="str">
        <f t="shared" si="16"/>
        <v>Andalucía</v>
      </c>
      <c r="AL15" s="569">
        <f t="shared" si="17"/>
        <v>1.7383972328577764</v>
      </c>
      <c r="AN15" s="567">
        <f t="shared" si="18"/>
        <v>12</v>
      </c>
      <c r="AO15" s="567">
        <v>5</v>
      </c>
      <c r="AP15" s="567">
        <f t="shared" si="19"/>
        <v>4</v>
      </c>
      <c r="AQ15" s="568" t="str">
        <f t="shared" si="20"/>
        <v>Balears, Illes</v>
      </c>
      <c r="AR15" s="569">
        <f t="shared" si="21"/>
        <v>7.2923780791035373</v>
      </c>
      <c r="AT15" s="567">
        <f t="shared" si="22"/>
        <v>16</v>
      </c>
      <c r="AU15" s="567">
        <v>5</v>
      </c>
      <c r="AV15" s="567">
        <f t="shared" si="23"/>
        <v>9</v>
      </c>
      <c r="AW15" s="568" t="str">
        <f t="shared" si="24"/>
        <v>Cataluña</v>
      </c>
      <c r="AX15" s="569">
        <f t="shared" si="25"/>
        <v>42.113394198146551</v>
      </c>
    </row>
    <row r="16" spans="1:50" s="396" customFormat="1" ht="18" customHeight="1" x14ac:dyDescent="0.35">
      <c r="A16" s="519"/>
      <c r="B16" s="557" t="s">
        <v>5</v>
      </c>
      <c r="C16" s="558"/>
      <c r="D16" s="571">
        <f t="shared" si="6"/>
        <v>590851</v>
      </c>
      <c r="E16" s="560">
        <f t="shared" si="0"/>
        <v>1.2152503219117274</v>
      </c>
      <c r="F16" s="558"/>
      <c r="G16" s="572">
        <f>'20pobl'!J17</f>
        <v>448930</v>
      </c>
      <c r="H16" s="562">
        <f t="shared" si="7"/>
        <v>1.1602858697506033</v>
      </c>
      <c r="I16" s="558"/>
      <c r="J16" s="572">
        <f>'20pobl'!Q17</f>
        <v>100609</v>
      </c>
      <c r="K16" s="562">
        <f t="shared" si="8"/>
        <v>1.4418164459566398</v>
      </c>
      <c r="L16" s="558"/>
      <c r="M16" s="572">
        <f>'20pobl'!X17</f>
        <v>41312</v>
      </c>
      <c r="N16" s="562">
        <f t="shared" si="1"/>
        <v>1.4002007840202493</v>
      </c>
      <c r="O16" s="558"/>
      <c r="P16" s="572">
        <f t="shared" si="2"/>
        <v>23336</v>
      </c>
      <c r="Q16" s="564">
        <f t="shared" si="9"/>
        <v>3.949557502652953</v>
      </c>
      <c r="R16" s="558"/>
      <c r="S16" s="572">
        <f>'34adictcasaad'!G17</f>
        <v>6544</v>
      </c>
      <c r="T16" s="565">
        <f t="shared" si="10"/>
        <v>1.4576882810237677</v>
      </c>
      <c r="U16" s="558"/>
      <c r="V16" s="572">
        <f>'34adictcasaad'!J17</f>
        <v>4901</v>
      </c>
      <c r="W16" s="565">
        <f t="shared" si="11"/>
        <v>4.871333578506893</v>
      </c>
      <c r="X16" s="558"/>
      <c r="Y16" s="572">
        <f>'34adictcasaad'!M17</f>
        <v>11891</v>
      </c>
      <c r="Z16" s="565">
        <f t="shared" si="12"/>
        <v>28.783404337722697</v>
      </c>
      <c r="AA16" s="566"/>
      <c r="AB16" s="567">
        <f t="shared" si="3"/>
        <v>14</v>
      </c>
      <c r="AC16" s="567">
        <v>6</v>
      </c>
      <c r="AD16" s="567">
        <f t="shared" si="13"/>
        <v>9</v>
      </c>
      <c r="AE16" s="568" t="str">
        <f t="shared" si="4"/>
        <v>Cataluña</v>
      </c>
      <c r="AF16" s="569">
        <f t="shared" si="5"/>
        <v>4.6929126232131848</v>
      </c>
      <c r="AH16" s="567">
        <f t="shared" si="14"/>
        <v>9</v>
      </c>
      <c r="AI16" s="567">
        <v>6</v>
      </c>
      <c r="AJ16" s="567">
        <f t="shared" si="15"/>
        <v>11</v>
      </c>
      <c r="AK16" s="568" t="str">
        <f t="shared" si="16"/>
        <v>Extremadura</v>
      </c>
      <c r="AL16" s="569">
        <f t="shared" si="17"/>
        <v>1.7066718128609257</v>
      </c>
      <c r="AN16" s="567">
        <f t="shared" si="18"/>
        <v>16</v>
      </c>
      <c r="AO16" s="567">
        <v>6</v>
      </c>
      <c r="AP16" s="567">
        <f t="shared" si="19"/>
        <v>8</v>
      </c>
      <c r="AQ16" s="568" t="str">
        <f t="shared" si="20"/>
        <v>Castilla - La Mancha</v>
      </c>
      <c r="AR16" s="569">
        <f t="shared" si="21"/>
        <v>7.137365226603551</v>
      </c>
      <c r="AT16" s="567">
        <f t="shared" si="22"/>
        <v>17</v>
      </c>
      <c r="AU16" s="567">
        <v>6</v>
      </c>
      <c r="AV16" s="567">
        <f t="shared" si="23"/>
        <v>4</v>
      </c>
      <c r="AW16" s="568" t="str">
        <f t="shared" si="24"/>
        <v>Balears, Illes</v>
      </c>
      <c r="AX16" s="569">
        <f t="shared" si="25"/>
        <v>41.801127081153517</v>
      </c>
    </row>
    <row r="17" spans="1:50" s="396" customFormat="1" ht="18" customHeight="1" x14ac:dyDescent="0.35">
      <c r="A17" s="519"/>
      <c r="B17" s="557" t="s">
        <v>4</v>
      </c>
      <c r="C17" s="558"/>
      <c r="D17" s="559">
        <f t="shared" si="6"/>
        <v>2391682</v>
      </c>
      <c r="E17" s="560">
        <f t="shared" si="0"/>
        <v>4.9191629030169768</v>
      </c>
      <c r="F17" s="558"/>
      <c r="G17" s="561">
        <f>'20pobl'!J18</f>
        <v>1748820</v>
      </c>
      <c r="H17" s="562">
        <f t="shared" si="7"/>
        <v>4.5199276830179542</v>
      </c>
      <c r="I17" s="558"/>
      <c r="J17" s="561">
        <f>'20pobl'!Q18</f>
        <v>421942</v>
      </c>
      <c r="K17" s="562">
        <f t="shared" si="8"/>
        <v>6.0468041113601823</v>
      </c>
      <c r="L17" s="558"/>
      <c r="M17" s="561">
        <f>'20pobl'!X18</f>
        <v>220920</v>
      </c>
      <c r="N17" s="562">
        <f t="shared" si="1"/>
        <v>7.4877119772887646</v>
      </c>
      <c r="O17" s="558"/>
      <c r="P17" s="563">
        <f t="shared" si="2"/>
        <v>160029</v>
      </c>
      <c r="Q17" s="564">
        <f>P17*100/D17</f>
        <v>6.6910651165163264</v>
      </c>
      <c r="R17" s="558"/>
      <c r="S17" s="561">
        <f>'34adictcasaad'!G18</f>
        <v>32818</v>
      </c>
      <c r="T17" s="565">
        <f>S17*100/G17</f>
        <v>1.8765796365549341</v>
      </c>
      <c r="U17" s="558"/>
      <c r="V17" s="561">
        <f>'34adictcasaad'!J18</f>
        <v>28637</v>
      </c>
      <c r="W17" s="565">
        <f>V17*100/J17</f>
        <v>6.786951761142527</v>
      </c>
      <c r="X17" s="558"/>
      <c r="Y17" s="561">
        <f>'34adictcasaad'!M18</f>
        <v>98574</v>
      </c>
      <c r="Z17" s="565">
        <f>Y17*100/M17</f>
        <v>44.619771863117869</v>
      </c>
      <c r="AA17" s="566"/>
      <c r="AB17" s="567">
        <f t="shared" si="3"/>
        <v>1</v>
      </c>
      <c r="AC17" s="567">
        <v>7</v>
      </c>
      <c r="AD17" s="567">
        <f t="shared" si="13"/>
        <v>17</v>
      </c>
      <c r="AE17" s="568" t="str">
        <f t="shared" si="4"/>
        <v>Rioja, La</v>
      </c>
      <c r="AF17" s="569">
        <f t="shared" si="5"/>
        <v>4.6171310120178664</v>
      </c>
      <c r="AH17" s="567">
        <f t="shared" si="14"/>
        <v>2</v>
      </c>
      <c r="AI17" s="567">
        <v>7</v>
      </c>
      <c r="AJ17" s="567">
        <f t="shared" si="15"/>
        <v>9</v>
      </c>
      <c r="AK17" s="568" t="str">
        <f t="shared" si="16"/>
        <v>Cataluña</v>
      </c>
      <c r="AL17" s="569">
        <f t="shared" si="17"/>
        <v>1.4931904268410061</v>
      </c>
      <c r="AN17" s="567">
        <f t="shared" si="18"/>
        <v>8</v>
      </c>
      <c r="AO17" s="567">
        <v>7</v>
      </c>
      <c r="AP17" s="567">
        <f t="shared" si="19"/>
        <v>20</v>
      </c>
      <c r="AQ17" s="568" t="str">
        <f t="shared" si="20"/>
        <v>TOTAL</v>
      </c>
      <c r="AR17" s="569">
        <f t="shared" si="21"/>
        <v>6.7974990878388937</v>
      </c>
      <c r="AT17" s="567">
        <f t="shared" si="22"/>
        <v>2</v>
      </c>
      <c r="AU17" s="567">
        <v>7</v>
      </c>
      <c r="AV17" s="567">
        <f t="shared" si="23"/>
        <v>16</v>
      </c>
      <c r="AW17" s="568" t="str">
        <f t="shared" si="24"/>
        <v>País Vasco</v>
      </c>
      <c r="AX17" s="569">
        <f t="shared" si="25"/>
        <v>40.253446030615002</v>
      </c>
    </row>
    <row r="18" spans="1:50" s="396" customFormat="1" ht="18" customHeight="1" x14ac:dyDescent="0.35">
      <c r="A18" s="519"/>
      <c r="B18" s="557" t="s">
        <v>40</v>
      </c>
      <c r="C18" s="558"/>
      <c r="D18" s="559">
        <f t="shared" si="6"/>
        <v>2104433</v>
      </c>
      <c r="E18" s="560">
        <f t="shared" si="0"/>
        <v>4.3283550009929108</v>
      </c>
      <c r="F18" s="558"/>
      <c r="G18" s="561">
        <f>'20pobl'!J19</f>
        <v>1689133</v>
      </c>
      <c r="H18" s="562">
        <f t="shared" si="7"/>
        <v>4.3656631368575187</v>
      </c>
      <c r="I18" s="558"/>
      <c r="J18" s="561">
        <f>'20pobl'!Q19</f>
        <v>282233</v>
      </c>
      <c r="K18" s="562">
        <f t="shared" si="8"/>
        <v>4.0446498920740721</v>
      </c>
      <c r="L18" s="558"/>
      <c r="M18" s="561">
        <f>'20pobl'!X19</f>
        <v>133067</v>
      </c>
      <c r="N18" s="562">
        <f t="shared" si="1"/>
        <v>4.5100822455272684</v>
      </c>
      <c r="O18" s="558"/>
      <c r="P18" s="563">
        <f t="shared" si="2"/>
        <v>101470</v>
      </c>
      <c r="Q18" s="564">
        <f t="shared" si="9"/>
        <v>4.8217263272339865</v>
      </c>
      <c r="R18" s="558"/>
      <c r="S18" s="561">
        <f>'34adictcasaad'!G19</f>
        <v>23790</v>
      </c>
      <c r="T18" s="565">
        <f t="shared" si="10"/>
        <v>1.408414849511554</v>
      </c>
      <c r="U18" s="558"/>
      <c r="V18" s="561">
        <f>'34adictcasaad'!J19</f>
        <v>20144</v>
      </c>
      <c r="W18" s="565">
        <f t="shared" si="11"/>
        <v>7.137365226603551</v>
      </c>
      <c r="X18" s="558"/>
      <c r="Y18" s="561">
        <f>'34adictcasaad'!M19</f>
        <v>57536</v>
      </c>
      <c r="Z18" s="565">
        <f t="shared" si="12"/>
        <v>43.23836864136112</v>
      </c>
      <c r="AA18" s="566"/>
      <c r="AB18" s="567">
        <f t="shared" si="3"/>
        <v>5</v>
      </c>
      <c r="AC18" s="567">
        <v>8</v>
      </c>
      <c r="AD18" s="567">
        <f t="shared" si="13"/>
        <v>20</v>
      </c>
      <c r="AE18" s="568" t="str">
        <f t="shared" si="4"/>
        <v>TOTAL</v>
      </c>
      <c r="AF18" s="569">
        <f t="shared" si="5"/>
        <v>4.5599936404372752</v>
      </c>
      <c r="AH18" s="567">
        <f t="shared" si="14"/>
        <v>11</v>
      </c>
      <c r="AI18" s="567">
        <v>8</v>
      </c>
      <c r="AJ18" s="567">
        <f t="shared" si="15"/>
        <v>20</v>
      </c>
      <c r="AK18" s="568" t="str">
        <f t="shared" si="16"/>
        <v>TOTAL</v>
      </c>
      <c r="AL18" s="569">
        <f t="shared" si="17"/>
        <v>1.486477835200638</v>
      </c>
      <c r="AN18" s="567">
        <f t="shared" si="18"/>
        <v>6</v>
      </c>
      <c r="AO18" s="567">
        <v>8</v>
      </c>
      <c r="AP18" s="567">
        <f t="shared" si="19"/>
        <v>7</v>
      </c>
      <c r="AQ18" s="568" t="str">
        <f t="shared" si="20"/>
        <v>Castilla y León</v>
      </c>
      <c r="AR18" s="569">
        <f t="shared" si="21"/>
        <v>6.786951761142527</v>
      </c>
      <c r="AT18" s="567">
        <f t="shared" si="22"/>
        <v>4</v>
      </c>
      <c r="AU18" s="567">
        <v>8</v>
      </c>
      <c r="AV18" s="567">
        <f t="shared" si="23"/>
        <v>13</v>
      </c>
      <c r="AW18" s="568" t="str">
        <f t="shared" si="24"/>
        <v>Madrid, Comunidad de</v>
      </c>
      <c r="AX18" s="569">
        <f t="shared" si="25"/>
        <v>40.218901616649376</v>
      </c>
    </row>
    <row r="19" spans="1:50" s="396" customFormat="1" ht="18" customHeight="1" x14ac:dyDescent="0.35">
      <c r="A19" s="519"/>
      <c r="B19" s="557" t="s">
        <v>41</v>
      </c>
      <c r="C19" s="558"/>
      <c r="D19" s="559">
        <f t="shared" si="6"/>
        <v>8012231</v>
      </c>
      <c r="E19" s="560">
        <f t="shared" si="0"/>
        <v>16.479393792988624</v>
      </c>
      <c r="F19" s="558"/>
      <c r="G19" s="561">
        <f>'20pobl'!J20</f>
        <v>6446733</v>
      </c>
      <c r="H19" s="562">
        <f t="shared" si="7"/>
        <v>16.661958893268253</v>
      </c>
      <c r="I19" s="558"/>
      <c r="J19" s="561">
        <f>'20pobl'!Q20</f>
        <v>1100095</v>
      </c>
      <c r="K19" s="562">
        <f t="shared" si="8"/>
        <v>15.765339712298799</v>
      </c>
      <c r="L19" s="558"/>
      <c r="M19" s="561">
        <f>'20pobl'!X20</f>
        <v>465403</v>
      </c>
      <c r="N19" s="562">
        <f t="shared" si="1"/>
        <v>15.774052224181256</v>
      </c>
      <c r="O19" s="558"/>
      <c r="P19" s="563">
        <f t="shared" si="2"/>
        <v>376007</v>
      </c>
      <c r="Q19" s="564">
        <f t="shared" si="9"/>
        <v>4.6929126232131848</v>
      </c>
      <c r="R19" s="558"/>
      <c r="S19" s="561">
        <f>'34adictcasaad'!G20</f>
        <v>96262</v>
      </c>
      <c r="T19" s="565">
        <f t="shared" si="10"/>
        <v>1.4931904268410061</v>
      </c>
      <c r="U19" s="558"/>
      <c r="V19" s="561">
        <f>'34adictcasaad'!J20</f>
        <v>83748</v>
      </c>
      <c r="W19" s="565">
        <f t="shared" si="11"/>
        <v>7.6127970766161104</v>
      </c>
      <c r="X19" s="558"/>
      <c r="Y19" s="561">
        <f>'34adictcasaad'!M20</f>
        <v>195997</v>
      </c>
      <c r="Z19" s="565">
        <f t="shared" si="12"/>
        <v>42.113394198146551</v>
      </c>
      <c r="AA19" s="566"/>
      <c r="AB19" s="567">
        <f t="shared" si="3"/>
        <v>6</v>
      </c>
      <c r="AC19" s="567">
        <v>9</v>
      </c>
      <c r="AD19" s="567">
        <f t="shared" si="13"/>
        <v>3</v>
      </c>
      <c r="AE19" s="568" t="str">
        <f t="shared" si="4"/>
        <v>Asturias, Principado de</v>
      </c>
      <c r="AF19" s="569">
        <f t="shared" si="5"/>
        <v>4.3210225049747475</v>
      </c>
      <c r="AH19" s="567">
        <f t="shared" si="14"/>
        <v>7</v>
      </c>
      <c r="AI19" s="567">
        <v>9</v>
      </c>
      <c r="AJ19" s="567">
        <f t="shared" si="15"/>
        <v>6</v>
      </c>
      <c r="AK19" s="568" t="str">
        <f t="shared" si="16"/>
        <v>Cantabria</v>
      </c>
      <c r="AL19" s="569">
        <f t="shared" si="17"/>
        <v>1.4576882810237677</v>
      </c>
      <c r="AN19" s="567">
        <f t="shared" si="18"/>
        <v>4</v>
      </c>
      <c r="AO19" s="567">
        <v>9</v>
      </c>
      <c r="AP19" s="567">
        <f t="shared" si="19"/>
        <v>16</v>
      </c>
      <c r="AQ19" s="568" t="str">
        <f t="shared" si="20"/>
        <v>País Vasco</v>
      </c>
      <c r="AR19" s="569">
        <f t="shared" si="21"/>
        <v>6.5908188626092441</v>
      </c>
      <c r="AT19" s="567">
        <f t="shared" si="22"/>
        <v>5</v>
      </c>
      <c r="AU19" s="567">
        <v>9</v>
      </c>
      <c r="AV19" s="567">
        <f t="shared" si="23"/>
        <v>14</v>
      </c>
      <c r="AW19" s="568" t="str">
        <f t="shared" si="24"/>
        <v>Murcia, Región de</v>
      </c>
      <c r="AX19" s="569">
        <f t="shared" si="25"/>
        <v>40.02540945121109</v>
      </c>
    </row>
    <row r="20" spans="1:50" s="396" customFormat="1" ht="18" customHeight="1" x14ac:dyDescent="0.35">
      <c r="A20" s="519"/>
      <c r="B20" s="557" t="s">
        <v>3</v>
      </c>
      <c r="C20" s="558"/>
      <c r="D20" s="559">
        <f t="shared" si="6"/>
        <v>5319285</v>
      </c>
      <c r="E20" s="560">
        <f t="shared" si="0"/>
        <v>10.94059722094102</v>
      </c>
      <c r="F20" s="558"/>
      <c r="G20" s="561">
        <f>'20pobl'!J21</f>
        <v>4245246</v>
      </c>
      <c r="H20" s="562">
        <f t="shared" si="7"/>
        <v>10.972086845199184</v>
      </c>
      <c r="I20" s="558"/>
      <c r="J20" s="561">
        <f>'20pobl'!Q21</f>
        <v>773188</v>
      </c>
      <c r="K20" s="562">
        <f t="shared" si="8"/>
        <v>11.080471669694784</v>
      </c>
      <c r="L20" s="558"/>
      <c r="M20" s="561">
        <f>'20pobl'!X21</f>
        <v>300851</v>
      </c>
      <c r="N20" s="562">
        <f t="shared" si="1"/>
        <v>10.196838837947231</v>
      </c>
      <c r="O20" s="558"/>
      <c r="P20" s="563">
        <f t="shared" si="2"/>
        <v>219095</v>
      </c>
      <c r="Q20" s="564">
        <f t="shared" si="9"/>
        <v>4.1188806390332537</v>
      </c>
      <c r="R20" s="558"/>
      <c r="S20" s="561">
        <f>'34adictcasaad'!G21</f>
        <v>58242</v>
      </c>
      <c r="T20" s="565">
        <f t="shared" si="10"/>
        <v>1.3719346299366397</v>
      </c>
      <c r="U20" s="558"/>
      <c r="V20" s="561">
        <f>'34adictcasaad'!J21</f>
        <v>47245</v>
      </c>
      <c r="W20" s="565">
        <f t="shared" si="11"/>
        <v>6.1104155781000227</v>
      </c>
      <c r="X20" s="558"/>
      <c r="Y20" s="561">
        <f>'34adictcasaad'!M21</f>
        <v>113608</v>
      </c>
      <c r="Z20" s="565">
        <f t="shared" si="12"/>
        <v>37.762214518150181</v>
      </c>
      <c r="AA20" s="566"/>
      <c r="AB20" s="567">
        <f t="shared" si="3"/>
        <v>12</v>
      </c>
      <c r="AC20" s="567">
        <v>10</v>
      </c>
      <c r="AD20" s="567">
        <f t="shared" si="13"/>
        <v>14</v>
      </c>
      <c r="AE20" s="568" t="str">
        <f t="shared" si="4"/>
        <v>Murcia, Región de</v>
      </c>
      <c r="AF20" s="570">
        <f t="shared" si="5"/>
        <v>4.2804171140177951</v>
      </c>
      <c r="AH20" s="567">
        <f t="shared" si="14"/>
        <v>13</v>
      </c>
      <c r="AI20" s="567">
        <v>10</v>
      </c>
      <c r="AJ20" s="567">
        <f t="shared" si="15"/>
        <v>5</v>
      </c>
      <c r="AK20" s="568" t="str">
        <f t="shared" si="16"/>
        <v>Canarias</v>
      </c>
      <c r="AL20" s="569">
        <f t="shared" si="17"/>
        <v>1.442468095187897</v>
      </c>
      <c r="AN20" s="567">
        <f t="shared" si="18"/>
        <v>11</v>
      </c>
      <c r="AO20" s="567">
        <v>10</v>
      </c>
      <c r="AP20" s="567">
        <f t="shared" si="19"/>
        <v>18</v>
      </c>
      <c r="AQ20" s="568" t="str">
        <f t="shared" si="20"/>
        <v>Ceuta y Melilla</v>
      </c>
      <c r="AR20" s="569">
        <f t="shared" si="21"/>
        <v>6.3938773050500179</v>
      </c>
      <c r="AT20" s="567">
        <f t="shared" si="22"/>
        <v>12</v>
      </c>
      <c r="AU20" s="567">
        <v>10</v>
      </c>
      <c r="AV20" s="567">
        <f t="shared" si="23"/>
        <v>20</v>
      </c>
      <c r="AW20" s="568" t="str">
        <f t="shared" si="24"/>
        <v>TOTAL</v>
      </c>
      <c r="AX20" s="569">
        <f t="shared" si="25"/>
        <v>39.573567820869741</v>
      </c>
    </row>
    <row r="21" spans="1:50" s="329" customFormat="1" ht="18" customHeight="1" x14ac:dyDescent="0.35">
      <c r="A21" s="348"/>
      <c r="B21" s="548" t="s">
        <v>2</v>
      </c>
      <c r="C21" s="573"/>
      <c r="D21" s="574">
        <f t="shared" si="6"/>
        <v>1054681</v>
      </c>
      <c r="E21" s="575">
        <f t="shared" si="0"/>
        <v>2.1692464339811264</v>
      </c>
      <c r="F21" s="573"/>
      <c r="G21" s="576">
        <f>'20pobl'!J22</f>
        <v>818728</v>
      </c>
      <c r="H21" s="577">
        <f t="shared" si="7"/>
        <v>2.1160504523403914</v>
      </c>
      <c r="I21" s="573"/>
      <c r="J21" s="576">
        <f>'20pobl'!Q22</f>
        <v>161284</v>
      </c>
      <c r="K21" s="577">
        <f t="shared" si="8"/>
        <v>2.3113431568713603</v>
      </c>
      <c r="L21" s="573"/>
      <c r="M21" s="576">
        <f>'20pobl'!X22</f>
        <v>74669</v>
      </c>
      <c r="N21" s="577">
        <f t="shared" si="1"/>
        <v>2.5307802174188612</v>
      </c>
      <c r="O21" s="573"/>
      <c r="P21" s="578">
        <f t="shared" si="2"/>
        <v>58757</v>
      </c>
      <c r="Q21" s="579">
        <f t="shared" si="9"/>
        <v>5.571068408362339</v>
      </c>
      <c r="R21" s="573"/>
      <c r="S21" s="576">
        <f>'34adictcasaad'!G22</f>
        <v>13973</v>
      </c>
      <c r="T21" s="580">
        <f t="shared" si="10"/>
        <v>1.7066718128609257</v>
      </c>
      <c r="U21" s="573"/>
      <c r="V21" s="576">
        <f>'34adictcasaad'!J22</f>
        <v>12456</v>
      </c>
      <c r="W21" s="580">
        <f t="shared" si="11"/>
        <v>7.7230227424915059</v>
      </c>
      <c r="X21" s="573"/>
      <c r="Y21" s="576">
        <f>'34adictcasaad'!M22</f>
        <v>32328</v>
      </c>
      <c r="Z21" s="565">
        <f t="shared" si="12"/>
        <v>43.295075600316061</v>
      </c>
      <c r="AA21" s="566"/>
      <c r="AB21" s="567">
        <f t="shared" si="3"/>
        <v>2</v>
      </c>
      <c r="AC21" s="567">
        <v>11</v>
      </c>
      <c r="AD21" s="567">
        <f t="shared" si="13"/>
        <v>2</v>
      </c>
      <c r="AE21" s="568" t="str">
        <f t="shared" si="4"/>
        <v>Aragón</v>
      </c>
      <c r="AF21" s="569">
        <f t="shared" si="5"/>
        <v>4.2415198088770936</v>
      </c>
      <c r="AG21" s="396"/>
      <c r="AH21" s="567">
        <f t="shared" si="14"/>
        <v>6</v>
      </c>
      <c r="AI21" s="567">
        <v>11</v>
      </c>
      <c r="AJ21" s="567">
        <f t="shared" si="15"/>
        <v>8</v>
      </c>
      <c r="AK21" s="568" t="str">
        <f t="shared" si="16"/>
        <v>Castilla - La Mancha</v>
      </c>
      <c r="AL21" s="569">
        <f t="shared" si="17"/>
        <v>1.408414849511554</v>
      </c>
      <c r="AM21" s="396"/>
      <c r="AN21" s="567">
        <f t="shared" si="18"/>
        <v>3</v>
      </c>
      <c r="AO21" s="567">
        <v>11</v>
      </c>
      <c r="AP21" s="567">
        <f t="shared" si="19"/>
        <v>10</v>
      </c>
      <c r="AQ21" s="568" t="str">
        <f t="shared" si="20"/>
        <v>Comunitat Valenciana</v>
      </c>
      <c r="AR21" s="569">
        <f t="shared" si="21"/>
        <v>6.1104155781000227</v>
      </c>
      <c r="AS21" s="396"/>
      <c r="AT21" s="567">
        <f t="shared" si="22"/>
        <v>3</v>
      </c>
      <c r="AU21" s="567">
        <v>11</v>
      </c>
      <c r="AV21" s="567">
        <f t="shared" si="23"/>
        <v>17</v>
      </c>
      <c r="AW21" s="568" t="str">
        <f t="shared" si="24"/>
        <v>Rioja, La</v>
      </c>
      <c r="AX21" s="569">
        <f t="shared" si="25"/>
        <v>38.919975131006304</v>
      </c>
    </row>
    <row r="22" spans="1:50" s="329" customFormat="1" ht="18" customHeight="1" x14ac:dyDescent="0.35">
      <c r="A22" s="348"/>
      <c r="B22" s="548" t="s">
        <v>35</v>
      </c>
      <c r="C22" s="573"/>
      <c r="D22" s="574">
        <f t="shared" si="6"/>
        <v>2705833</v>
      </c>
      <c r="E22" s="575">
        <f t="shared" si="0"/>
        <v>5.5653022915919159</v>
      </c>
      <c r="F22" s="573"/>
      <c r="G22" s="576">
        <f>'20pobl'!J23</f>
        <v>1985942</v>
      </c>
      <c r="H22" s="577">
        <f t="shared" si="7"/>
        <v>5.1327833754577608</v>
      </c>
      <c r="I22" s="573"/>
      <c r="J22" s="576">
        <f>'20pobl'!Q23</f>
        <v>478661</v>
      </c>
      <c r="K22" s="577">
        <f t="shared" si="8"/>
        <v>6.8596378240321565</v>
      </c>
      <c r="L22" s="573"/>
      <c r="M22" s="576">
        <f>'20pobl'!X23</f>
        <v>241230</v>
      </c>
      <c r="N22" s="577">
        <f t="shared" si="1"/>
        <v>8.1760852810128952</v>
      </c>
      <c r="O22" s="573"/>
      <c r="P22" s="578">
        <f t="shared" si="2"/>
        <v>100376</v>
      </c>
      <c r="Q22" s="579">
        <f t="shared" si="9"/>
        <v>3.7096154862476731</v>
      </c>
      <c r="R22" s="573"/>
      <c r="S22" s="576">
        <f>'34adictcasaad'!G23</f>
        <v>27658</v>
      </c>
      <c r="T22" s="580">
        <f t="shared" si="10"/>
        <v>1.3926892124744832</v>
      </c>
      <c r="U22" s="573"/>
      <c r="V22" s="576">
        <f>'34adictcasaad'!J23</f>
        <v>17678</v>
      </c>
      <c r="W22" s="580">
        <f t="shared" si="11"/>
        <v>3.6932192094196101</v>
      </c>
      <c r="X22" s="573"/>
      <c r="Y22" s="576">
        <f>'34adictcasaad'!M23</f>
        <v>55040</v>
      </c>
      <c r="Z22" s="565">
        <f t="shared" si="12"/>
        <v>22.816399286987522</v>
      </c>
      <c r="AA22" s="566"/>
      <c r="AB22" s="567">
        <f t="shared" si="3"/>
        <v>16</v>
      </c>
      <c r="AC22" s="567">
        <v>12</v>
      </c>
      <c r="AD22" s="567">
        <f t="shared" si="13"/>
        <v>10</v>
      </c>
      <c r="AE22" s="568" t="str">
        <f t="shared" si="4"/>
        <v>Comunitat Valenciana</v>
      </c>
      <c r="AF22" s="569">
        <f t="shared" si="5"/>
        <v>4.1188806390332537</v>
      </c>
      <c r="AG22" s="396"/>
      <c r="AH22" s="567">
        <f t="shared" si="14"/>
        <v>12</v>
      </c>
      <c r="AI22" s="567">
        <v>12</v>
      </c>
      <c r="AJ22" s="567">
        <f t="shared" si="15"/>
        <v>12</v>
      </c>
      <c r="AK22" s="568" t="str">
        <f t="shared" si="16"/>
        <v>Galicia</v>
      </c>
      <c r="AL22" s="569">
        <f t="shared" si="17"/>
        <v>1.3926892124744832</v>
      </c>
      <c r="AM22" s="396"/>
      <c r="AN22" s="567">
        <f t="shared" si="18"/>
        <v>19</v>
      </c>
      <c r="AO22" s="567">
        <v>12</v>
      </c>
      <c r="AP22" s="567">
        <f t="shared" si="19"/>
        <v>5</v>
      </c>
      <c r="AQ22" s="568" t="str">
        <f t="shared" si="20"/>
        <v>Canarias</v>
      </c>
      <c r="AR22" s="569">
        <f t="shared" si="21"/>
        <v>6.0835618191739478</v>
      </c>
      <c r="AS22" s="396"/>
      <c r="AT22" s="567">
        <f t="shared" si="22"/>
        <v>19</v>
      </c>
      <c r="AU22" s="567">
        <v>12</v>
      </c>
      <c r="AV22" s="567">
        <f t="shared" si="23"/>
        <v>10</v>
      </c>
      <c r="AW22" s="568" t="str">
        <f t="shared" si="24"/>
        <v>Comunitat Valenciana</v>
      </c>
      <c r="AX22" s="569">
        <f t="shared" si="25"/>
        <v>37.762214518150181</v>
      </c>
    </row>
    <row r="23" spans="1:50" s="329" customFormat="1" ht="18" customHeight="1" x14ac:dyDescent="0.35">
      <c r="A23" s="348"/>
      <c r="B23" s="548" t="s">
        <v>42</v>
      </c>
      <c r="C23" s="573"/>
      <c r="D23" s="574">
        <f t="shared" si="6"/>
        <v>7009268</v>
      </c>
      <c r="E23" s="575">
        <f t="shared" si="0"/>
        <v>14.416519889727814</v>
      </c>
      <c r="F23" s="573"/>
      <c r="G23" s="576">
        <f>'20pobl'!J24</f>
        <v>5704269</v>
      </c>
      <c r="H23" s="577">
        <f t="shared" si="7"/>
        <v>14.743017214167919</v>
      </c>
      <c r="I23" s="573"/>
      <c r="J23" s="576">
        <f>'20pobl'!Q24</f>
        <v>912768</v>
      </c>
      <c r="K23" s="577">
        <f t="shared" si="8"/>
        <v>13.080777204255586</v>
      </c>
      <c r="L23" s="573"/>
      <c r="M23" s="576">
        <f>'20pobl'!X24</f>
        <v>392231</v>
      </c>
      <c r="N23" s="577">
        <f t="shared" si="1"/>
        <v>13.294010304924631</v>
      </c>
      <c r="O23" s="573"/>
      <c r="P23" s="578">
        <f t="shared" si="2"/>
        <v>277650</v>
      </c>
      <c r="Q23" s="579">
        <f t="shared" si="9"/>
        <v>3.96118396386042</v>
      </c>
      <c r="R23" s="573"/>
      <c r="S23" s="576">
        <f>'34adictcasaad'!G24</f>
        <v>65434</v>
      </c>
      <c r="T23" s="580">
        <f t="shared" si="10"/>
        <v>1.1471057904176678</v>
      </c>
      <c r="U23" s="573"/>
      <c r="V23" s="576">
        <f>'34adictcasaad'!J24</f>
        <v>54465</v>
      </c>
      <c r="W23" s="580">
        <f t="shared" si="11"/>
        <v>5.9670146192679852</v>
      </c>
      <c r="X23" s="573"/>
      <c r="Y23" s="576">
        <f>'34adictcasaad'!M24</f>
        <v>157751</v>
      </c>
      <c r="Z23" s="565">
        <f t="shared" si="12"/>
        <v>40.218901616649376</v>
      </c>
      <c r="AA23" s="566"/>
      <c r="AB23" s="567">
        <f t="shared" si="3"/>
        <v>13</v>
      </c>
      <c r="AC23" s="567">
        <v>13</v>
      </c>
      <c r="AD23" s="567">
        <f t="shared" si="13"/>
        <v>13</v>
      </c>
      <c r="AE23" s="568" t="str">
        <f t="shared" si="4"/>
        <v>Madrid, Comunidad de</v>
      </c>
      <c r="AF23" s="569">
        <f t="shared" si="5"/>
        <v>3.96118396386042</v>
      </c>
      <c r="AG23" s="396"/>
      <c r="AH23" s="567">
        <f t="shared" si="14"/>
        <v>17</v>
      </c>
      <c r="AI23" s="567">
        <v>13</v>
      </c>
      <c r="AJ23" s="567">
        <f t="shared" si="15"/>
        <v>10</v>
      </c>
      <c r="AK23" s="568" t="str">
        <f t="shared" si="16"/>
        <v>Comunitat Valenciana</v>
      </c>
      <c r="AL23" s="569">
        <f t="shared" si="17"/>
        <v>1.3719346299366397</v>
      </c>
      <c r="AM23" s="396"/>
      <c r="AN23" s="567">
        <f t="shared" si="18"/>
        <v>13</v>
      </c>
      <c r="AO23" s="567">
        <v>13</v>
      </c>
      <c r="AP23" s="567">
        <f t="shared" si="19"/>
        <v>13</v>
      </c>
      <c r="AQ23" s="568" t="str">
        <f t="shared" si="20"/>
        <v>Madrid, Comunidad de</v>
      </c>
      <c r="AR23" s="569">
        <f t="shared" si="21"/>
        <v>5.9670146192679852</v>
      </c>
      <c r="AS23" s="396"/>
      <c r="AT23" s="567">
        <f t="shared" si="22"/>
        <v>8</v>
      </c>
      <c r="AU23" s="567">
        <v>13</v>
      </c>
      <c r="AV23" s="567">
        <f t="shared" si="23"/>
        <v>2</v>
      </c>
      <c r="AW23" s="568" t="str">
        <f t="shared" si="24"/>
        <v>Aragón</v>
      </c>
      <c r="AX23" s="569">
        <f t="shared" si="25"/>
        <v>35.986472178534349</v>
      </c>
    </row>
    <row r="24" spans="1:50" s="329" customFormat="1" ht="18" customHeight="1" x14ac:dyDescent="0.35">
      <c r="A24" s="348"/>
      <c r="B24" s="548" t="s">
        <v>43</v>
      </c>
      <c r="C24" s="573"/>
      <c r="D24" s="574">
        <f t="shared" si="6"/>
        <v>1568492</v>
      </c>
      <c r="E24" s="575">
        <f t="shared" si="0"/>
        <v>3.226042450492542</v>
      </c>
      <c r="F24" s="573"/>
      <c r="G24" s="576">
        <f>'20pobl'!J25</f>
        <v>1307004</v>
      </c>
      <c r="H24" s="577">
        <f t="shared" si="7"/>
        <v>3.3780283627904519</v>
      </c>
      <c r="I24" s="573"/>
      <c r="J24" s="576">
        <f>'20pobl'!Q25</f>
        <v>189074</v>
      </c>
      <c r="K24" s="577">
        <f t="shared" si="8"/>
        <v>2.7095985717262443</v>
      </c>
      <c r="L24" s="573"/>
      <c r="M24" s="576">
        <f>'20pobl'!X25</f>
        <v>72414</v>
      </c>
      <c r="N24" s="577">
        <f t="shared" si="1"/>
        <v>2.4543507836474228</v>
      </c>
      <c r="O24" s="573"/>
      <c r="P24" s="578">
        <f t="shared" si="2"/>
        <v>67138</v>
      </c>
      <c r="Q24" s="579">
        <f t="shared" si="9"/>
        <v>4.2804171140177951</v>
      </c>
      <c r="R24" s="573"/>
      <c r="S24" s="576">
        <f>'34adictcasaad'!G25</f>
        <v>23004</v>
      </c>
      <c r="T24" s="580">
        <f t="shared" si="10"/>
        <v>1.7600558223234206</v>
      </c>
      <c r="U24" s="573"/>
      <c r="V24" s="576">
        <f>'34adictcasaad'!J25</f>
        <v>15150</v>
      </c>
      <c r="W24" s="580">
        <f t="shared" si="11"/>
        <v>8.0127357542549476</v>
      </c>
      <c r="X24" s="573"/>
      <c r="Y24" s="576">
        <f>'34adictcasaad'!M25</f>
        <v>28984</v>
      </c>
      <c r="Z24" s="565">
        <f t="shared" si="12"/>
        <v>40.02540945121109</v>
      </c>
      <c r="AA24" s="566"/>
      <c r="AB24" s="567">
        <f t="shared" si="3"/>
        <v>10</v>
      </c>
      <c r="AC24" s="567">
        <v>14</v>
      </c>
      <c r="AD24" s="567">
        <f t="shared" si="13"/>
        <v>6</v>
      </c>
      <c r="AE24" s="568" t="str">
        <f t="shared" si="4"/>
        <v>Cantabria</v>
      </c>
      <c r="AF24" s="569">
        <f t="shared" si="5"/>
        <v>3.949557502652953</v>
      </c>
      <c r="AG24" s="396"/>
      <c r="AH24" s="567">
        <f t="shared" si="14"/>
        <v>4</v>
      </c>
      <c r="AI24" s="567">
        <v>14</v>
      </c>
      <c r="AJ24" s="567">
        <f t="shared" si="15"/>
        <v>3</v>
      </c>
      <c r="AK24" s="568" t="str">
        <f t="shared" si="16"/>
        <v>Asturias, Principado de</v>
      </c>
      <c r="AL24" s="569">
        <f t="shared" si="17"/>
        <v>1.3676360965707322</v>
      </c>
      <c r="AM24" s="396"/>
      <c r="AN24" s="567">
        <f t="shared" si="18"/>
        <v>2</v>
      </c>
      <c r="AO24" s="567">
        <v>14</v>
      </c>
      <c r="AP24" s="567">
        <f t="shared" si="19"/>
        <v>17</v>
      </c>
      <c r="AQ24" s="568" t="str">
        <f t="shared" si="20"/>
        <v>Rioja, La</v>
      </c>
      <c r="AR24" s="569">
        <f t="shared" si="21"/>
        <v>5.6814022530399768</v>
      </c>
      <c r="AS24" s="396"/>
      <c r="AT24" s="567">
        <f t="shared" si="22"/>
        <v>9</v>
      </c>
      <c r="AU24" s="567">
        <v>14</v>
      </c>
      <c r="AV24" s="567">
        <f t="shared" si="23"/>
        <v>18</v>
      </c>
      <c r="AW24" s="568" t="str">
        <f t="shared" si="24"/>
        <v>Ceuta y Melilla</v>
      </c>
      <c r="AX24" s="569">
        <f t="shared" si="25"/>
        <v>32.844634493993077</v>
      </c>
    </row>
    <row r="25" spans="1:50" s="329" customFormat="1" ht="18" customHeight="1" x14ac:dyDescent="0.35">
      <c r="B25" s="548" t="s">
        <v>44</v>
      </c>
      <c r="C25" s="573"/>
      <c r="D25" s="581">
        <f t="shared" si="6"/>
        <v>678333</v>
      </c>
      <c r="E25" s="575">
        <f t="shared" si="0"/>
        <v>1.3951815205751497</v>
      </c>
      <c r="F25" s="573"/>
      <c r="G25" s="582">
        <f>'20pobl'!J26</f>
        <v>537748</v>
      </c>
      <c r="H25" s="577">
        <f t="shared" si="7"/>
        <v>1.3898411910245414</v>
      </c>
      <c r="I25" s="573"/>
      <c r="J25" s="582">
        <f>'20pobl'!Q26</f>
        <v>97707</v>
      </c>
      <c r="K25" s="577">
        <f t="shared" si="8"/>
        <v>1.4002282050819053</v>
      </c>
      <c r="L25" s="573"/>
      <c r="M25" s="582">
        <f>'20pobl'!X26</f>
        <v>42878</v>
      </c>
      <c r="N25" s="577">
        <f t="shared" si="1"/>
        <v>1.4532777211759356</v>
      </c>
      <c r="O25" s="573"/>
      <c r="P25" s="583">
        <f t="shared" si="2"/>
        <v>24116</v>
      </c>
      <c r="Q25" s="579">
        <f t="shared" si="9"/>
        <v>3.5551860222044334</v>
      </c>
      <c r="R25" s="573"/>
      <c r="S25" s="582">
        <f>'34adictcasaad'!G26</f>
        <v>5644</v>
      </c>
      <c r="T25" s="580">
        <f t="shared" si="10"/>
        <v>1.0495622484881395</v>
      </c>
      <c r="U25" s="573"/>
      <c r="V25" s="582">
        <f>'34adictcasaad'!J26</f>
        <v>4585</v>
      </c>
      <c r="W25" s="580">
        <f t="shared" si="11"/>
        <v>4.6926013489309879</v>
      </c>
      <c r="X25" s="573"/>
      <c r="Y25" s="582">
        <f>'34adictcasaad'!M26</f>
        <v>13887</v>
      </c>
      <c r="Z25" s="565">
        <f t="shared" si="12"/>
        <v>32.387238210737443</v>
      </c>
      <c r="AA25" s="566"/>
      <c r="AB25" s="567">
        <f t="shared" si="3"/>
        <v>17</v>
      </c>
      <c r="AC25" s="567">
        <v>15</v>
      </c>
      <c r="AD25" s="567">
        <f t="shared" si="13"/>
        <v>4</v>
      </c>
      <c r="AE25" s="568" t="str">
        <f t="shared" si="4"/>
        <v>Balears, Illes</v>
      </c>
      <c r="AF25" s="569">
        <f t="shared" si="5"/>
        <v>3.8631463067720544</v>
      </c>
      <c r="AG25" s="396"/>
      <c r="AH25" s="567">
        <f t="shared" si="14"/>
        <v>19</v>
      </c>
      <c r="AI25" s="567">
        <v>15</v>
      </c>
      <c r="AJ25" s="567">
        <f t="shared" si="15"/>
        <v>17</v>
      </c>
      <c r="AK25" s="568" t="str">
        <f t="shared" si="16"/>
        <v>Rioja, La</v>
      </c>
      <c r="AL25" s="569">
        <f t="shared" si="17"/>
        <v>1.3505592344982731</v>
      </c>
      <c r="AM25" s="396"/>
      <c r="AN25" s="567">
        <f t="shared" si="18"/>
        <v>18</v>
      </c>
      <c r="AO25" s="567">
        <v>15</v>
      </c>
      <c r="AP25" s="567">
        <f t="shared" si="19"/>
        <v>2</v>
      </c>
      <c r="AQ25" s="568" t="str">
        <f t="shared" si="20"/>
        <v>Aragón</v>
      </c>
      <c r="AR25" s="569">
        <f t="shared" si="21"/>
        <v>5.4427963419266243</v>
      </c>
      <c r="AS25" s="396"/>
      <c r="AT25" s="567">
        <f t="shared" si="22"/>
        <v>15</v>
      </c>
      <c r="AU25" s="567">
        <v>15</v>
      </c>
      <c r="AV25" s="567">
        <f t="shared" si="23"/>
        <v>15</v>
      </c>
      <c r="AW25" s="568" t="str">
        <f t="shared" si="24"/>
        <v>Navarra, Comunidad Foral de</v>
      </c>
      <c r="AX25" s="569">
        <f t="shared" si="25"/>
        <v>32.387238210737443</v>
      </c>
    </row>
    <row r="26" spans="1:50" s="329" customFormat="1" ht="18" customHeight="1" x14ac:dyDescent="0.35">
      <c r="B26" s="548" t="s">
        <v>45</v>
      </c>
      <c r="C26" s="573"/>
      <c r="D26" s="581">
        <f t="shared" si="6"/>
        <v>2227684</v>
      </c>
      <c r="E26" s="575">
        <f t="shared" si="0"/>
        <v>4.5818551514977628</v>
      </c>
      <c r="F26" s="573"/>
      <c r="G26" s="582">
        <f>'20pobl'!J27</f>
        <v>1697134</v>
      </c>
      <c r="H26" s="577">
        <f t="shared" si="7"/>
        <v>4.38634218981427</v>
      </c>
      <c r="I26" s="573"/>
      <c r="J26" s="582">
        <f>'20pobl'!Q27</f>
        <v>367754</v>
      </c>
      <c r="K26" s="577">
        <f t="shared" si="8"/>
        <v>5.2702418796165169</v>
      </c>
      <c r="L26" s="573"/>
      <c r="M26" s="582">
        <f>'20pobl'!X27</f>
        <v>162796</v>
      </c>
      <c r="N26" s="577">
        <f t="shared" si="1"/>
        <v>5.5176967185166657</v>
      </c>
      <c r="O26" s="573"/>
      <c r="P26" s="583">
        <f t="shared" si="2"/>
        <v>121567</v>
      </c>
      <c r="Q26" s="579">
        <f t="shared" si="9"/>
        <v>5.4571025333934253</v>
      </c>
      <c r="R26" s="573"/>
      <c r="S26" s="582">
        <f>'34adictcasaad'!G27</f>
        <v>31798</v>
      </c>
      <c r="T26" s="580">
        <f t="shared" si="10"/>
        <v>1.8736293068196148</v>
      </c>
      <c r="U26" s="573"/>
      <c r="V26" s="582">
        <f>'34adictcasaad'!J27</f>
        <v>24238</v>
      </c>
      <c r="W26" s="580">
        <f t="shared" si="11"/>
        <v>6.5908188626092441</v>
      </c>
      <c r="X26" s="573"/>
      <c r="Y26" s="582">
        <f>'34adictcasaad'!M27</f>
        <v>65531</v>
      </c>
      <c r="Z26" s="565">
        <f t="shared" si="12"/>
        <v>40.253446030615002</v>
      </c>
      <c r="AA26" s="566"/>
      <c r="AB26" s="567">
        <f t="shared" si="3"/>
        <v>3</v>
      </c>
      <c r="AC26" s="567">
        <v>16</v>
      </c>
      <c r="AD26" s="567">
        <f t="shared" si="13"/>
        <v>12</v>
      </c>
      <c r="AE26" s="568" t="str">
        <f t="shared" si="4"/>
        <v>Galicia</v>
      </c>
      <c r="AF26" s="570">
        <f t="shared" si="5"/>
        <v>3.7096154862476731</v>
      </c>
      <c r="AG26" s="396"/>
      <c r="AH26" s="567">
        <f t="shared" si="14"/>
        <v>3</v>
      </c>
      <c r="AI26" s="567">
        <v>16</v>
      </c>
      <c r="AJ26" s="567">
        <f t="shared" si="15"/>
        <v>4</v>
      </c>
      <c r="AK26" s="568" t="str">
        <f t="shared" si="16"/>
        <v>Balears, Illes</v>
      </c>
      <c r="AL26" s="569">
        <f t="shared" si="17"/>
        <v>1.3458668298138485</v>
      </c>
      <c r="AM26" s="396"/>
      <c r="AN26" s="567">
        <f t="shared" si="18"/>
        <v>9</v>
      </c>
      <c r="AO26" s="567">
        <v>16</v>
      </c>
      <c r="AP26" s="567">
        <f t="shared" si="19"/>
        <v>6</v>
      </c>
      <c r="AQ26" s="568" t="str">
        <f t="shared" si="20"/>
        <v>Cantabria</v>
      </c>
      <c r="AR26" s="569">
        <f t="shared" si="21"/>
        <v>4.871333578506893</v>
      </c>
      <c r="AS26" s="396"/>
      <c r="AT26" s="567">
        <f t="shared" si="22"/>
        <v>7</v>
      </c>
      <c r="AU26" s="567">
        <v>16</v>
      </c>
      <c r="AV26" s="567">
        <f t="shared" si="23"/>
        <v>5</v>
      </c>
      <c r="AW26" s="568" t="str">
        <f t="shared" si="24"/>
        <v>Canarias</v>
      </c>
      <c r="AX26" s="569">
        <f t="shared" si="25"/>
        <v>31.671819918467023</v>
      </c>
    </row>
    <row r="27" spans="1:50" s="329" customFormat="1" ht="18" customHeight="1" x14ac:dyDescent="0.35">
      <c r="B27" s="548" t="s">
        <v>46</v>
      </c>
      <c r="C27" s="573"/>
      <c r="D27" s="581">
        <f t="shared" si="6"/>
        <v>324184</v>
      </c>
      <c r="E27" s="584">
        <f t="shared" si="0"/>
        <v>0.6667750589550181</v>
      </c>
      <c r="F27" s="573"/>
      <c r="G27" s="582">
        <f>'20pobl'!J28</f>
        <v>252488</v>
      </c>
      <c r="H27" s="585">
        <f t="shared" si="7"/>
        <v>0.65257001911565349</v>
      </c>
      <c r="I27" s="573"/>
      <c r="J27" s="582">
        <f>'20pobl'!Q28</f>
        <v>49178</v>
      </c>
      <c r="K27" s="585">
        <f t="shared" si="8"/>
        <v>0.70476447613290694</v>
      </c>
      <c r="L27" s="573"/>
      <c r="M27" s="582">
        <f>'20pobl'!X28</f>
        <v>22518</v>
      </c>
      <c r="N27" s="585">
        <f t="shared" si="1"/>
        <v>0.76320975151452297</v>
      </c>
      <c r="O27" s="573"/>
      <c r="P27" s="583">
        <f t="shared" si="2"/>
        <v>14968</v>
      </c>
      <c r="Q27" s="586">
        <f t="shared" si="9"/>
        <v>4.6171310120178664</v>
      </c>
      <c r="R27" s="573"/>
      <c r="S27" s="582">
        <f>'34adictcasaad'!G28</f>
        <v>3410</v>
      </c>
      <c r="T27" s="587">
        <f t="shared" si="10"/>
        <v>1.3505592344982731</v>
      </c>
      <c r="U27" s="573"/>
      <c r="V27" s="582">
        <f>'34adictcasaad'!J28</f>
        <v>2794</v>
      </c>
      <c r="W27" s="587">
        <f t="shared" si="11"/>
        <v>5.6814022530399768</v>
      </c>
      <c r="X27" s="573"/>
      <c r="Y27" s="582">
        <f>'34adictcasaad'!M28</f>
        <v>8764</v>
      </c>
      <c r="Z27" s="588">
        <f t="shared" si="12"/>
        <v>38.919975131006304</v>
      </c>
      <c r="AA27" s="566"/>
      <c r="AB27" s="567">
        <f t="shared" si="3"/>
        <v>7</v>
      </c>
      <c r="AC27" s="567">
        <v>17</v>
      </c>
      <c r="AD27" s="567">
        <f t="shared" si="13"/>
        <v>15</v>
      </c>
      <c r="AE27" s="568" t="str">
        <f t="shared" si="4"/>
        <v>Navarra, Comunidad Foral de</v>
      </c>
      <c r="AF27" s="569">
        <f t="shared" si="5"/>
        <v>3.5551860222044334</v>
      </c>
      <c r="AG27" s="396"/>
      <c r="AH27" s="567">
        <f t="shared" si="14"/>
        <v>15</v>
      </c>
      <c r="AI27" s="567">
        <v>17</v>
      </c>
      <c r="AJ27" s="567">
        <f t="shared" si="15"/>
        <v>13</v>
      </c>
      <c r="AK27" s="568" t="str">
        <f t="shared" si="16"/>
        <v>Madrid, Comunidad de</v>
      </c>
      <c r="AL27" s="569">
        <f t="shared" si="17"/>
        <v>1.1471057904176678</v>
      </c>
      <c r="AM27" s="396"/>
      <c r="AN27" s="567">
        <f t="shared" si="18"/>
        <v>14</v>
      </c>
      <c r="AO27" s="567">
        <v>17</v>
      </c>
      <c r="AP27" s="567">
        <f t="shared" si="19"/>
        <v>3</v>
      </c>
      <c r="AQ27" s="568" t="str">
        <f t="shared" si="20"/>
        <v>Asturias, Principado de</v>
      </c>
      <c r="AR27" s="569">
        <f t="shared" si="21"/>
        <v>4.8574279794740871</v>
      </c>
      <c r="AS27" s="396"/>
      <c r="AT27" s="567">
        <f t="shared" si="22"/>
        <v>11</v>
      </c>
      <c r="AU27" s="567">
        <v>17</v>
      </c>
      <c r="AV27" s="567">
        <f t="shared" si="23"/>
        <v>6</v>
      </c>
      <c r="AW27" s="568" t="str">
        <f t="shared" si="24"/>
        <v>Cantabria</v>
      </c>
      <c r="AX27" s="569">
        <f t="shared" si="25"/>
        <v>28.783404337722697</v>
      </c>
    </row>
    <row r="28" spans="1:50" s="329" customFormat="1" ht="18" customHeight="1" x14ac:dyDescent="0.35">
      <c r="B28" s="548" t="s">
        <v>1</v>
      </c>
      <c r="C28" s="573"/>
      <c r="D28" s="581">
        <f t="shared" si="6"/>
        <v>169164</v>
      </c>
      <c r="E28" s="584">
        <f t="shared" si="0"/>
        <v>0.34793307526918876</v>
      </c>
      <c r="F28" s="573"/>
      <c r="G28" s="582">
        <f>'20pobl'!J29</f>
        <v>147659</v>
      </c>
      <c r="H28" s="585">
        <f t="shared" si="7"/>
        <v>0.38163333090126372</v>
      </c>
      <c r="I28" s="573"/>
      <c r="J28" s="582">
        <f>'20pobl'!Q29</f>
        <v>16594</v>
      </c>
      <c r="K28" s="585">
        <f t="shared" si="8"/>
        <v>0.23780677776545323</v>
      </c>
      <c r="L28" s="573"/>
      <c r="M28" s="582">
        <f>'20pobl'!X29</f>
        <v>4911</v>
      </c>
      <c r="N28" s="585">
        <f t="shared" si="1"/>
        <v>0.16645008835988198</v>
      </c>
      <c r="O28" s="573"/>
      <c r="P28" s="583">
        <f t="shared" si="2"/>
        <v>5775</v>
      </c>
      <c r="Q28" s="586">
        <f t="shared" si="9"/>
        <v>3.4138469177839257</v>
      </c>
      <c r="R28" s="573"/>
      <c r="S28" s="582">
        <f>'34adictcasaad'!G29</f>
        <v>3101</v>
      </c>
      <c r="T28" s="587">
        <f t="shared" si="10"/>
        <v>2.1001090350063323</v>
      </c>
      <c r="U28" s="573"/>
      <c r="V28" s="582">
        <f>'34adictcasaad'!J29</f>
        <v>1061</v>
      </c>
      <c r="W28" s="587">
        <f t="shared" si="11"/>
        <v>6.3938773050500179</v>
      </c>
      <c r="X28" s="573"/>
      <c r="Y28" s="582">
        <f>'34adictcasaad'!M29</f>
        <v>1613</v>
      </c>
      <c r="Z28" s="588">
        <f t="shared" si="12"/>
        <v>32.844634493993077</v>
      </c>
      <c r="AA28" s="566"/>
      <c r="AB28" s="567">
        <f t="shared" si="3"/>
        <v>19</v>
      </c>
      <c r="AC28" s="567">
        <v>18</v>
      </c>
      <c r="AD28" s="567">
        <f t="shared" si="13"/>
        <v>5</v>
      </c>
      <c r="AE28" s="568" t="str">
        <f t="shared" si="4"/>
        <v>Canarias</v>
      </c>
      <c r="AF28" s="569">
        <f t="shared" si="5"/>
        <v>3.4291842694641752</v>
      </c>
      <c r="AG28" s="396"/>
      <c r="AH28" s="567">
        <f t="shared" si="14"/>
        <v>1</v>
      </c>
      <c r="AI28" s="567">
        <v>18</v>
      </c>
      <c r="AJ28" s="567">
        <f t="shared" si="15"/>
        <v>2</v>
      </c>
      <c r="AK28" s="568" t="str">
        <f t="shared" si="16"/>
        <v>Aragón</v>
      </c>
      <c r="AL28" s="569">
        <f t="shared" si="17"/>
        <v>1.0622943193041463</v>
      </c>
      <c r="AM28" s="396"/>
      <c r="AN28" s="567">
        <f t="shared" si="18"/>
        <v>10</v>
      </c>
      <c r="AO28" s="567">
        <v>18</v>
      </c>
      <c r="AP28" s="567">
        <f t="shared" si="19"/>
        <v>15</v>
      </c>
      <c r="AQ28" s="568" t="str">
        <f t="shared" si="20"/>
        <v>Navarra, Comunidad Foral de</v>
      </c>
      <c r="AR28" s="569">
        <f t="shared" si="21"/>
        <v>4.6926013489309879</v>
      </c>
      <c r="AS28" s="396"/>
      <c r="AT28" s="567">
        <f t="shared" si="22"/>
        <v>14</v>
      </c>
      <c r="AU28" s="567">
        <v>18</v>
      </c>
      <c r="AV28" s="567">
        <f t="shared" si="23"/>
        <v>3</v>
      </c>
      <c r="AW28" s="568" t="str">
        <f t="shared" si="24"/>
        <v>Asturias, Principado de</v>
      </c>
      <c r="AX28" s="569">
        <f t="shared" si="25"/>
        <v>28.31155400958917</v>
      </c>
    </row>
    <row r="29" spans="1:50" s="329" customFormat="1" ht="3.75" customHeight="1" x14ac:dyDescent="0.35">
      <c r="A29" s="348"/>
      <c r="B29" s="319"/>
      <c r="D29" s="319"/>
      <c r="E29" s="543"/>
      <c r="G29" s="319"/>
      <c r="H29" s="544"/>
      <c r="J29" s="319"/>
      <c r="K29" s="544"/>
      <c r="M29" s="319"/>
      <c r="N29" s="544"/>
      <c r="P29" s="319"/>
      <c r="Q29" s="545"/>
      <c r="S29" s="319"/>
      <c r="T29" s="546"/>
      <c r="V29" s="319"/>
      <c r="W29" s="544"/>
      <c r="Y29" s="319"/>
      <c r="Z29" s="547"/>
      <c r="AA29" s="566"/>
      <c r="AB29" s="396"/>
      <c r="AC29" s="396"/>
      <c r="AD29" s="567">
        <f>MATCH(AC30,AB$11:AB$30,0)</f>
        <v>18</v>
      </c>
      <c r="AE29" s="568" t="str">
        <f t="shared" si="4"/>
        <v>Ceuta y Melilla</v>
      </c>
      <c r="AF29" s="569">
        <f t="shared" si="5"/>
        <v>3.4138469177839257</v>
      </c>
      <c r="AG29" s="396"/>
      <c r="AH29" s="396"/>
      <c r="AI29" s="396"/>
      <c r="AJ29" s="567">
        <f>MATCH(AI30,AH$11:AH$30,0)</f>
        <v>15</v>
      </c>
      <c r="AK29" s="568" t="str">
        <f t="shared" si="16"/>
        <v>Navarra, Comunidad Foral de</v>
      </c>
      <c r="AL29" s="569">
        <f t="shared" si="17"/>
        <v>1.0495622484881395</v>
      </c>
      <c r="AM29" s="396"/>
      <c r="AN29" s="396"/>
      <c r="AO29" s="396"/>
      <c r="AP29" s="567">
        <f>MATCH(AO30,AN$11:AN$30,0)</f>
        <v>12</v>
      </c>
      <c r="AQ29" s="568" t="str">
        <f t="shared" si="20"/>
        <v>Galicia</v>
      </c>
      <c r="AR29" s="569">
        <f>INDEX(W$11:W$30,AP29,1)</f>
        <v>3.6932192094196101</v>
      </c>
      <c r="AS29" s="396"/>
      <c r="AT29" s="396"/>
      <c r="AU29" s="396"/>
      <c r="AV29" s="567">
        <f>MATCH(AU30,AT$11:AT$30,0)</f>
        <v>12</v>
      </c>
      <c r="AW29" s="568" t="str">
        <f t="shared" si="24"/>
        <v>Galicia</v>
      </c>
      <c r="AX29" s="569">
        <f t="shared" si="25"/>
        <v>22.816399286987522</v>
      </c>
    </row>
    <row r="30" spans="1:50" s="329" customFormat="1" ht="18" customHeight="1" x14ac:dyDescent="0.35">
      <c r="B30" s="548" t="s">
        <v>0</v>
      </c>
      <c r="C30" s="320"/>
      <c r="D30" s="549">
        <f>SUM(D11:D28)</f>
        <v>48619695</v>
      </c>
      <c r="E30" s="546">
        <f>SUM(E11:E28)</f>
        <v>99.999999999999986</v>
      </c>
      <c r="F30" s="320"/>
      <c r="G30" s="549">
        <f>SUM(G11:G28)</f>
        <v>38691327</v>
      </c>
      <c r="H30" s="550">
        <f>SUM(H11:H28)</f>
        <v>100</v>
      </c>
      <c r="I30" s="320"/>
      <c r="J30" s="549">
        <f>SUM(J11:J28)</f>
        <v>6977934</v>
      </c>
      <c r="K30" s="550">
        <f>SUM(K11:K28)</f>
        <v>100</v>
      </c>
      <c r="L30" s="320"/>
      <c r="M30" s="549">
        <f>SUM(M11:M28)</f>
        <v>2950434</v>
      </c>
      <c r="N30" s="550">
        <f>SUM(N11:N28)</f>
        <v>100</v>
      </c>
      <c r="O30" s="320"/>
      <c r="P30" s="549">
        <f>SUM(P11:P28)</f>
        <v>2217055</v>
      </c>
      <c r="Q30" s="545">
        <f>P30*100/D30</f>
        <v>4.5599936404372752</v>
      </c>
      <c r="R30" s="320"/>
      <c r="S30" s="549">
        <f>SUM(S11:S28)</f>
        <v>575138</v>
      </c>
      <c r="T30" s="546">
        <f>S30*100/G30</f>
        <v>1.486477835200638</v>
      </c>
      <c r="U30" s="320"/>
      <c r="V30" s="549">
        <f>SUM(V11:V28)</f>
        <v>474325</v>
      </c>
      <c r="W30" s="546">
        <f>V30*100/J30</f>
        <v>6.7974990878388937</v>
      </c>
      <c r="X30" s="320"/>
      <c r="Y30" s="549">
        <f>SUM(Y11:Y28)</f>
        <v>1167592</v>
      </c>
      <c r="Z30" s="551">
        <f>Y30*100/M30</f>
        <v>39.573567820869741</v>
      </c>
      <c r="AA30" s="566"/>
      <c r="AB30" s="567">
        <f>_xlfn.RANK.EQ(Q30,Q$11:Q$30,0)</f>
        <v>8</v>
      </c>
      <c r="AC30" s="567">
        <v>19</v>
      </c>
      <c r="AD30" s="396"/>
      <c r="AE30" s="396"/>
      <c r="AF30" s="589"/>
      <c r="AG30" s="396"/>
      <c r="AH30" s="567">
        <f t="shared" si="14"/>
        <v>8</v>
      </c>
      <c r="AI30" s="567">
        <v>19</v>
      </c>
      <c r="AJ30" s="396"/>
      <c r="AK30" s="396"/>
      <c r="AL30" s="589"/>
      <c r="AM30" s="396"/>
      <c r="AN30" s="567">
        <f t="shared" si="18"/>
        <v>7</v>
      </c>
      <c r="AO30" s="567">
        <v>19</v>
      </c>
      <c r="AP30" s="396"/>
      <c r="AQ30" s="396"/>
      <c r="AR30" s="589"/>
      <c r="AS30" s="396"/>
      <c r="AT30" s="567">
        <f t="shared" si="22"/>
        <v>10</v>
      </c>
      <c r="AU30" s="567">
        <v>19</v>
      </c>
      <c r="AV30" s="396"/>
      <c r="AW30" s="396"/>
      <c r="AX30" s="589"/>
    </row>
    <row r="31" spans="1:50" s="329" customFormat="1" ht="5.25" customHeight="1" x14ac:dyDescent="0.25">
      <c r="B31" s="590" t="s">
        <v>39</v>
      </c>
      <c r="C31" s="591"/>
      <c r="D31" s="591"/>
      <c r="E31" s="591"/>
      <c r="F31" s="591"/>
      <c r="G31" s="591"/>
      <c r="H31" s="591"/>
      <c r="I31" s="591"/>
      <c r="R31" s="591"/>
      <c r="Z31" s="396"/>
      <c r="AA31" s="396"/>
      <c r="AB31" s="396"/>
      <c r="AC31" s="396"/>
      <c r="AD31" s="396"/>
      <c r="AE31" s="396"/>
      <c r="AF31" s="396"/>
      <c r="AG31" s="396"/>
      <c r="AH31" s="396"/>
      <c r="AI31" s="396"/>
      <c r="AJ31" s="396"/>
      <c r="AK31" s="396"/>
      <c r="AL31" s="396"/>
      <c r="AM31" s="396"/>
      <c r="AN31" s="396"/>
      <c r="AO31" s="396"/>
      <c r="AP31" s="396"/>
      <c r="AQ31" s="396"/>
      <c r="AR31" s="396"/>
      <c r="AS31" s="396"/>
      <c r="AT31" s="396"/>
      <c r="AU31" s="396"/>
      <c r="AV31" s="396"/>
      <c r="AW31" s="396"/>
      <c r="AX31" s="396"/>
    </row>
    <row r="32" spans="1:50" s="329" customFormat="1" ht="5.25" customHeight="1" x14ac:dyDescent="0.25">
      <c r="B32" s="590" t="s">
        <v>47</v>
      </c>
      <c r="C32" s="591"/>
      <c r="D32" s="591"/>
      <c r="E32" s="591"/>
      <c r="F32" s="591"/>
      <c r="G32" s="591"/>
      <c r="H32" s="591"/>
      <c r="I32" s="591"/>
      <c r="R32" s="591"/>
      <c r="Z32" s="396"/>
      <c r="AA32" s="396"/>
      <c r="AB32" s="396"/>
      <c r="AC32" s="396"/>
      <c r="AD32" s="396"/>
      <c r="AE32" s="396"/>
      <c r="AF32" s="396"/>
      <c r="AG32" s="396"/>
      <c r="AH32" s="396"/>
      <c r="AI32" s="396"/>
      <c r="AJ32" s="396"/>
      <c r="AK32" s="396"/>
      <c r="AL32" s="396"/>
      <c r="AM32" s="396"/>
      <c r="AN32" s="396"/>
      <c r="AO32" s="396"/>
      <c r="AP32" s="396"/>
      <c r="AQ32" s="396"/>
      <c r="AR32" s="396"/>
      <c r="AS32" s="396"/>
      <c r="AT32" s="396"/>
      <c r="AU32" s="396"/>
      <c r="AV32" s="396"/>
      <c r="AW32" s="396"/>
      <c r="AX32" s="396"/>
    </row>
    <row r="33" spans="2:50" s="329" customFormat="1" ht="13.5" customHeight="1" x14ac:dyDescent="0.25">
      <c r="B33" s="1520" t="s">
        <v>170</v>
      </c>
      <c r="C33" s="1520"/>
      <c r="D33" s="1520"/>
      <c r="E33" s="1520"/>
      <c r="F33" s="1520"/>
      <c r="G33" s="1520"/>
      <c r="H33" s="1520"/>
      <c r="I33" s="1520"/>
      <c r="J33" s="1520"/>
      <c r="K33" s="1520"/>
      <c r="L33" s="1520"/>
      <c r="M33" s="1520"/>
      <c r="Z33" s="396"/>
      <c r="AA33" s="396"/>
      <c r="AB33" s="396"/>
      <c r="AC33" s="396"/>
      <c r="AD33" s="396"/>
      <c r="AE33" s="396"/>
      <c r="AF33" s="396"/>
      <c r="AG33" s="396"/>
      <c r="AH33" s="396"/>
      <c r="AI33" s="396"/>
      <c r="AJ33" s="396"/>
      <c r="AK33" s="396"/>
      <c r="AL33" s="396"/>
      <c r="AM33" s="396"/>
      <c r="AN33" s="396"/>
      <c r="AO33" s="396"/>
      <c r="AP33" s="396"/>
      <c r="AQ33" s="396"/>
      <c r="AR33" s="396"/>
      <c r="AS33" s="396"/>
      <c r="AT33" s="396"/>
      <c r="AU33" s="396"/>
      <c r="AV33" s="396"/>
      <c r="AW33" s="396"/>
      <c r="AX33" s="396"/>
    </row>
    <row r="34" spans="2:50" s="396" customFormat="1" ht="29.25" customHeight="1" x14ac:dyDescent="0.25">
      <c r="B34" s="1521"/>
      <c r="C34" s="1521"/>
      <c r="D34" s="1521"/>
      <c r="E34" s="1521"/>
      <c r="F34" s="1521"/>
      <c r="G34" s="1521"/>
      <c r="H34" s="1521"/>
      <c r="I34" s="1521"/>
      <c r="J34" s="1521"/>
      <c r="K34" s="1521"/>
      <c r="L34" s="1521"/>
      <c r="M34" s="1521"/>
      <c r="N34" s="1521"/>
      <c r="O34" s="1521"/>
      <c r="P34" s="1521"/>
    </row>
    <row r="35" spans="2:50" s="329" customFormat="1" ht="4.5" customHeight="1" x14ac:dyDescent="0.25">
      <c r="B35" s="1471"/>
      <c r="C35" s="1471"/>
      <c r="D35" s="1471"/>
      <c r="E35" s="1471"/>
      <c r="F35" s="1471"/>
      <c r="G35" s="1471"/>
      <c r="H35" s="1471"/>
      <c r="I35" s="1471"/>
      <c r="J35" s="1471"/>
      <c r="K35" s="1471"/>
      <c r="L35" s="1471"/>
      <c r="M35" s="1471"/>
      <c r="N35" s="1471"/>
      <c r="O35" s="1471"/>
      <c r="P35" s="1471"/>
      <c r="Z35" s="396"/>
      <c r="AA35" s="396"/>
      <c r="AB35" s="396"/>
      <c r="AC35" s="396"/>
      <c r="AD35" s="396"/>
      <c r="AE35" s="396"/>
      <c r="AF35" s="396"/>
      <c r="AG35" s="396"/>
      <c r="AH35" s="396"/>
      <c r="AI35" s="396"/>
      <c r="AJ35" s="396"/>
      <c r="AK35" s="396"/>
      <c r="AL35" s="396"/>
      <c r="AM35" s="396"/>
      <c r="AN35" s="396"/>
      <c r="AO35" s="396"/>
      <c r="AP35" s="396"/>
      <c r="AQ35" s="396"/>
      <c r="AR35" s="396"/>
      <c r="AS35" s="396"/>
      <c r="AT35" s="396"/>
      <c r="AU35" s="396"/>
      <c r="AV35" s="396"/>
      <c r="AW35" s="396"/>
      <c r="AX35" s="396"/>
    </row>
    <row r="36" spans="2:50" s="329" customFormat="1" x14ac:dyDescent="0.25">
      <c r="Z36" s="396"/>
      <c r="AA36" s="396"/>
      <c r="AB36" s="396"/>
      <c r="AC36" s="396"/>
      <c r="AD36" s="396"/>
      <c r="AE36" s="396"/>
      <c r="AF36" s="396"/>
      <c r="AG36" s="396"/>
      <c r="AH36" s="396"/>
      <c r="AI36" s="396"/>
      <c r="AJ36" s="396"/>
      <c r="AK36" s="396"/>
      <c r="AL36" s="396"/>
      <c r="AM36" s="396"/>
      <c r="AN36" s="396"/>
      <c r="AO36" s="396"/>
      <c r="AP36" s="396"/>
      <c r="AQ36" s="396"/>
      <c r="AR36" s="396"/>
      <c r="AS36" s="396"/>
      <c r="AT36" s="396"/>
      <c r="AU36" s="396"/>
      <c r="AV36" s="396"/>
      <c r="AW36" s="396"/>
      <c r="AX36" s="396"/>
    </row>
    <row r="37" spans="2:50" s="329" customFormat="1" x14ac:dyDescent="0.25">
      <c r="Z37" s="396"/>
      <c r="AA37" s="396"/>
      <c r="AB37" s="396"/>
      <c r="AC37" s="396"/>
      <c r="AD37" s="396"/>
      <c r="AE37" s="396"/>
      <c r="AF37" s="396"/>
      <c r="AG37" s="396"/>
      <c r="AH37" s="396"/>
      <c r="AI37" s="396"/>
      <c r="AJ37" s="396"/>
      <c r="AK37" s="396"/>
      <c r="AL37" s="396"/>
      <c r="AM37" s="396"/>
      <c r="AN37" s="396"/>
      <c r="AO37" s="396"/>
      <c r="AP37" s="396"/>
      <c r="AQ37" s="396"/>
      <c r="AR37" s="396"/>
      <c r="AS37" s="396"/>
      <c r="AT37" s="396"/>
      <c r="AU37" s="396"/>
      <c r="AV37" s="396"/>
      <c r="AW37" s="396"/>
      <c r="AX37" s="396"/>
    </row>
    <row r="38" spans="2:50" s="329" customFormat="1" x14ac:dyDescent="0.25">
      <c r="L38" s="592"/>
      <c r="M38" s="592"/>
      <c r="N38" s="592"/>
      <c r="Z38" s="396"/>
      <c r="AA38" s="396"/>
      <c r="AB38" s="396"/>
      <c r="AC38" s="396"/>
      <c r="AD38" s="396"/>
      <c r="AE38" s="396"/>
      <c r="AF38" s="396"/>
      <c r="AG38" s="396"/>
      <c r="AH38" s="396"/>
      <c r="AI38" s="396"/>
      <c r="AJ38" s="396"/>
      <c r="AK38" s="396"/>
      <c r="AL38" s="396"/>
      <c r="AM38" s="396"/>
      <c r="AN38" s="396"/>
      <c r="AO38" s="396"/>
      <c r="AP38" s="396"/>
      <c r="AQ38" s="396"/>
      <c r="AR38" s="396"/>
      <c r="AS38" s="396"/>
      <c r="AT38" s="396"/>
      <c r="AU38" s="396"/>
      <c r="AV38" s="396"/>
      <c r="AW38" s="396"/>
      <c r="AX38" s="396"/>
    </row>
    <row r="39" spans="2:50" s="329" customFormat="1" x14ac:dyDescent="0.25">
      <c r="Z39" s="396"/>
      <c r="AA39" s="396"/>
      <c r="AB39" s="396"/>
      <c r="AC39" s="396"/>
      <c r="AD39" s="396"/>
      <c r="AE39" s="396"/>
      <c r="AF39" s="396"/>
      <c r="AG39" s="396"/>
      <c r="AH39" s="396"/>
      <c r="AI39" s="396"/>
      <c r="AJ39" s="396"/>
      <c r="AK39" s="396"/>
      <c r="AL39" s="396"/>
      <c r="AM39" s="396"/>
      <c r="AN39" s="396"/>
      <c r="AO39" s="396"/>
      <c r="AP39" s="396"/>
      <c r="AQ39" s="396"/>
      <c r="AR39" s="396"/>
      <c r="AS39" s="396"/>
      <c r="AT39" s="396"/>
      <c r="AU39" s="396"/>
      <c r="AV39" s="396"/>
      <c r="AW39" s="396"/>
      <c r="AX39" s="396"/>
    </row>
    <row r="40" spans="2:50" s="329" customFormat="1" x14ac:dyDescent="0.25">
      <c r="Z40" s="396"/>
      <c r="AA40" s="396"/>
      <c r="AB40" s="396"/>
      <c r="AC40" s="396"/>
      <c r="AD40" s="396"/>
      <c r="AE40" s="396"/>
      <c r="AF40" s="396"/>
      <c r="AG40" s="396"/>
      <c r="AH40" s="396"/>
      <c r="AI40" s="396"/>
      <c r="AJ40" s="396"/>
      <c r="AK40" s="396"/>
      <c r="AL40" s="396"/>
      <c r="AM40" s="396"/>
      <c r="AN40" s="396"/>
      <c r="AO40" s="396"/>
      <c r="AP40" s="396"/>
      <c r="AQ40" s="396"/>
      <c r="AR40" s="396"/>
      <c r="AS40" s="396"/>
      <c r="AT40" s="396"/>
      <c r="AU40" s="396"/>
      <c r="AV40" s="396"/>
      <c r="AW40" s="396"/>
      <c r="AX40" s="396"/>
    </row>
    <row r="41" spans="2:50" s="329" customFormat="1" x14ac:dyDescent="0.25">
      <c r="Z41" s="396"/>
      <c r="AA41" s="396"/>
      <c r="AB41" s="396"/>
      <c r="AC41" s="396"/>
      <c r="AD41" s="396"/>
      <c r="AE41" s="396"/>
      <c r="AF41" s="396"/>
      <c r="AG41" s="396"/>
      <c r="AH41" s="396"/>
      <c r="AI41" s="396"/>
      <c r="AJ41" s="396"/>
      <c r="AK41" s="396"/>
      <c r="AL41" s="396"/>
      <c r="AM41" s="396"/>
      <c r="AN41" s="396"/>
      <c r="AO41" s="396"/>
      <c r="AP41" s="396"/>
      <c r="AQ41" s="396"/>
      <c r="AR41" s="396"/>
      <c r="AS41" s="396"/>
      <c r="AT41" s="396"/>
      <c r="AU41" s="396"/>
      <c r="AV41" s="396"/>
      <c r="AW41" s="396"/>
      <c r="AX41" s="396"/>
    </row>
    <row r="42" spans="2:50" s="329" customFormat="1" x14ac:dyDescent="0.25">
      <c r="Z42" s="396"/>
      <c r="AA42" s="396"/>
      <c r="AB42" s="396"/>
      <c r="AC42" s="396"/>
      <c r="AD42" s="396"/>
      <c r="AE42" s="396"/>
      <c r="AF42" s="396"/>
      <c r="AG42" s="396"/>
      <c r="AH42" s="396"/>
      <c r="AI42" s="396"/>
      <c r="AJ42" s="396"/>
      <c r="AK42" s="396"/>
      <c r="AL42" s="396"/>
      <c r="AM42" s="396"/>
      <c r="AN42" s="396"/>
      <c r="AO42" s="396"/>
      <c r="AP42" s="396"/>
      <c r="AQ42" s="396"/>
      <c r="AR42" s="396"/>
      <c r="AS42" s="396"/>
      <c r="AT42" s="396"/>
      <c r="AU42" s="396"/>
      <c r="AV42" s="396"/>
      <c r="AW42" s="396"/>
      <c r="AX42" s="396"/>
    </row>
    <row r="43" spans="2:50" s="329" customFormat="1" x14ac:dyDescent="0.25">
      <c r="Z43" s="396"/>
      <c r="AA43" s="396"/>
      <c r="AB43" s="396"/>
      <c r="AC43" s="396"/>
      <c r="AD43" s="396"/>
      <c r="AE43" s="396"/>
      <c r="AF43" s="396"/>
      <c r="AG43" s="396"/>
      <c r="AH43" s="396"/>
      <c r="AI43" s="396"/>
      <c r="AJ43" s="396"/>
      <c r="AK43" s="396"/>
      <c r="AL43" s="396"/>
      <c r="AM43" s="396"/>
      <c r="AN43" s="396"/>
      <c r="AO43" s="396"/>
      <c r="AP43" s="396"/>
      <c r="AQ43" s="396"/>
      <c r="AR43" s="396"/>
      <c r="AS43" s="396"/>
      <c r="AT43" s="396"/>
      <c r="AU43" s="396"/>
      <c r="AV43" s="396"/>
      <c r="AW43" s="396"/>
      <c r="AX43" s="396"/>
    </row>
    <row r="44" spans="2:50" s="329" customFormat="1" x14ac:dyDescent="0.25">
      <c r="Z44" s="396"/>
      <c r="AA44" s="396"/>
      <c r="AB44" s="396"/>
      <c r="AC44" s="396"/>
      <c r="AD44" s="396"/>
      <c r="AE44" s="396"/>
      <c r="AF44" s="396"/>
      <c r="AG44" s="396"/>
      <c r="AH44" s="396"/>
      <c r="AI44" s="396"/>
      <c r="AJ44" s="396"/>
      <c r="AK44" s="396"/>
      <c r="AL44" s="396"/>
      <c r="AM44" s="396"/>
      <c r="AN44" s="396"/>
      <c r="AO44" s="396"/>
      <c r="AP44" s="396"/>
      <c r="AQ44" s="396"/>
      <c r="AR44" s="396"/>
      <c r="AS44" s="396"/>
      <c r="AT44" s="396"/>
      <c r="AU44" s="396"/>
      <c r="AV44" s="396"/>
      <c r="AW44" s="396"/>
      <c r="AX44" s="396"/>
    </row>
    <row r="45" spans="2:50" s="329" customFormat="1" x14ac:dyDescent="0.25">
      <c r="Z45" s="396"/>
      <c r="AA45" s="396"/>
      <c r="AB45" s="396"/>
      <c r="AC45" s="396"/>
      <c r="AD45" s="396"/>
      <c r="AE45" s="396"/>
      <c r="AF45" s="396"/>
      <c r="AG45" s="396"/>
      <c r="AH45" s="396"/>
      <c r="AI45" s="396"/>
      <c r="AJ45" s="396"/>
      <c r="AK45" s="396"/>
      <c r="AL45" s="396"/>
      <c r="AM45" s="396"/>
      <c r="AN45" s="396"/>
      <c r="AO45" s="396"/>
      <c r="AP45" s="396"/>
      <c r="AQ45" s="396"/>
      <c r="AR45" s="396"/>
      <c r="AS45" s="396"/>
      <c r="AT45" s="396"/>
      <c r="AU45" s="396"/>
      <c r="AV45" s="396"/>
      <c r="AW45" s="396"/>
      <c r="AX45" s="396"/>
    </row>
    <row r="46" spans="2:50" s="329" customFormat="1" x14ac:dyDescent="0.25">
      <c r="Z46" s="396"/>
      <c r="AA46" s="396"/>
      <c r="AB46" s="396"/>
      <c r="AC46" s="396"/>
      <c r="AD46" s="396"/>
      <c r="AE46" s="396"/>
      <c r="AF46" s="396"/>
      <c r="AG46" s="396"/>
      <c r="AH46" s="396"/>
      <c r="AI46" s="396"/>
      <c r="AJ46" s="396"/>
      <c r="AK46" s="396"/>
      <c r="AL46" s="396"/>
      <c r="AM46" s="396"/>
      <c r="AN46" s="396"/>
      <c r="AO46" s="396"/>
      <c r="AP46" s="396"/>
      <c r="AQ46" s="396"/>
      <c r="AR46" s="396"/>
      <c r="AS46" s="396"/>
      <c r="AT46" s="396"/>
      <c r="AU46" s="396"/>
      <c r="AV46" s="396"/>
      <c r="AW46" s="396"/>
      <c r="AX46" s="396"/>
    </row>
    <row r="47" spans="2:50" s="329" customFormat="1" x14ac:dyDescent="0.25">
      <c r="Z47" s="396"/>
      <c r="AA47" s="396"/>
      <c r="AB47" s="396"/>
      <c r="AC47" s="396"/>
      <c r="AD47" s="396"/>
      <c r="AE47" s="396"/>
      <c r="AF47" s="396"/>
      <c r="AG47" s="396"/>
      <c r="AH47" s="396"/>
      <c r="AI47" s="396"/>
      <c r="AJ47" s="396"/>
      <c r="AK47" s="396"/>
      <c r="AL47" s="396"/>
      <c r="AM47" s="396"/>
      <c r="AN47" s="396"/>
      <c r="AO47" s="396"/>
      <c r="AP47" s="396"/>
      <c r="AQ47" s="396"/>
      <c r="AR47" s="396"/>
      <c r="AS47" s="396"/>
      <c r="AT47" s="396"/>
      <c r="AU47" s="396"/>
      <c r="AV47" s="396"/>
      <c r="AW47" s="396"/>
      <c r="AX47" s="396"/>
    </row>
    <row r="48" spans="2:50" s="329" customFormat="1" x14ac:dyDescent="0.25">
      <c r="Z48" s="396"/>
      <c r="AA48" s="396"/>
      <c r="AB48" s="396"/>
      <c r="AC48" s="396"/>
      <c r="AD48" s="396"/>
      <c r="AE48" s="396"/>
      <c r="AF48" s="396"/>
      <c r="AG48" s="396"/>
      <c r="AH48" s="396"/>
      <c r="AI48" s="396"/>
      <c r="AJ48" s="396"/>
      <c r="AK48" s="396"/>
      <c r="AL48" s="396"/>
      <c r="AM48" s="396"/>
      <c r="AN48" s="396"/>
      <c r="AO48" s="396"/>
      <c r="AP48" s="396"/>
      <c r="AQ48" s="396"/>
      <c r="AR48" s="396"/>
      <c r="AS48" s="396"/>
      <c r="AT48" s="396"/>
      <c r="AU48" s="396"/>
      <c r="AV48" s="396"/>
      <c r="AW48" s="396"/>
      <c r="AX48" s="396"/>
    </row>
    <row r="49" spans="26:50" s="329" customFormat="1" x14ac:dyDescent="0.25">
      <c r="Z49" s="396"/>
      <c r="AA49" s="396"/>
      <c r="AB49" s="396"/>
      <c r="AC49" s="396"/>
      <c r="AD49" s="396"/>
      <c r="AE49" s="396"/>
      <c r="AF49" s="396"/>
      <c r="AG49" s="396"/>
      <c r="AH49" s="396"/>
      <c r="AI49" s="396"/>
      <c r="AJ49" s="396"/>
      <c r="AK49" s="396"/>
      <c r="AL49" s="396"/>
      <c r="AM49" s="396"/>
      <c r="AN49" s="396"/>
      <c r="AO49" s="396"/>
      <c r="AP49" s="396"/>
      <c r="AQ49" s="396"/>
      <c r="AR49" s="396"/>
      <c r="AS49" s="396"/>
      <c r="AT49" s="396"/>
      <c r="AU49" s="396"/>
      <c r="AV49" s="396"/>
      <c r="AW49" s="396"/>
      <c r="AX49" s="396"/>
    </row>
    <row r="50" spans="26:50" s="329" customFormat="1" x14ac:dyDescent="0.25">
      <c r="Z50" s="396"/>
      <c r="AA50" s="396"/>
      <c r="AB50" s="396"/>
      <c r="AC50" s="396"/>
      <c r="AD50" s="396"/>
      <c r="AE50" s="396"/>
      <c r="AF50" s="396"/>
      <c r="AG50" s="396"/>
      <c r="AH50" s="396"/>
      <c r="AI50" s="396"/>
      <c r="AJ50" s="396"/>
      <c r="AK50" s="396"/>
      <c r="AL50" s="396"/>
      <c r="AM50" s="396"/>
      <c r="AN50" s="396"/>
      <c r="AO50" s="396"/>
      <c r="AP50" s="396"/>
      <c r="AQ50" s="396"/>
      <c r="AR50" s="396"/>
      <c r="AS50" s="396"/>
      <c r="AT50" s="396"/>
      <c r="AU50" s="396"/>
      <c r="AV50" s="396"/>
      <c r="AW50" s="396"/>
      <c r="AX50" s="396"/>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70"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115">
    <tabColor theme="0"/>
    <pageSetUpPr fitToPage="1"/>
  </sheetPr>
  <dimension ref="A1:AH68"/>
  <sheetViews>
    <sheetView zoomScaleNormal="100" workbookViewId="0"/>
  </sheetViews>
  <sheetFormatPr baseColWidth="10" defaultColWidth="11.453125" defaultRowHeight="14.5" x14ac:dyDescent="0.25"/>
  <cols>
    <col min="1" max="1" width="2.81640625" style="333" customWidth="1"/>
    <col min="2" max="2" width="32.26953125" style="333" customWidth="1"/>
    <col min="3" max="3" width="0.54296875" style="333" customWidth="1"/>
    <col min="4" max="4" width="12.1796875" style="333" customWidth="1"/>
    <col min="5" max="5" width="0.453125" style="333" customWidth="1"/>
    <col min="6" max="6" width="11.81640625" style="333" customWidth="1"/>
    <col min="7" max="7" width="11.26953125" style="333" customWidth="1"/>
    <col min="8" max="8" width="0.453125" style="333" customWidth="1"/>
    <col min="9" max="9" width="11.81640625" style="333" customWidth="1"/>
    <col min="10" max="10" width="9.81640625" style="333" customWidth="1"/>
    <col min="11" max="11" width="7" style="333" customWidth="1"/>
    <col min="12" max="12" width="8.453125" style="333" customWidth="1"/>
    <col min="13" max="13" width="5" style="333" customWidth="1"/>
    <col min="14" max="14" width="8.1796875" style="333" customWidth="1"/>
    <col min="15" max="15" width="6.26953125" style="333" customWidth="1"/>
    <col min="16" max="16" width="8.26953125" style="333" customWidth="1"/>
    <col min="17" max="17" width="6.54296875" style="333" customWidth="1"/>
    <col min="18" max="18" width="9" style="333" customWidth="1"/>
    <col min="19" max="19" width="5.81640625" style="333" customWidth="1"/>
    <col min="20" max="20" width="8.81640625" style="333" customWidth="1"/>
    <col min="21" max="21" width="7" style="333" customWidth="1"/>
    <col min="22" max="22" width="7.26953125" style="333" customWidth="1"/>
    <col min="23" max="23" width="3.54296875" style="333" customWidth="1"/>
    <col min="24" max="25" width="2.453125" style="596" bestFit="1" customWidth="1"/>
    <col min="26" max="26" width="4.81640625" style="596" customWidth="1"/>
    <col min="27" max="27" width="14.7265625" style="396" bestFit="1" customWidth="1"/>
    <col min="28" max="28" width="8.1796875" style="396" customWidth="1"/>
    <col min="29" max="29" width="8.453125" style="396" bestFit="1" customWidth="1"/>
    <col min="30" max="30" width="4.26953125" style="396" bestFit="1" customWidth="1"/>
    <col min="31" max="31" width="2.453125" style="333" bestFit="1" customWidth="1"/>
    <col min="32" max="32" width="4.26953125" style="333" bestFit="1" customWidth="1"/>
    <col min="33" max="33" width="8.453125" style="333" bestFit="1" customWidth="1"/>
    <col min="34" max="34" width="4.26953125" style="333" bestFit="1" customWidth="1"/>
    <col min="35" max="16384" width="11.453125" style="333"/>
  </cols>
  <sheetData>
    <row r="1" spans="1:34" s="340" customFormat="1" x14ac:dyDescent="0.25">
      <c r="B1" s="311"/>
      <c r="C1" s="341"/>
      <c r="E1" s="341"/>
      <c r="F1" s="342" t="s">
        <v>135</v>
      </c>
      <c r="G1" s="342"/>
      <c r="H1" s="342"/>
      <c r="I1" s="342" t="s">
        <v>16</v>
      </c>
      <c r="X1" s="598"/>
      <c r="Y1" s="598"/>
      <c r="Z1" s="598"/>
      <c r="AA1" s="342"/>
      <c r="AB1" s="342"/>
      <c r="AC1" s="342"/>
      <c r="AD1" s="342"/>
    </row>
    <row r="2" spans="1:34" s="343" customFormat="1" x14ac:dyDescent="0.35">
      <c r="B2" s="1443"/>
      <c r="C2" s="1443"/>
      <c r="X2" s="599"/>
      <c r="Y2" s="599"/>
      <c r="Z2" s="599"/>
      <c r="AA2" s="556"/>
      <c r="AB2" s="556"/>
      <c r="AC2" s="556"/>
      <c r="AD2" s="556"/>
    </row>
    <row r="3" spans="1:34" s="345" customFormat="1" ht="32.25" customHeight="1" x14ac:dyDescent="0.25">
      <c r="B3" s="1444"/>
      <c r="C3" s="1444"/>
      <c r="X3" s="599"/>
      <c r="Y3" s="599"/>
      <c r="Z3" s="599"/>
      <c r="AA3" s="556"/>
      <c r="AB3" s="556"/>
      <c r="AC3" s="556"/>
      <c r="AD3" s="556"/>
    </row>
    <row r="4" spans="1:34" s="492" customFormat="1" ht="19.5" customHeight="1" x14ac:dyDescent="0.25">
      <c r="A4" s="1539" t="s">
        <v>471</v>
      </c>
      <c r="B4" s="1539"/>
      <c r="C4" s="1539"/>
      <c r="D4" s="1539"/>
      <c r="E4" s="1539"/>
      <c r="F4" s="1539"/>
      <c r="G4" s="1539"/>
      <c r="H4" s="1539"/>
      <c r="I4" s="1539"/>
      <c r="J4" s="1539"/>
      <c r="K4" s="1539"/>
      <c r="L4" s="1539"/>
      <c r="M4" s="1539"/>
      <c r="N4" s="1539"/>
      <c r="O4" s="1539"/>
      <c r="P4" s="1539"/>
      <c r="Q4" s="1539"/>
      <c r="R4" s="1539"/>
      <c r="S4" s="1539"/>
      <c r="T4" s="1539"/>
      <c r="U4" s="1539"/>
      <c r="V4" s="1539"/>
      <c r="AA4" s="556"/>
      <c r="AB4" s="556"/>
      <c r="AC4" s="556"/>
      <c r="AD4" s="556"/>
    </row>
    <row r="5" spans="1:34" s="492" customFormat="1" ht="15.5" x14ac:dyDescent="0.25">
      <c r="B5" s="1482" t="str">
        <f>porsaad!$B$6</f>
        <v>Situación a 31 de diciembre de 2025</v>
      </c>
      <c r="C5" s="1482"/>
      <c r="D5" s="1482"/>
      <c r="E5" s="1482"/>
      <c r="F5" s="1482"/>
      <c r="G5" s="1482"/>
      <c r="H5" s="1482"/>
      <c r="I5" s="1482"/>
      <c r="J5" s="1482"/>
      <c r="K5" s="1482"/>
      <c r="L5" s="1482"/>
      <c r="M5" s="1482"/>
      <c r="N5" s="1482"/>
      <c r="O5" s="1482"/>
      <c r="P5" s="1482"/>
      <c r="Q5" s="1482"/>
      <c r="R5" s="1482"/>
      <c r="S5" s="1482"/>
      <c r="T5" s="1482"/>
      <c r="U5" s="1482"/>
      <c r="V5" s="1482"/>
      <c r="AA5" s="556"/>
      <c r="AB5" s="556"/>
      <c r="AC5" s="556"/>
      <c r="AD5" s="556"/>
    </row>
    <row r="6" spans="1:34" s="492" customFormat="1" ht="6" customHeight="1" x14ac:dyDescent="0.25">
      <c r="AA6" s="556"/>
      <c r="AB6" s="556"/>
      <c r="AC6" s="556"/>
      <c r="AD6" s="556"/>
    </row>
    <row r="7" spans="1:34" s="437" customFormat="1" ht="7.5" customHeight="1" x14ac:dyDescent="0.25">
      <c r="A7" s="488"/>
      <c r="B7" s="1447" t="s">
        <v>12</v>
      </c>
      <c r="D7" s="1483" t="s">
        <v>243</v>
      </c>
      <c r="E7" s="593"/>
      <c r="F7" s="1537"/>
      <c r="G7" s="1537"/>
      <c r="H7" s="489"/>
      <c r="I7" s="445"/>
      <c r="J7" s="445"/>
      <c r="K7" s="445"/>
      <c r="L7" s="445"/>
      <c r="M7" s="489"/>
      <c r="N7" s="489"/>
      <c r="O7" s="489"/>
      <c r="P7" s="489"/>
      <c r="Q7" s="489"/>
      <c r="R7" s="489"/>
      <c r="S7" s="594"/>
      <c r="T7" s="489"/>
      <c r="U7" s="489"/>
      <c r="V7" s="595"/>
      <c r="AA7" s="513"/>
      <c r="AB7" s="513"/>
      <c r="AC7" s="513"/>
      <c r="AD7" s="513"/>
    </row>
    <row r="8" spans="1:34" s="437" customFormat="1" ht="15" customHeight="1" x14ac:dyDescent="0.25">
      <c r="A8" s="488"/>
      <c r="B8" s="1448"/>
      <c r="D8" s="1536"/>
      <c r="F8" s="1483" t="s">
        <v>382</v>
      </c>
      <c r="G8" s="1484"/>
      <c r="I8" s="1483" t="s">
        <v>383</v>
      </c>
      <c r="J8" s="1485"/>
      <c r="K8" s="1527" t="s">
        <v>371</v>
      </c>
      <c r="L8" s="1528"/>
      <c r="M8" s="1528"/>
      <c r="N8" s="1528"/>
      <c r="O8" s="1528"/>
      <c r="P8" s="1528"/>
      <c r="Q8" s="1528"/>
      <c r="R8" s="1528"/>
      <c r="S8" s="1528"/>
      <c r="T8" s="1528"/>
      <c r="U8" s="1528"/>
      <c r="V8" s="1529"/>
      <c r="AA8" s="513"/>
      <c r="AB8" s="513"/>
      <c r="AC8" s="513"/>
      <c r="AD8" s="513"/>
    </row>
    <row r="9" spans="1:34" s="437" customFormat="1" ht="25.5" customHeight="1" x14ac:dyDescent="0.25">
      <c r="A9" s="488"/>
      <c r="B9" s="1448"/>
      <c r="D9" s="1502"/>
      <c r="E9" s="491"/>
      <c r="F9" s="1525"/>
      <c r="G9" s="1538"/>
      <c r="I9" s="1525"/>
      <c r="J9" s="1526"/>
      <c r="K9" s="1522" t="s">
        <v>372</v>
      </c>
      <c r="L9" s="1523"/>
      <c r="M9" s="1522" t="s">
        <v>373</v>
      </c>
      <c r="N9" s="1524"/>
      <c r="O9" s="1522" t="s">
        <v>374</v>
      </c>
      <c r="P9" s="1523"/>
      <c r="Q9" s="1531" t="s">
        <v>375</v>
      </c>
      <c r="R9" s="1531"/>
      <c r="S9" s="1532" t="s">
        <v>376</v>
      </c>
      <c r="T9" s="1533"/>
      <c r="U9" s="1534" t="s">
        <v>377</v>
      </c>
      <c r="V9" s="1535"/>
      <c r="AA9" s="513"/>
      <c r="AB9" s="513"/>
      <c r="AC9" s="513"/>
      <c r="AD9" s="513"/>
    </row>
    <row r="10" spans="1:34" s="437" customFormat="1" ht="39" x14ac:dyDescent="0.25">
      <c r="A10" s="488"/>
      <c r="B10" s="1449"/>
      <c r="D10" s="600" t="s">
        <v>9</v>
      </c>
      <c r="E10" s="493"/>
      <c r="F10" s="455" t="s">
        <v>9</v>
      </c>
      <c r="G10" s="401" t="s">
        <v>272</v>
      </c>
      <c r="H10" s="494"/>
      <c r="I10" s="400" t="s">
        <v>9</v>
      </c>
      <c r="J10" s="406" t="s">
        <v>272</v>
      </c>
      <c r="K10" s="601" t="s">
        <v>9</v>
      </c>
      <c r="L10" s="403" t="s">
        <v>378</v>
      </c>
      <c r="M10" s="405" t="s">
        <v>9</v>
      </c>
      <c r="N10" s="403" t="s">
        <v>378</v>
      </c>
      <c r="O10" s="407" t="s">
        <v>9</v>
      </c>
      <c r="P10" s="403" t="s">
        <v>378</v>
      </c>
      <c r="Q10" s="406" t="s">
        <v>9</v>
      </c>
      <c r="R10" s="735" t="s">
        <v>378</v>
      </c>
      <c r="S10" s="406" t="s">
        <v>9</v>
      </c>
      <c r="T10" s="736" t="s">
        <v>378</v>
      </c>
      <c r="U10" s="407" t="s">
        <v>9</v>
      </c>
      <c r="V10" s="735" t="s">
        <v>378</v>
      </c>
      <c r="AA10" s="568" t="s">
        <v>207</v>
      </c>
      <c r="AB10" s="602" t="s">
        <v>384</v>
      </c>
      <c r="AC10" s="603" t="s">
        <v>385</v>
      </c>
      <c r="AD10" s="513"/>
    </row>
    <row r="11" spans="1:34" s="328" customFormat="1" ht="8.25" customHeight="1" x14ac:dyDescent="0.25">
      <c r="A11" s="326"/>
      <c r="B11" s="327"/>
      <c r="D11" s="327"/>
      <c r="F11" s="327"/>
      <c r="G11" s="327"/>
      <c r="I11" s="327"/>
      <c r="J11" s="327"/>
      <c r="K11" s="319"/>
      <c r="L11" s="348"/>
      <c r="M11" s="329"/>
      <c r="N11" s="329"/>
      <c r="O11" s="329"/>
      <c r="P11" s="329"/>
      <c r="Q11" s="329"/>
      <c r="R11" s="329"/>
      <c r="S11" s="329"/>
      <c r="T11" s="329"/>
      <c r="U11" s="329"/>
      <c r="V11" s="329"/>
      <c r="X11" s="596"/>
      <c r="Y11" s="596"/>
      <c r="Z11" s="596"/>
      <c r="AA11" s="604">
        <v>44286</v>
      </c>
      <c r="AB11" s="602">
        <v>25720</v>
      </c>
      <c r="AC11" s="602">
        <v>23592</v>
      </c>
      <c r="AD11" s="396"/>
    </row>
    <row r="12" spans="1:34" s="331" customFormat="1" x14ac:dyDescent="0.35">
      <c r="A12" s="330"/>
      <c r="B12" s="349" t="s">
        <v>8</v>
      </c>
      <c r="C12" s="350"/>
      <c r="D12" s="605">
        <v>441462</v>
      </c>
      <c r="E12" s="350"/>
      <c r="F12" s="355">
        <v>13401</v>
      </c>
      <c r="G12" s="358">
        <v>3.0355953626812728</v>
      </c>
      <c r="H12" s="350"/>
      <c r="I12" s="355">
        <v>2799</v>
      </c>
      <c r="J12" s="358">
        <v>0.63402965600663252</v>
      </c>
      <c r="K12" s="355">
        <v>2655</v>
      </c>
      <c r="L12" s="358">
        <v>94.855305466237937</v>
      </c>
      <c r="M12" s="355">
        <v>32</v>
      </c>
      <c r="N12" s="358">
        <v>1.1432654519471239</v>
      </c>
      <c r="O12" s="355">
        <v>0</v>
      </c>
      <c r="P12" s="358">
        <v>0</v>
      </c>
      <c r="Q12" s="355">
        <v>87</v>
      </c>
      <c r="R12" s="358">
        <v>3.1082529474812435</v>
      </c>
      <c r="S12" s="355">
        <v>7</v>
      </c>
      <c r="T12" s="358">
        <v>0.25008931761343339</v>
      </c>
      <c r="U12" s="355">
        <v>18</v>
      </c>
      <c r="V12" s="358">
        <v>0.64308681672025725</v>
      </c>
      <c r="X12" s="606"/>
      <c r="Y12" s="606"/>
      <c r="Z12" s="606"/>
      <c r="AA12" s="604">
        <v>44316</v>
      </c>
      <c r="AB12" s="602">
        <v>26707</v>
      </c>
      <c r="AC12" s="602">
        <v>18034</v>
      </c>
      <c r="AD12" s="567"/>
      <c r="AE12" s="360"/>
      <c r="AF12" s="360"/>
      <c r="AG12" s="361"/>
      <c r="AH12" s="607"/>
    </row>
    <row r="13" spans="1:34" s="331" customFormat="1" x14ac:dyDescent="0.35">
      <c r="A13" s="330"/>
      <c r="B13" s="363" t="s">
        <v>7</v>
      </c>
      <c r="C13" s="350"/>
      <c r="D13" s="608">
        <v>57328</v>
      </c>
      <c r="E13" s="350"/>
      <c r="F13" s="368">
        <v>1008</v>
      </c>
      <c r="G13" s="372">
        <v>1.7583030979626011</v>
      </c>
      <c r="H13" s="350"/>
      <c r="I13" s="368">
        <v>657</v>
      </c>
      <c r="J13" s="372">
        <v>1.1460368406363381</v>
      </c>
      <c r="K13" s="368">
        <v>626</v>
      </c>
      <c r="L13" s="372">
        <v>95.281582952815825</v>
      </c>
      <c r="M13" s="368">
        <v>15</v>
      </c>
      <c r="N13" s="372">
        <v>2.2831050228310499</v>
      </c>
      <c r="O13" s="368">
        <v>0</v>
      </c>
      <c r="P13" s="372">
        <v>0</v>
      </c>
      <c r="Q13" s="368">
        <v>4</v>
      </c>
      <c r="R13" s="372">
        <v>0.60882800608828003</v>
      </c>
      <c r="S13" s="368">
        <v>0</v>
      </c>
      <c r="T13" s="372">
        <v>0</v>
      </c>
      <c r="U13" s="368">
        <v>12</v>
      </c>
      <c r="V13" s="372">
        <v>1.8264840182648401</v>
      </c>
      <c r="X13" s="606"/>
      <c r="Y13" s="606"/>
      <c r="Z13" s="606"/>
      <c r="AA13" s="604">
        <v>44347</v>
      </c>
      <c r="AB13" s="602">
        <v>28175</v>
      </c>
      <c r="AC13" s="602">
        <v>15503</v>
      </c>
      <c r="AD13" s="567"/>
      <c r="AE13" s="360"/>
      <c r="AF13" s="360"/>
      <c r="AG13" s="361"/>
      <c r="AH13" s="607"/>
    </row>
    <row r="14" spans="1:34" s="331" customFormat="1" x14ac:dyDescent="0.35">
      <c r="A14" s="330"/>
      <c r="B14" s="363" t="s">
        <v>37</v>
      </c>
      <c r="C14" s="350"/>
      <c r="D14" s="608">
        <v>43625</v>
      </c>
      <c r="E14" s="350"/>
      <c r="F14" s="368">
        <v>389</v>
      </c>
      <c r="G14" s="372">
        <v>0.89169054441260742</v>
      </c>
      <c r="H14" s="350"/>
      <c r="I14" s="368">
        <v>424</v>
      </c>
      <c r="J14" s="372">
        <v>0.97191977077363889</v>
      </c>
      <c r="K14" s="368">
        <v>404</v>
      </c>
      <c r="L14" s="372">
        <v>95.283018867924525</v>
      </c>
      <c r="M14" s="368">
        <v>1</v>
      </c>
      <c r="N14" s="372">
        <v>0.23584905660377359</v>
      </c>
      <c r="O14" s="368">
        <v>0</v>
      </c>
      <c r="P14" s="372">
        <v>0</v>
      </c>
      <c r="Q14" s="368">
        <v>3</v>
      </c>
      <c r="R14" s="372">
        <v>0.70754716981132082</v>
      </c>
      <c r="S14" s="368">
        <v>0</v>
      </c>
      <c r="T14" s="372">
        <v>0</v>
      </c>
      <c r="U14" s="368">
        <v>16</v>
      </c>
      <c r="V14" s="372">
        <v>3.7735849056603774</v>
      </c>
      <c r="X14" s="606"/>
      <c r="Y14" s="606"/>
      <c r="Z14" s="606"/>
      <c r="AA14" s="604">
        <v>44377</v>
      </c>
      <c r="AB14" s="602">
        <v>28047</v>
      </c>
      <c r="AC14" s="602">
        <v>18622</v>
      </c>
      <c r="AD14" s="567"/>
      <c r="AE14" s="360"/>
      <c r="AF14" s="360"/>
      <c r="AG14" s="361"/>
      <c r="AH14" s="607"/>
    </row>
    <row r="15" spans="1:34" s="331" customFormat="1" x14ac:dyDescent="0.35">
      <c r="A15" s="330"/>
      <c r="B15" s="363" t="s">
        <v>38</v>
      </c>
      <c r="C15" s="350"/>
      <c r="D15" s="608">
        <v>47585</v>
      </c>
      <c r="E15" s="350"/>
      <c r="F15" s="368">
        <v>579</v>
      </c>
      <c r="G15" s="372">
        <v>1.2167699905432383</v>
      </c>
      <c r="H15" s="350"/>
      <c r="I15" s="368">
        <v>344</v>
      </c>
      <c r="J15" s="372">
        <v>0.7229168855731849</v>
      </c>
      <c r="K15" s="368">
        <v>329</v>
      </c>
      <c r="L15" s="372">
        <v>95.639534883720927</v>
      </c>
      <c r="M15" s="368">
        <v>14</v>
      </c>
      <c r="N15" s="372">
        <v>4.0697674418604652</v>
      </c>
      <c r="O15" s="368">
        <v>0</v>
      </c>
      <c r="P15" s="372">
        <v>0</v>
      </c>
      <c r="Q15" s="368">
        <v>0</v>
      </c>
      <c r="R15" s="372">
        <v>0</v>
      </c>
      <c r="S15" s="368">
        <v>1</v>
      </c>
      <c r="T15" s="372">
        <v>0.29069767441860467</v>
      </c>
      <c r="U15" s="368">
        <v>0</v>
      </c>
      <c r="V15" s="372">
        <v>0</v>
      </c>
      <c r="X15" s="606"/>
      <c r="Y15" s="606"/>
      <c r="Z15" s="606"/>
      <c r="AA15" s="604">
        <v>44408</v>
      </c>
      <c r="AB15" s="602">
        <v>26363</v>
      </c>
      <c r="AC15" s="602">
        <v>16904</v>
      </c>
      <c r="AD15" s="567"/>
      <c r="AE15" s="360"/>
      <c r="AF15" s="360"/>
      <c r="AG15" s="361"/>
      <c r="AH15" s="607"/>
    </row>
    <row r="16" spans="1:34" s="331" customFormat="1" x14ac:dyDescent="0.35">
      <c r="A16" s="330"/>
      <c r="B16" s="363" t="s">
        <v>6</v>
      </c>
      <c r="C16" s="350"/>
      <c r="D16" s="608">
        <v>76771</v>
      </c>
      <c r="E16" s="350"/>
      <c r="F16" s="368">
        <v>1832</v>
      </c>
      <c r="G16" s="372">
        <v>2.3863177501921298</v>
      </c>
      <c r="H16" s="350"/>
      <c r="I16" s="368">
        <v>548</v>
      </c>
      <c r="J16" s="372">
        <v>0.71381120475179427</v>
      </c>
      <c r="K16" s="368">
        <v>501</v>
      </c>
      <c r="L16" s="372">
        <v>91.423357664233578</v>
      </c>
      <c r="M16" s="368">
        <v>8</v>
      </c>
      <c r="N16" s="372">
        <v>1.4598540145985401</v>
      </c>
      <c r="O16" s="368">
        <v>0</v>
      </c>
      <c r="P16" s="372">
        <v>0</v>
      </c>
      <c r="Q16" s="368">
        <v>13</v>
      </c>
      <c r="R16" s="372">
        <v>2.3722627737226274</v>
      </c>
      <c r="S16" s="368">
        <v>24</v>
      </c>
      <c r="T16" s="372">
        <v>4.3795620437956204</v>
      </c>
      <c r="U16" s="368">
        <v>2</v>
      </c>
      <c r="V16" s="372">
        <v>0.36496350364963503</v>
      </c>
      <c r="X16" s="606"/>
      <c r="Y16" s="606"/>
      <c r="Z16" s="606"/>
      <c r="AA16" s="604">
        <v>44439</v>
      </c>
      <c r="AB16" s="602">
        <v>16420</v>
      </c>
      <c r="AC16" s="602">
        <v>20385</v>
      </c>
      <c r="AD16" s="567"/>
      <c r="AE16" s="360"/>
      <c r="AF16" s="360"/>
      <c r="AG16" s="361"/>
      <c r="AH16" s="607"/>
    </row>
    <row r="17" spans="1:34" s="331" customFormat="1" x14ac:dyDescent="0.35">
      <c r="A17" s="330"/>
      <c r="B17" s="363" t="s">
        <v>5</v>
      </c>
      <c r="C17" s="350"/>
      <c r="D17" s="609">
        <v>23336</v>
      </c>
      <c r="E17" s="350"/>
      <c r="F17" s="377">
        <v>127</v>
      </c>
      <c r="G17" s="372">
        <v>0.54422351731230711</v>
      </c>
      <c r="H17" s="350"/>
      <c r="I17" s="377">
        <v>353</v>
      </c>
      <c r="J17" s="372">
        <v>1.5126842646554679</v>
      </c>
      <c r="K17" s="377">
        <v>220</v>
      </c>
      <c r="L17" s="372">
        <v>62.322946175637398</v>
      </c>
      <c r="M17" s="377">
        <v>1</v>
      </c>
      <c r="N17" s="372">
        <v>0.28328611898016998</v>
      </c>
      <c r="O17" s="377">
        <v>0</v>
      </c>
      <c r="P17" s="372">
        <v>0</v>
      </c>
      <c r="Q17" s="377">
        <v>118</v>
      </c>
      <c r="R17" s="372">
        <v>33.42776203966006</v>
      </c>
      <c r="S17" s="377">
        <v>0</v>
      </c>
      <c r="T17" s="372">
        <v>0</v>
      </c>
      <c r="U17" s="377">
        <v>14</v>
      </c>
      <c r="V17" s="372">
        <v>3.9660056657223794</v>
      </c>
      <c r="X17" s="606"/>
      <c r="Y17" s="606"/>
      <c r="Z17" s="606"/>
      <c r="AA17" s="604">
        <v>44469</v>
      </c>
      <c r="AB17" s="602">
        <v>22330</v>
      </c>
      <c r="AC17" s="602">
        <v>19468</v>
      </c>
      <c r="AD17" s="567"/>
      <c r="AE17" s="360"/>
      <c r="AF17" s="360"/>
      <c r="AG17" s="361"/>
      <c r="AH17" s="607"/>
    </row>
    <row r="18" spans="1:34" s="331" customFormat="1" x14ac:dyDescent="0.35">
      <c r="A18" s="330"/>
      <c r="B18" s="363" t="s">
        <v>4</v>
      </c>
      <c r="C18" s="350"/>
      <c r="D18" s="608">
        <v>160029</v>
      </c>
      <c r="E18" s="350"/>
      <c r="F18" s="368">
        <v>2678</v>
      </c>
      <c r="G18" s="372">
        <v>1.6734466877878384</v>
      </c>
      <c r="H18" s="350"/>
      <c r="I18" s="368">
        <v>1688</v>
      </c>
      <c r="J18" s="372">
        <v>1.0548088159021176</v>
      </c>
      <c r="K18" s="368">
        <v>1314</v>
      </c>
      <c r="L18" s="372">
        <v>77.843601895734594</v>
      </c>
      <c r="M18" s="368">
        <v>74</v>
      </c>
      <c r="N18" s="372">
        <v>4.3838862559241711</v>
      </c>
      <c r="O18" s="368">
        <v>0</v>
      </c>
      <c r="P18" s="372">
        <v>0</v>
      </c>
      <c r="Q18" s="368">
        <v>2</v>
      </c>
      <c r="R18" s="372">
        <v>0.11848341232227488</v>
      </c>
      <c r="S18" s="368">
        <v>0</v>
      </c>
      <c r="T18" s="372">
        <v>0</v>
      </c>
      <c r="U18" s="368">
        <v>298</v>
      </c>
      <c r="V18" s="372">
        <v>17.654028436018958</v>
      </c>
      <c r="X18" s="606"/>
      <c r="Y18" s="606"/>
      <c r="Z18" s="606"/>
      <c r="AA18" s="604">
        <v>44500</v>
      </c>
      <c r="AB18" s="602">
        <v>29317</v>
      </c>
      <c r="AC18" s="602">
        <v>17136</v>
      </c>
      <c r="AD18" s="567"/>
      <c r="AE18" s="360"/>
      <c r="AF18" s="360"/>
      <c r="AG18" s="361"/>
      <c r="AH18" s="607"/>
    </row>
    <row r="19" spans="1:34" s="331" customFormat="1" x14ac:dyDescent="0.35">
      <c r="A19" s="330"/>
      <c r="B19" s="363" t="s">
        <v>40</v>
      </c>
      <c r="C19" s="350"/>
      <c r="D19" s="608">
        <v>101470</v>
      </c>
      <c r="E19" s="350"/>
      <c r="F19" s="368">
        <v>1092</v>
      </c>
      <c r="G19" s="372">
        <v>1.0761801517689957</v>
      </c>
      <c r="H19" s="350"/>
      <c r="I19" s="368">
        <v>994</v>
      </c>
      <c r="J19" s="372">
        <v>0.97959988173844481</v>
      </c>
      <c r="K19" s="368">
        <v>754</v>
      </c>
      <c r="L19" s="372">
        <v>75.855130784708251</v>
      </c>
      <c r="M19" s="368">
        <v>26</v>
      </c>
      <c r="N19" s="372">
        <v>2.6156941649899399</v>
      </c>
      <c r="O19" s="368">
        <v>1</v>
      </c>
      <c r="P19" s="372">
        <v>0.1006036217303823</v>
      </c>
      <c r="Q19" s="368">
        <v>49</v>
      </c>
      <c r="R19" s="372">
        <v>4.929577464788732</v>
      </c>
      <c r="S19" s="368">
        <v>5</v>
      </c>
      <c r="T19" s="372">
        <v>0.50301810865191143</v>
      </c>
      <c r="U19" s="368">
        <v>159</v>
      </c>
      <c r="V19" s="372">
        <v>15.995975855130784</v>
      </c>
      <c r="X19" s="606"/>
      <c r="Y19" s="606"/>
      <c r="Z19" s="606"/>
      <c r="AA19" s="604">
        <v>44530</v>
      </c>
      <c r="AB19" s="602">
        <v>28155</v>
      </c>
      <c r="AC19" s="602">
        <v>19590</v>
      </c>
      <c r="AD19" s="567"/>
      <c r="AE19" s="360"/>
      <c r="AF19" s="360"/>
      <c r="AG19" s="361"/>
      <c r="AH19" s="607"/>
    </row>
    <row r="20" spans="1:34" s="331" customFormat="1" x14ac:dyDescent="0.35">
      <c r="A20" s="330"/>
      <c r="B20" s="363" t="s">
        <v>41</v>
      </c>
      <c r="C20" s="350"/>
      <c r="D20" s="608">
        <v>376007</v>
      </c>
      <c r="E20" s="350"/>
      <c r="F20" s="368">
        <v>6818</v>
      </c>
      <c r="G20" s="372">
        <v>1.8132641147638209</v>
      </c>
      <c r="H20" s="350"/>
      <c r="I20" s="368">
        <v>4534</v>
      </c>
      <c r="J20" s="372">
        <v>1.2058286148928077</v>
      </c>
      <c r="K20" s="368">
        <v>2694</v>
      </c>
      <c r="L20" s="372">
        <v>59.417732686369654</v>
      </c>
      <c r="M20" s="368">
        <v>78</v>
      </c>
      <c r="N20" s="372">
        <v>1.7203352448169384</v>
      </c>
      <c r="O20" s="368">
        <v>1410</v>
      </c>
      <c r="P20" s="372">
        <v>31.09836788707543</v>
      </c>
      <c r="Q20" s="368">
        <v>2</v>
      </c>
      <c r="R20" s="372">
        <v>4.4111160123511246E-2</v>
      </c>
      <c r="S20" s="368">
        <v>79</v>
      </c>
      <c r="T20" s="372">
        <v>1.7423908248786943</v>
      </c>
      <c r="U20" s="368">
        <v>271</v>
      </c>
      <c r="V20" s="372">
        <v>5.9770621967357735</v>
      </c>
      <c r="X20" s="606"/>
      <c r="Y20" s="606"/>
      <c r="Z20" s="606"/>
      <c r="AA20" s="604">
        <v>44561</v>
      </c>
      <c r="AB20" s="602">
        <v>24865</v>
      </c>
      <c r="AC20" s="602">
        <v>26807</v>
      </c>
      <c r="AD20" s="567"/>
      <c r="AE20" s="360"/>
      <c r="AF20" s="360"/>
      <c r="AG20" s="361"/>
      <c r="AH20" s="607"/>
    </row>
    <row r="21" spans="1:34" s="331" customFormat="1" x14ac:dyDescent="0.35">
      <c r="A21" s="330"/>
      <c r="B21" s="363" t="s">
        <v>3</v>
      </c>
      <c r="C21" s="350"/>
      <c r="D21" s="608">
        <v>219095</v>
      </c>
      <c r="E21" s="350"/>
      <c r="F21" s="368">
        <v>3212</v>
      </c>
      <c r="G21" s="372">
        <v>1.4660307172687645</v>
      </c>
      <c r="H21" s="350"/>
      <c r="I21" s="368">
        <v>1855</v>
      </c>
      <c r="J21" s="372">
        <v>0.8466646888336109</v>
      </c>
      <c r="K21" s="368">
        <v>1801</v>
      </c>
      <c r="L21" s="372">
        <v>97.088948787061994</v>
      </c>
      <c r="M21" s="368">
        <v>28</v>
      </c>
      <c r="N21" s="372">
        <v>1.5094339622641511</v>
      </c>
      <c r="O21" s="368">
        <v>0</v>
      </c>
      <c r="P21" s="372">
        <v>0</v>
      </c>
      <c r="Q21" s="368">
        <v>11</v>
      </c>
      <c r="R21" s="372">
        <v>0.59299191374663074</v>
      </c>
      <c r="S21" s="368">
        <v>4</v>
      </c>
      <c r="T21" s="372">
        <v>0.215633423180593</v>
      </c>
      <c r="U21" s="368">
        <v>11</v>
      </c>
      <c r="V21" s="372">
        <v>0.59299191374663074</v>
      </c>
      <c r="X21" s="606"/>
      <c r="Y21" s="606"/>
      <c r="Z21" s="606"/>
      <c r="AA21" s="604">
        <v>44592</v>
      </c>
      <c r="AB21" s="602">
        <v>20377</v>
      </c>
      <c r="AC21" s="602">
        <v>22366</v>
      </c>
      <c r="AD21" s="567"/>
      <c r="AE21" s="360"/>
      <c r="AF21" s="360"/>
      <c r="AG21" s="361"/>
      <c r="AH21" s="607"/>
    </row>
    <row r="22" spans="1:34" s="331" customFormat="1" x14ac:dyDescent="0.35">
      <c r="A22" s="330"/>
      <c r="B22" s="363" t="s">
        <v>2</v>
      </c>
      <c r="C22" s="350"/>
      <c r="D22" s="608">
        <v>58757</v>
      </c>
      <c r="E22" s="350"/>
      <c r="F22" s="368">
        <v>1035</v>
      </c>
      <c r="G22" s="372">
        <v>1.761492247732185</v>
      </c>
      <c r="H22" s="350"/>
      <c r="I22" s="368">
        <v>624</v>
      </c>
      <c r="J22" s="372">
        <v>1.0620011232704187</v>
      </c>
      <c r="K22" s="368">
        <v>462</v>
      </c>
      <c r="L22" s="372">
        <v>74.038461538461547</v>
      </c>
      <c r="M22" s="368">
        <v>12</v>
      </c>
      <c r="N22" s="372">
        <v>1.9230769230769231</v>
      </c>
      <c r="O22" s="368">
        <v>0</v>
      </c>
      <c r="P22" s="372">
        <v>0</v>
      </c>
      <c r="Q22" s="368">
        <v>1</v>
      </c>
      <c r="R22" s="372">
        <v>0.16025641025641024</v>
      </c>
      <c r="S22" s="368">
        <v>0</v>
      </c>
      <c r="T22" s="372">
        <v>0</v>
      </c>
      <c r="U22" s="368">
        <v>149</v>
      </c>
      <c r="V22" s="372">
        <v>23.878205128205128</v>
      </c>
      <c r="X22" s="606"/>
      <c r="Y22" s="606"/>
      <c r="Z22" s="606"/>
      <c r="AA22" s="604">
        <v>44620</v>
      </c>
      <c r="AB22" s="602">
        <v>25448</v>
      </c>
      <c r="AC22" s="602">
        <v>23602</v>
      </c>
      <c r="AD22" s="567"/>
      <c r="AE22" s="360"/>
      <c r="AF22" s="360"/>
      <c r="AG22" s="361"/>
      <c r="AH22" s="607"/>
    </row>
    <row r="23" spans="1:34" s="331" customFormat="1" x14ac:dyDescent="0.35">
      <c r="A23" s="330"/>
      <c r="B23" s="363" t="s">
        <v>35</v>
      </c>
      <c r="C23" s="350"/>
      <c r="D23" s="608">
        <v>100376</v>
      </c>
      <c r="E23" s="350"/>
      <c r="F23" s="368">
        <v>2287</v>
      </c>
      <c r="G23" s="372">
        <v>2.2784330915756752</v>
      </c>
      <c r="H23" s="350"/>
      <c r="I23" s="368">
        <v>1076</v>
      </c>
      <c r="J23" s="372">
        <v>1.0719693950745199</v>
      </c>
      <c r="K23" s="368">
        <v>1016</v>
      </c>
      <c r="L23" s="372">
        <v>94.423791821561338</v>
      </c>
      <c r="M23" s="368">
        <v>6</v>
      </c>
      <c r="N23" s="372">
        <v>0.55762081784386619</v>
      </c>
      <c r="O23" s="368">
        <v>0</v>
      </c>
      <c r="P23" s="372">
        <v>0</v>
      </c>
      <c r="Q23" s="368">
        <v>46</v>
      </c>
      <c r="R23" s="372">
        <v>4.2750929368029738</v>
      </c>
      <c r="S23" s="368">
        <v>6</v>
      </c>
      <c r="T23" s="372">
        <v>0.55762081784386619</v>
      </c>
      <c r="U23" s="368">
        <v>2</v>
      </c>
      <c r="V23" s="372">
        <v>0.18587360594795538</v>
      </c>
      <c r="X23" s="606"/>
      <c r="Y23" s="606"/>
      <c r="Z23" s="606"/>
      <c r="AA23" s="604">
        <v>44651</v>
      </c>
      <c r="AB23" s="602">
        <v>31825</v>
      </c>
      <c r="AC23" s="602">
        <v>22165</v>
      </c>
      <c r="AD23" s="567"/>
      <c r="AE23" s="360"/>
      <c r="AF23" s="360"/>
      <c r="AG23" s="361"/>
      <c r="AH23" s="607"/>
    </row>
    <row r="24" spans="1:34" s="331" customFormat="1" x14ac:dyDescent="0.35">
      <c r="A24" s="330"/>
      <c r="B24" s="363" t="s">
        <v>42</v>
      </c>
      <c r="C24" s="350"/>
      <c r="D24" s="608">
        <v>277650</v>
      </c>
      <c r="E24" s="350"/>
      <c r="F24" s="368">
        <v>2811</v>
      </c>
      <c r="G24" s="372">
        <v>1.0124257158292813</v>
      </c>
      <c r="H24" s="350"/>
      <c r="I24" s="368">
        <v>2885</v>
      </c>
      <c r="J24" s="372">
        <v>1.0390779758688997</v>
      </c>
      <c r="K24" s="368">
        <v>2217</v>
      </c>
      <c r="L24" s="372">
        <v>76.845753899480073</v>
      </c>
      <c r="M24" s="368">
        <v>91</v>
      </c>
      <c r="N24" s="372">
        <v>3.1542461005199307</v>
      </c>
      <c r="O24" s="368">
        <v>0</v>
      </c>
      <c r="P24" s="372">
        <v>0</v>
      </c>
      <c r="Q24" s="368">
        <v>10</v>
      </c>
      <c r="R24" s="372">
        <v>0.34662045060658575</v>
      </c>
      <c r="S24" s="368">
        <v>0</v>
      </c>
      <c r="T24" s="372">
        <v>0</v>
      </c>
      <c r="U24" s="368">
        <v>567</v>
      </c>
      <c r="V24" s="372">
        <v>19.653379549393417</v>
      </c>
      <c r="X24" s="606"/>
      <c r="Y24" s="606"/>
      <c r="Z24" s="606"/>
      <c r="AA24" s="604">
        <v>44681</v>
      </c>
      <c r="AB24" s="602">
        <v>29337</v>
      </c>
      <c r="AC24" s="602">
        <v>20494</v>
      </c>
      <c r="AD24" s="567"/>
      <c r="AE24" s="360"/>
      <c r="AF24" s="360"/>
      <c r="AG24" s="361"/>
      <c r="AH24" s="607"/>
    </row>
    <row r="25" spans="1:34" x14ac:dyDescent="0.35">
      <c r="A25" s="332"/>
      <c r="B25" s="363" t="s">
        <v>43</v>
      </c>
      <c r="C25" s="350"/>
      <c r="D25" s="608">
        <v>67138</v>
      </c>
      <c r="E25" s="350"/>
      <c r="F25" s="368">
        <v>1157</v>
      </c>
      <c r="G25" s="372">
        <v>1.7233161547856652</v>
      </c>
      <c r="H25" s="350"/>
      <c r="I25" s="368">
        <v>597</v>
      </c>
      <c r="J25" s="372">
        <v>0.88921326223599162</v>
      </c>
      <c r="K25" s="368">
        <v>354</v>
      </c>
      <c r="L25" s="372">
        <v>59.2964824120603</v>
      </c>
      <c r="M25" s="368">
        <v>7</v>
      </c>
      <c r="N25" s="372">
        <v>1.1725293132328307</v>
      </c>
      <c r="O25" s="368">
        <v>1</v>
      </c>
      <c r="P25" s="372">
        <v>0.16750418760469013</v>
      </c>
      <c r="Q25" s="368">
        <v>202</v>
      </c>
      <c r="R25" s="372">
        <v>33.835845896147404</v>
      </c>
      <c r="S25" s="368">
        <v>17</v>
      </c>
      <c r="T25" s="372">
        <v>2.8475711892797317</v>
      </c>
      <c r="U25" s="368">
        <v>16</v>
      </c>
      <c r="V25" s="372">
        <v>2.6800670016750421</v>
      </c>
      <c r="X25" s="606"/>
      <c r="Y25" s="606"/>
      <c r="Z25" s="606"/>
      <c r="AA25" s="604">
        <v>44712</v>
      </c>
      <c r="AB25" s="602">
        <v>27733</v>
      </c>
      <c r="AC25" s="602">
        <v>19944</v>
      </c>
      <c r="AD25" s="567"/>
      <c r="AE25" s="360"/>
      <c r="AF25" s="360"/>
      <c r="AG25" s="361"/>
      <c r="AH25" s="607"/>
    </row>
    <row r="26" spans="1:34" s="331" customFormat="1" x14ac:dyDescent="0.35">
      <c r="B26" s="363" t="s">
        <v>44</v>
      </c>
      <c r="C26" s="350"/>
      <c r="D26" s="610">
        <v>24116</v>
      </c>
      <c r="E26" s="350"/>
      <c r="F26" s="377">
        <v>285</v>
      </c>
      <c r="G26" s="372">
        <v>1.1817880245480179</v>
      </c>
      <c r="H26" s="350"/>
      <c r="I26" s="377">
        <v>258</v>
      </c>
      <c r="J26" s="372">
        <v>1.0698291590645215</v>
      </c>
      <c r="K26" s="377">
        <v>254</v>
      </c>
      <c r="L26" s="372">
        <v>98.449612403100772</v>
      </c>
      <c r="M26" s="377">
        <v>3</v>
      </c>
      <c r="N26" s="372">
        <v>1.1627906976744187</v>
      </c>
      <c r="O26" s="377">
        <v>0</v>
      </c>
      <c r="P26" s="372">
        <v>0</v>
      </c>
      <c r="Q26" s="377">
        <v>0</v>
      </c>
      <c r="R26" s="372">
        <v>0</v>
      </c>
      <c r="S26" s="377">
        <v>0</v>
      </c>
      <c r="T26" s="372">
        <v>0</v>
      </c>
      <c r="U26" s="377">
        <v>1</v>
      </c>
      <c r="V26" s="372">
        <v>0.38759689922480622</v>
      </c>
      <c r="X26" s="606"/>
      <c r="Y26" s="606"/>
      <c r="Z26" s="606"/>
      <c r="AA26" s="604">
        <v>44742</v>
      </c>
      <c r="AB26" s="602">
        <v>30967</v>
      </c>
      <c r="AC26" s="602">
        <v>20368</v>
      </c>
      <c r="AD26" s="567"/>
      <c r="AE26" s="360"/>
      <c r="AF26" s="360"/>
      <c r="AG26" s="361"/>
      <c r="AH26" s="607"/>
    </row>
    <row r="27" spans="1:34" s="331" customFormat="1" x14ac:dyDescent="0.35">
      <c r="B27" s="363" t="s">
        <v>45</v>
      </c>
      <c r="C27" s="350"/>
      <c r="D27" s="610">
        <v>121567</v>
      </c>
      <c r="E27" s="350"/>
      <c r="F27" s="377">
        <v>1195</v>
      </c>
      <c r="G27" s="372">
        <v>0.98299703044411724</v>
      </c>
      <c r="H27" s="350"/>
      <c r="I27" s="377">
        <v>1147</v>
      </c>
      <c r="J27" s="372">
        <v>0.94351263089489745</v>
      </c>
      <c r="K27" s="377">
        <v>1067</v>
      </c>
      <c r="L27" s="372">
        <v>93.02528334786399</v>
      </c>
      <c r="M27" s="377">
        <v>43</v>
      </c>
      <c r="N27" s="372">
        <v>3.7489102005231034</v>
      </c>
      <c r="O27" s="377">
        <v>0</v>
      </c>
      <c r="P27" s="372">
        <v>0</v>
      </c>
      <c r="Q27" s="377">
        <v>11</v>
      </c>
      <c r="R27" s="372">
        <v>0.95902353966870102</v>
      </c>
      <c r="S27" s="377">
        <v>23</v>
      </c>
      <c r="T27" s="372">
        <v>2.0052310374891023</v>
      </c>
      <c r="U27" s="377">
        <v>3</v>
      </c>
      <c r="V27" s="372">
        <v>0.26155187445510025</v>
      </c>
      <c r="X27" s="606"/>
      <c r="Y27" s="606"/>
      <c r="Z27" s="606"/>
      <c r="AA27" s="604">
        <v>44773</v>
      </c>
      <c r="AB27" s="602">
        <v>28674</v>
      </c>
      <c r="AC27" s="602">
        <v>20566</v>
      </c>
      <c r="AD27" s="567"/>
      <c r="AE27" s="360"/>
      <c r="AF27" s="360"/>
      <c r="AG27" s="361"/>
      <c r="AH27" s="607"/>
    </row>
    <row r="28" spans="1:34" s="331" customFormat="1" x14ac:dyDescent="0.35">
      <c r="B28" s="363" t="s">
        <v>46</v>
      </c>
      <c r="C28" s="350"/>
      <c r="D28" s="610">
        <v>14968</v>
      </c>
      <c r="E28" s="350"/>
      <c r="F28" s="377">
        <v>359</v>
      </c>
      <c r="G28" s="383">
        <v>2.3984500267236775</v>
      </c>
      <c r="H28" s="350"/>
      <c r="I28" s="377">
        <v>435</v>
      </c>
      <c r="J28" s="383">
        <v>2.9061998931052915</v>
      </c>
      <c r="K28" s="377">
        <v>56</v>
      </c>
      <c r="L28" s="383">
        <v>12.873563218390805</v>
      </c>
      <c r="M28" s="377">
        <v>1</v>
      </c>
      <c r="N28" s="383">
        <v>0.22988505747126436</v>
      </c>
      <c r="O28" s="377">
        <v>115</v>
      </c>
      <c r="P28" s="383">
        <v>26.436781609195403</v>
      </c>
      <c r="Q28" s="377">
        <v>24</v>
      </c>
      <c r="R28" s="383">
        <v>5.5172413793103452</v>
      </c>
      <c r="S28" s="377">
        <v>2</v>
      </c>
      <c r="T28" s="383">
        <v>0.45977011494252873</v>
      </c>
      <c r="U28" s="377">
        <v>237</v>
      </c>
      <c r="V28" s="383">
        <v>54.482758620689651</v>
      </c>
      <c r="X28" s="606"/>
      <c r="Y28" s="606"/>
      <c r="Z28" s="606"/>
      <c r="AA28" s="604">
        <v>44804</v>
      </c>
      <c r="AB28" s="602">
        <v>19988</v>
      </c>
      <c r="AC28" s="602">
        <v>21716</v>
      </c>
      <c r="AD28" s="567"/>
      <c r="AE28" s="360"/>
      <c r="AF28" s="360"/>
      <c r="AG28" s="361"/>
      <c r="AH28" s="607"/>
    </row>
    <row r="29" spans="1:34" s="331" customFormat="1" x14ac:dyDescent="0.35">
      <c r="B29" s="384" t="s">
        <v>1</v>
      </c>
      <c r="C29" s="350"/>
      <c r="D29" s="611">
        <v>5775</v>
      </c>
      <c r="E29" s="350"/>
      <c r="F29" s="389">
        <v>68</v>
      </c>
      <c r="G29" s="393">
        <v>1.1774891774891776</v>
      </c>
      <c r="H29" s="350"/>
      <c r="I29" s="389">
        <v>42</v>
      </c>
      <c r="J29" s="393">
        <v>0.72727272727272729</v>
      </c>
      <c r="K29" s="389">
        <v>25</v>
      </c>
      <c r="L29" s="393">
        <v>59.523809523809526</v>
      </c>
      <c r="M29" s="389">
        <v>3</v>
      </c>
      <c r="N29" s="393">
        <v>7.1428571428571423</v>
      </c>
      <c r="O29" s="389">
        <v>1</v>
      </c>
      <c r="P29" s="393">
        <v>2.3809523809523809</v>
      </c>
      <c r="Q29" s="389">
        <v>9</v>
      </c>
      <c r="R29" s="393">
        <v>21.428571428571427</v>
      </c>
      <c r="S29" s="389">
        <v>0</v>
      </c>
      <c r="T29" s="393">
        <v>0</v>
      </c>
      <c r="U29" s="389">
        <v>4</v>
      </c>
      <c r="V29" s="393">
        <v>9.5238095238095237</v>
      </c>
      <c r="X29" s="606"/>
      <c r="Y29" s="606"/>
      <c r="Z29" s="606"/>
      <c r="AA29" s="604">
        <v>44834</v>
      </c>
      <c r="AB29" s="602">
        <v>27552</v>
      </c>
      <c r="AC29" s="602">
        <v>21574</v>
      </c>
      <c r="AD29" s="567"/>
      <c r="AE29" s="360"/>
      <c r="AF29" s="360"/>
      <c r="AG29" s="361"/>
      <c r="AH29" s="607"/>
    </row>
    <row r="30" spans="1:34" s="328" customFormat="1" ht="7.5" customHeight="1" x14ac:dyDescent="0.35">
      <c r="A30" s="326"/>
      <c r="B30" s="327"/>
      <c r="D30" s="327"/>
      <c r="F30" s="327"/>
      <c r="G30" s="335"/>
      <c r="I30" s="327"/>
      <c r="J30" s="335"/>
      <c r="K30" s="327"/>
      <c r="L30" s="335"/>
      <c r="M30" s="327"/>
      <c r="N30" s="335"/>
      <c r="O30" s="327"/>
      <c r="P30" s="335"/>
      <c r="Q30" s="327"/>
      <c r="R30" s="335"/>
      <c r="S30" s="327"/>
      <c r="T30" s="335"/>
      <c r="U30" s="327"/>
      <c r="V30" s="335"/>
      <c r="X30" s="596"/>
      <c r="Y30" s="596"/>
      <c r="Z30" s="606"/>
      <c r="AA30" s="604">
        <v>44865</v>
      </c>
      <c r="AB30" s="602">
        <v>29104</v>
      </c>
      <c r="AC30" s="602">
        <v>17287</v>
      </c>
      <c r="AD30" s="396"/>
      <c r="AE30" s="329"/>
      <c r="AF30" s="360"/>
      <c r="AG30" s="361"/>
      <c r="AH30" s="607"/>
    </row>
    <row r="31" spans="1:34" s="322" customFormat="1" x14ac:dyDescent="0.35">
      <c r="B31" s="439" t="s">
        <v>0</v>
      </c>
      <c r="C31" s="437"/>
      <c r="D31" s="597">
        <v>2217055</v>
      </c>
      <c r="E31" s="437"/>
      <c r="F31" s="440">
        <v>40333</v>
      </c>
      <c r="G31" s="441">
        <v>1.8192151299809882</v>
      </c>
      <c r="H31" s="437"/>
      <c r="I31" s="440">
        <v>21260</v>
      </c>
      <c r="J31" s="441">
        <v>0.95892975140445325</v>
      </c>
      <c r="K31" s="440">
        <v>16749</v>
      </c>
      <c r="L31" s="441">
        <v>78.781749764816553</v>
      </c>
      <c r="M31" s="440">
        <v>443</v>
      </c>
      <c r="N31" s="441">
        <v>2.0837253057384761</v>
      </c>
      <c r="O31" s="440">
        <v>1528</v>
      </c>
      <c r="P31" s="441">
        <v>7.1872060206961432</v>
      </c>
      <c r="Q31" s="440">
        <v>592</v>
      </c>
      <c r="R31" s="441">
        <v>2.7845719661335844</v>
      </c>
      <c r="S31" s="440">
        <v>168</v>
      </c>
      <c r="T31" s="441">
        <v>0.79021636876763879</v>
      </c>
      <c r="U31" s="440">
        <v>1780</v>
      </c>
      <c r="V31" s="441">
        <v>8.3725305738476017</v>
      </c>
      <c r="X31" s="1260"/>
      <c r="Y31" s="1260"/>
      <c r="Z31" s="1261"/>
      <c r="AA31" s="1262">
        <v>44895</v>
      </c>
      <c r="AB31" s="1263">
        <v>30634</v>
      </c>
      <c r="AC31" s="1263">
        <v>17693</v>
      </c>
      <c r="AD31" s="1336"/>
      <c r="AE31" s="1264"/>
      <c r="AF31" s="320"/>
      <c r="AG31" s="320"/>
      <c r="AH31" s="591"/>
    </row>
    <row r="32" spans="1:34" s="328" customFormat="1" ht="5.25" customHeight="1" x14ac:dyDescent="0.25">
      <c r="B32" s="397" t="s">
        <v>39</v>
      </c>
      <c r="C32" s="509"/>
      <c r="D32" s="496"/>
      <c r="E32" s="509"/>
      <c r="F32" s="496"/>
      <c r="G32" s="496"/>
      <c r="H32" s="496"/>
      <c r="I32" s="496"/>
      <c r="J32" s="496"/>
      <c r="K32" s="496"/>
      <c r="L32" s="496"/>
      <c r="M32" s="496"/>
      <c r="N32" s="496"/>
      <c r="O32" s="496"/>
      <c r="P32" s="496"/>
      <c r="Q32" s="496"/>
      <c r="R32" s="496"/>
      <c r="S32" s="496"/>
      <c r="T32" s="496"/>
      <c r="U32" s="496"/>
      <c r="V32" s="496"/>
      <c r="X32" s="596"/>
      <c r="Y32" s="596"/>
      <c r="Z32" s="596"/>
      <c r="AA32" s="604">
        <v>44926</v>
      </c>
      <c r="AB32" s="602">
        <v>28835</v>
      </c>
      <c r="AC32" s="602">
        <v>20499</v>
      </c>
      <c r="AD32" s="396"/>
    </row>
    <row r="33" spans="2:30" s="394" customFormat="1" ht="14.5" customHeight="1" x14ac:dyDescent="0.25">
      <c r="B33" s="1530" t="s">
        <v>386</v>
      </c>
      <c r="C33" s="1530"/>
      <c r="D33" s="1530"/>
      <c r="E33" s="1530"/>
      <c r="F33" s="1530"/>
      <c r="G33" s="1530"/>
      <c r="H33" s="1530"/>
      <c r="I33" s="1530"/>
      <c r="J33" s="1530"/>
      <c r="K33" s="1530"/>
      <c r="L33" s="1530"/>
      <c r="M33" s="1530"/>
      <c r="N33" s="1530"/>
      <c r="O33" s="1530"/>
      <c r="P33" s="1530"/>
      <c r="Q33" s="1530"/>
      <c r="R33" s="1530"/>
      <c r="S33" s="1530"/>
      <c r="T33" s="1530"/>
      <c r="U33" s="1530"/>
      <c r="V33" s="1530"/>
      <c r="X33" s="596"/>
      <c r="Y33" s="596"/>
      <c r="Z33" s="596"/>
      <c r="AA33" s="604">
        <v>44957</v>
      </c>
      <c r="AB33" s="602">
        <v>25222</v>
      </c>
      <c r="AC33" s="602">
        <v>21942</v>
      </c>
      <c r="AD33" s="396"/>
    </row>
    <row r="34" spans="2:30" s="394" customFormat="1" ht="12" customHeight="1" x14ac:dyDescent="0.25">
      <c r="B34" s="1530"/>
      <c r="C34" s="1530"/>
      <c r="D34" s="1530"/>
      <c r="E34" s="1530"/>
      <c r="F34" s="1530"/>
      <c r="G34" s="1530"/>
      <c r="H34" s="1530"/>
      <c r="I34" s="1530"/>
      <c r="J34" s="1530"/>
      <c r="K34" s="1530"/>
      <c r="L34" s="1530"/>
      <c r="M34" s="1530"/>
      <c r="N34" s="1530"/>
      <c r="O34" s="1530"/>
      <c r="P34" s="1530"/>
      <c r="Q34" s="1530"/>
      <c r="R34" s="1530"/>
      <c r="S34" s="1530"/>
      <c r="T34" s="1530"/>
      <c r="U34" s="1530"/>
      <c r="V34" s="1530"/>
      <c r="X34" s="596"/>
      <c r="Y34" s="596"/>
      <c r="Z34" s="596"/>
      <c r="AA34" s="604">
        <v>44985</v>
      </c>
      <c r="AB34" s="602">
        <v>28262</v>
      </c>
      <c r="AC34" s="602">
        <v>21287</v>
      </c>
      <c r="AD34" s="396"/>
    </row>
    <row r="35" spans="2:30" x14ac:dyDescent="0.25">
      <c r="B35" s="1490"/>
      <c r="C35" s="1490"/>
      <c r="D35" s="1490"/>
      <c r="AA35" s="604">
        <v>45016</v>
      </c>
      <c r="AB35" s="602">
        <v>37938</v>
      </c>
      <c r="AC35" s="602">
        <v>24401</v>
      </c>
    </row>
    <row r="36" spans="2:30" x14ac:dyDescent="0.25">
      <c r="B36" s="1480"/>
      <c r="C36" s="1480"/>
      <c r="D36" s="1480"/>
      <c r="AA36" s="604">
        <v>45046</v>
      </c>
      <c r="AB36" s="602">
        <v>30972</v>
      </c>
      <c r="AC36" s="602">
        <v>22154</v>
      </c>
    </row>
    <row r="37" spans="2:30" x14ac:dyDescent="0.25">
      <c r="AA37" s="604">
        <v>45077</v>
      </c>
      <c r="AB37" s="602">
        <v>34993</v>
      </c>
      <c r="AC37" s="602">
        <v>18583</v>
      </c>
    </row>
    <row r="38" spans="2:30" x14ac:dyDescent="0.25">
      <c r="AA38" s="604">
        <v>45107</v>
      </c>
      <c r="AB38" s="602">
        <v>33173</v>
      </c>
      <c r="AC38" s="602">
        <v>18432</v>
      </c>
    </row>
    <row r="39" spans="2:30" x14ac:dyDescent="0.25">
      <c r="AA39" s="604">
        <v>45138</v>
      </c>
      <c r="AB39" s="602">
        <v>29845</v>
      </c>
      <c r="AC39" s="602">
        <v>17338</v>
      </c>
    </row>
    <row r="40" spans="2:30" x14ac:dyDescent="0.25">
      <c r="AA40" s="604">
        <v>45169</v>
      </c>
      <c r="AB40" s="602">
        <v>17652</v>
      </c>
      <c r="AC40" s="602">
        <v>15962</v>
      </c>
    </row>
    <row r="41" spans="2:30" x14ac:dyDescent="0.25">
      <c r="AA41" s="604">
        <v>45199</v>
      </c>
      <c r="AB41" s="602">
        <v>35295</v>
      </c>
      <c r="AC41" s="602">
        <v>21157</v>
      </c>
    </row>
    <row r="42" spans="2:30" x14ac:dyDescent="0.25">
      <c r="AA42" s="604">
        <v>45230</v>
      </c>
      <c r="AB42" s="602">
        <v>31994</v>
      </c>
      <c r="AC42" s="602">
        <v>20149</v>
      </c>
    </row>
    <row r="43" spans="2:30" x14ac:dyDescent="0.25">
      <c r="AA43" s="604">
        <v>45260</v>
      </c>
      <c r="AB43" s="602">
        <v>28434</v>
      </c>
      <c r="AC43" s="602">
        <v>45500</v>
      </c>
    </row>
    <row r="44" spans="2:30" x14ac:dyDescent="0.25">
      <c r="AA44" s="604">
        <v>45291</v>
      </c>
      <c r="AB44" s="602">
        <v>25527</v>
      </c>
      <c r="AC44" s="602">
        <v>18425</v>
      </c>
    </row>
    <row r="45" spans="2:30" x14ac:dyDescent="0.25">
      <c r="AA45" s="604">
        <v>45322</v>
      </c>
      <c r="AB45" s="602">
        <v>23712</v>
      </c>
      <c r="AC45" s="602">
        <v>22911</v>
      </c>
    </row>
    <row r="46" spans="2:30" x14ac:dyDescent="0.25">
      <c r="AA46" s="604">
        <v>45351</v>
      </c>
      <c r="AB46" s="602">
        <v>26838</v>
      </c>
      <c r="AC46" s="602">
        <v>27054</v>
      </c>
    </row>
    <row r="47" spans="2:30" x14ac:dyDescent="0.25">
      <c r="AA47" s="604">
        <v>45382</v>
      </c>
      <c r="AB47" s="602">
        <v>32072</v>
      </c>
      <c r="AC47" s="602">
        <v>22207</v>
      </c>
    </row>
    <row r="48" spans="2:30" x14ac:dyDescent="0.25">
      <c r="AA48" s="604">
        <v>45412</v>
      </c>
      <c r="AB48" s="602">
        <v>26319</v>
      </c>
      <c r="AC48" s="602">
        <v>20493</v>
      </c>
    </row>
    <row r="49" spans="27:29" x14ac:dyDescent="0.25">
      <c r="AA49" s="604">
        <v>45443</v>
      </c>
      <c r="AB49" s="602">
        <v>26675</v>
      </c>
      <c r="AC49" s="602">
        <v>21872</v>
      </c>
    </row>
    <row r="50" spans="27:29" x14ac:dyDescent="0.25">
      <c r="AA50" s="604">
        <v>45473</v>
      </c>
      <c r="AB50" s="602">
        <v>31224</v>
      </c>
      <c r="AC50" s="602">
        <v>20144</v>
      </c>
    </row>
    <row r="51" spans="27:29" x14ac:dyDescent="0.25">
      <c r="AA51" s="604">
        <v>45504</v>
      </c>
      <c r="AB51" s="602">
        <v>23913</v>
      </c>
      <c r="AC51" s="602">
        <v>18018</v>
      </c>
    </row>
    <row r="52" spans="27:29" x14ac:dyDescent="0.25">
      <c r="AA52" s="604">
        <v>45535</v>
      </c>
      <c r="AB52" s="602">
        <v>33519</v>
      </c>
      <c r="AC52" s="602">
        <v>19284</v>
      </c>
    </row>
    <row r="53" spans="27:29" x14ac:dyDescent="0.25">
      <c r="AA53" s="604">
        <v>45565</v>
      </c>
      <c r="AB53" s="602">
        <v>21655</v>
      </c>
      <c r="AC53" s="602">
        <v>18822</v>
      </c>
    </row>
    <row r="54" spans="27:29" x14ac:dyDescent="0.25">
      <c r="AA54" s="604">
        <v>45596</v>
      </c>
      <c r="AB54" s="602">
        <v>29870</v>
      </c>
      <c r="AC54" s="602">
        <v>17653</v>
      </c>
    </row>
    <row r="55" spans="27:29" x14ac:dyDescent="0.25">
      <c r="AA55" s="604">
        <v>45626</v>
      </c>
      <c r="AB55" s="602">
        <v>34436</v>
      </c>
      <c r="AC55" s="602">
        <v>19875</v>
      </c>
    </row>
    <row r="56" spans="27:29" x14ac:dyDescent="0.25">
      <c r="AA56" s="604">
        <v>45657</v>
      </c>
      <c r="AB56" s="602">
        <v>30004</v>
      </c>
      <c r="AC56" s="602">
        <v>18320</v>
      </c>
    </row>
    <row r="57" spans="27:29" x14ac:dyDescent="0.25">
      <c r="AA57" s="604">
        <v>45688</v>
      </c>
      <c r="AB57" s="602">
        <v>29776</v>
      </c>
      <c r="AC57" s="602">
        <v>21050</v>
      </c>
    </row>
    <row r="58" spans="27:29" x14ac:dyDescent="0.25">
      <c r="AA58" s="604">
        <v>45716</v>
      </c>
      <c r="AB58" s="602">
        <v>38438</v>
      </c>
      <c r="AC58" s="602">
        <v>26721</v>
      </c>
    </row>
    <row r="59" spans="27:29" x14ac:dyDescent="0.25">
      <c r="AA59" s="604">
        <v>45747</v>
      </c>
      <c r="AB59" s="602">
        <v>35709</v>
      </c>
      <c r="AC59" s="602">
        <v>21845</v>
      </c>
    </row>
    <row r="60" spans="27:29" x14ac:dyDescent="0.25">
      <c r="AA60" s="604">
        <v>45777</v>
      </c>
      <c r="AB60" s="602">
        <v>30361</v>
      </c>
      <c r="AC60" s="602">
        <v>22050</v>
      </c>
    </row>
    <row r="61" spans="27:29" x14ac:dyDescent="0.25">
      <c r="AA61" s="604">
        <v>45808</v>
      </c>
      <c r="AB61" s="602">
        <v>31782</v>
      </c>
      <c r="AC61" s="602">
        <v>20496</v>
      </c>
    </row>
    <row r="62" spans="27:29" x14ac:dyDescent="0.25">
      <c r="AA62" s="604">
        <v>45838</v>
      </c>
      <c r="AB62" s="602">
        <v>31227</v>
      </c>
      <c r="AC62" s="602">
        <v>19760</v>
      </c>
    </row>
    <row r="63" spans="27:29" x14ac:dyDescent="0.25">
      <c r="AA63" s="604">
        <v>45869</v>
      </c>
      <c r="AB63" s="602">
        <v>38899</v>
      </c>
      <c r="AC63" s="602">
        <v>21107</v>
      </c>
    </row>
    <row r="64" spans="27:29" x14ac:dyDescent="0.25">
      <c r="AA64" s="604">
        <v>45900</v>
      </c>
      <c r="AB64" s="602">
        <v>25807</v>
      </c>
      <c r="AC64" s="602">
        <v>19983</v>
      </c>
    </row>
    <row r="65" spans="27:29" x14ac:dyDescent="0.25">
      <c r="AA65" s="604">
        <v>45930</v>
      </c>
      <c r="AB65" s="602">
        <v>32193</v>
      </c>
      <c r="AC65" s="602">
        <v>19798</v>
      </c>
    </row>
    <row r="66" spans="27:29" x14ac:dyDescent="0.25">
      <c r="AA66" s="604">
        <v>45961</v>
      </c>
      <c r="AB66" s="602">
        <v>51502</v>
      </c>
      <c r="AC66" s="602">
        <v>18854</v>
      </c>
    </row>
    <row r="67" spans="27:29" x14ac:dyDescent="0.25">
      <c r="AA67" s="604">
        <v>45991</v>
      </c>
      <c r="AB67" s="602">
        <v>47817</v>
      </c>
      <c r="AC67" s="602">
        <v>21634</v>
      </c>
    </row>
    <row r="68" spans="27:29" x14ac:dyDescent="0.25">
      <c r="AA68" s="604">
        <v>46022</v>
      </c>
      <c r="AB68" s="602">
        <v>40333</v>
      </c>
      <c r="AC68" s="602">
        <v>21260</v>
      </c>
    </row>
  </sheetData>
  <mergeCells count="19">
    <mergeCell ref="B2:C2"/>
    <mergeCell ref="B3:C3"/>
    <mergeCell ref="B7:B10"/>
    <mergeCell ref="D7:D9"/>
    <mergeCell ref="F7:G7"/>
    <mergeCell ref="F8:G9"/>
    <mergeCell ref="A4:V4"/>
    <mergeCell ref="B5:V5"/>
    <mergeCell ref="B36:D36"/>
    <mergeCell ref="K9:L9"/>
    <mergeCell ref="M9:N9"/>
    <mergeCell ref="O9:P9"/>
    <mergeCell ref="I8:J9"/>
    <mergeCell ref="K8:V8"/>
    <mergeCell ref="B33:V34"/>
    <mergeCell ref="Q9:R9"/>
    <mergeCell ref="S9:T9"/>
    <mergeCell ref="U9:V9"/>
    <mergeCell ref="B35:D35"/>
  </mergeCells>
  <printOptions horizontalCentered="1"/>
  <pageMargins left="0" right="0" top="0.43307086614173229" bottom="0.43307086614173229" header="0" footer="0"/>
  <pageSetup paperSize="9" scale="74" orientation="landscape" r:id="rId1"/>
  <headerFooter alignWithMargins="0"/>
  <rowBreaks count="1" manualBreakCount="1">
    <brk id="32" max="16383"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40">
    <tabColor theme="0"/>
    <pageSetUpPr fitToPage="1"/>
  </sheetPr>
  <dimension ref="B1:AF46"/>
  <sheetViews>
    <sheetView showGridLines="0" topLeftCell="A2" zoomScaleNormal="100" workbookViewId="0"/>
  </sheetViews>
  <sheetFormatPr baseColWidth="10" defaultColWidth="11.453125" defaultRowHeight="14.5" x14ac:dyDescent="0.25"/>
  <cols>
    <col min="1" max="1" width="1.1796875" style="615" customWidth="1"/>
    <col min="2" max="2" width="7.81640625" style="615" customWidth="1"/>
    <col min="3" max="3" width="1" style="615" customWidth="1"/>
    <col min="4" max="4" width="9.1796875" style="615" customWidth="1"/>
    <col min="5" max="5" width="7.54296875" style="615" customWidth="1"/>
    <col min="6" max="6" width="6" style="615" customWidth="1"/>
    <col min="7" max="7" width="0.54296875" style="615" customWidth="1"/>
    <col min="8" max="8" width="8" style="615" customWidth="1"/>
    <col min="9" max="9" width="6.1796875" style="615" customWidth="1"/>
    <col min="10" max="10" width="0.54296875" style="615" customWidth="1"/>
    <col min="11" max="11" width="6.7265625" style="615" customWidth="1"/>
    <col min="12" max="12" width="5.81640625" style="615" customWidth="1"/>
    <col min="13" max="13" width="0.54296875" style="615" customWidth="1"/>
    <col min="14" max="14" width="6.81640625" style="615" customWidth="1"/>
    <col min="15" max="15" width="6.1796875" style="615" customWidth="1"/>
    <col min="16" max="16" width="0.54296875" style="615" customWidth="1"/>
    <col min="17" max="17" width="7" style="615" customWidth="1"/>
    <col min="18" max="18" width="5" style="615" customWidth="1"/>
    <col min="19" max="19" width="0.54296875" style="615" customWidth="1"/>
    <col min="20" max="20" width="8.1796875" style="615" customWidth="1"/>
    <col min="21" max="21" width="5.81640625" style="615" customWidth="1"/>
    <col min="22" max="22" width="0.7265625" style="615" customWidth="1"/>
    <col min="23" max="23" width="7.54296875" style="615" customWidth="1"/>
    <col min="24" max="24" width="6.1796875" style="615" customWidth="1"/>
    <col min="25" max="25" width="0.54296875" style="615" customWidth="1"/>
    <col min="26" max="26" width="9.1796875" style="615" bestFit="1" customWidth="1"/>
    <col min="27" max="27" width="6.1796875" style="615" customWidth="1"/>
    <col min="28" max="28" width="0.7265625" style="615" customWidth="1"/>
    <col min="29" max="29" width="9.1796875" style="615" customWidth="1"/>
    <col min="30" max="30" width="6.7265625" style="615" customWidth="1"/>
    <col min="31" max="16384" width="11.453125" style="615"/>
  </cols>
  <sheetData>
    <row r="1" spans="2:32" ht="15" hidden="1" customHeight="1" x14ac:dyDescent="0.25">
      <c r="E1" s="616" t="s">
        <v>36</v>
      </c>
      <c r="F1" s="616"/>
      <c r="H1" s="616" t="s">
        <v>21</v>
      </c>
      <c r="K1" s="616" t="s">
        <v>20</v>
      </c>
      <c r="N1" s="616" t="s">
        <v>19</v>
      </c>
      <c r="Q1" s="616" t="s">
        <v>18</v>
      </c>
      <c r="T1" s="616" t="s">
        <v>17</v>
      </c>
      <c r="W1" s="616" t="s">
        <v>16</v>
      </c>
      <c r="Z1" s="616" t="s">
        <v>15</v>
      </c>
    </row>
    <row r="2" spans="2:32" s="613" customFormat="1" x14ac:dyDescent="0.25">
      <c r="C2" s="617"/>
      <c r="D2" s="617"/>
      <c r="AB2" s="617"/>
    </row>
    <row r="3" spans="2:32" s="619" customFormat="1" ht="47.25" customHeight="1" x14ac:dyDescent="0.35">
      <c r="B3" s="1545"/>
      <c r="C3" s="1545"/>
      <c r="D3" s="1545"/>
      <c r="E3" s="1545"/>
      <c r="F3" s="1545"/>
      <c r="G3" s="1545"/>
      <c r="H3" s="1545"/>
      <c r="I3" s="1545"/>
      <c r="J3" s="1545"/>
      <c r="K3" s="1545"/>
      <c r="L3" s="618"/>
      <c r="M3" s="618"/>
      <c r="W3" s="620"/>
      <c r="AA3" s="620"/>
      <c r="AD3" s="620"/>
    </row>
    <row r="4" spans="2:32" s="621" customFormat="1" ht="13.5" customHeight="1" x14ac:dyDescent="0.25">
      <c r="B4" s="1546"/>
      <c r="C4" s="1546"/>
      <c r="D4" s="1546"/>
      <c r="E4" s="1546"/>
      <c r="F4" s="1546"/>
      <c r="G4" s="1546"/>
      <c r="H4" s="1546"/>
      <c r="I4" s="1546"/>
      <c r="J4" s="1546"/>
      <c r="K4" s="1546"/>
      <c r="L4" s="1546"/>
      <c r="M4" s="1546"/>
      <c r="N4" s="1546"/>
      <c r="O4" s="1546"/>
      <c r="P4" s="1546"/>
      <c r="Q4" s="1546"/>
      <c r="R4" s="1546"/>
      <c r="S4" s="1546"/>
      <c r="T4" s="1546"/>
      <c r="U4" s="1546"/>
      <c r="V4" s="1546"/>
      <c r="W4" s="1546"/>
      <c r="X4" s="1546"/>
      <c r="Y4" s="1546"/>
      <c r="Z4" s="1546"/>
      <c r="AA4" s="1546"/>
      <c r="AB4" s="1546"/>
      <c r="AC4" s="1546"/>
      <c r="AD4" s="1546"/>
    </row>
    <row r="5" spans="2:32" s="623" customFormat="1" ht="16.5" customHeight="1" x14ac:dyDescent="0.25">
      <c r="B5" s="1547" t="s">
        <v>409</v>
      </c>
      <c r="C5" s="1547"/>
      <c r="D5" s="1547"/>
      <c r="E5" s="1547"/>
      <c r="F5" s="1547"/>
      <c r="G5" s="1547"/>
      <c r="H5" s="1547"/>
      <c r="I5" s="1547"/>
      <c r="J5" s="1547"/>
      <c r="K5" s="1547"/>
      <c r="L5" s="1547"/>
      <c r="M5" s="1547"/>
      <c r="N5" s="1547"/>
      <c r="O5" s="1547"/>
      <c r="P5" s="1547"/>
      <c r="Q5" s="1547"/>
      <c r="R5" s="1547"/>
      <c r="S5" s="1547"/>
      <c r="T5" s="1547"/>
      <c r="U5" s="1547"/>
      <c r="V5" s="1547"/>
      <c r="W5" s="1547"/>
      <c r="X5" s="1547"/>
      <c r="Y5" s="1547"/>
      <c r="Z5" s="1547"/>
      <c r="AA5" s="1547"/>
      <c r="AB5" s="1547"/>
      <c r="AC5" s="1547"/>
      <c r="AD5" s="1547"/>
    </row>
    <row r="6" spans="2:32" s="623" customFormat="1" ht="14.25" customHeight="1" x14ac:dyDescent="0.25">
      <c r="B6" s="1482" t="str">
        <f>porsaad!$B$6</f>
        <v>Situación a 31 de diciembre de 2025</v>
      </c>
      <c r="C6" s="1482"/>
      <c r="D6" s="1482"/>
      <c r="E6" s="1482"/>
      <c r="F6" s="1482"/>
      <c r="G6" s="1482"/>
      <c r="H6" s="1482"/>
      <c r="I6" s="1482"/>
      <c r="J6" s="1482"/>
      <c r="K6" s="1482"/>
      <c r="L6" s="1482"/>
      <c r="M6" s="1482"/>
      <c r="N6" s="1482"/>
      <c r="O6" s="1482"/>
      <c r="P6" s="1482"/>
      <c r="Q6" s="1482"/>
      <c r="R6" s="1482"/>
      <c r="S6" s="1482"/>
      <c r="T6" s="1482"/>
      <c r="U6" s="1482"/>
      <c r="V6" s="1482"/>
      <c r="W6" s="1482"/>
      <c r="X6" s="1482"/>
      <c r="Y6" s="1482"/>
      <c r="Z6" s="1482"/>
      <c r="AA6" s="1482"/>
      <c r="AB6" s="1482"/>
      <c r="AC6" s="1482"/>
      <c r="AD6" s="622"/>
    </row>
    <row r="7" spans="2:32" s="621" customFormat="1" ht="5.25" customHeight="1" x14ac:dyDescent="0.25">
      <c r="AC7" s="792"/>
    </row>
    <row r="8" spans="2:32" s="626" customFormat="1" ht="21.75" customHeight="1" x14ac:dyDescent="0.25">
      <c r="B8" s="1555" t="s">
        <v>27</v>
      </c>
      <c r="C8" s="625"/>
      <c r="D8" s="1575" t="s">
        <v>112</v>
      </c>
      <c r="E8" s="1585" t="s">
        <v>26</v>
      </c>
      <c r="F8" s="1586"/>
      <c r="G8" s="1586"/>
      <c r="H8" s="1586"/>
      <c r="I8" s="1586"/>
      <c r="J8" s="1586"/>
      <c r="K8" s="1586"/>
      <c r="L8" s="1586"/>
      <c r="M8" s="1586"/>
      <c r="N8" s="1586"/>
      <c r="O8" s="1586"/>
      <c r="P8" s="1586"/>
      <c r="Q8" s="1586"/>
      <c r="R8" s="1586"/>
      <c r="S8" s="1586"/>
      <c r="T8" s="1586"/>
      <c r="U8" s="1586"/>
      <c r="V8" s="1586"/>
      <c r="W8" s="1586"/>
      <c r="X8" s="1586"/>
      <c r="Y8" s="1586"/>
      <c r="Z8" s="1586"/>
      <c r="AA8" s="1558"/>
      <c r="AB8" s="625"/>
      <c r="AC8" s="1575" t="s">
        <v>0</v>
      </c>
      <c r="AD8" s="1587"/>
    </row>
    <row r="9" spans="2:32" s="626" customFormat="1" ht="21.75" customHeight="1" x14ac:dyDescent="0.25">
      <c r="B9" s="1584"/>
      <c r="C9" s="625"/>
      <c r="D9" s="1576"/>
      <c r="E9" s="1573" t="s">
        <v>22</v>
      </c>
      <c r="F9" s="1574"/>
      <c r="G9" s="627"/>
      <c r="H9" s="1573" t="s">
        <v>21</v>
      </c>
      <c r="I9" s="1574"/>
      <c r="J9" s="627"/>
      <c r="K9" s="1573" t="s">
        <v>20</v>
      </c>
      <c r="L9" s="1574"/>
      <c r="M9" s="627"/>
      <c r="N9" s="1573" t="s">
        <v>19</v>
      </c>
      <c r="O9" s="1574"/>
      <c r="P9" s="627"/>
      <c r="Q9" s="1573" t="s">
        <v>18</v>
      </c>
      <c r="R9" s="1574"/>
      <c r="S9" s="627"/>
      <c r="T9" s="1573" t="s">
        <v>17</v>
      </c>
      <c r="U9" s="1574"/>
      <c r="V9" s="627"/>
      <c r="W9" s="1573" t="s">
        <v>16</v>
      </c>
      <c r="X9" s="1574"/>
      <c r="Y9" s="627"/>
      <c r="Z9" s="1573" t="s">
        <v>15</v>
      </c>
      <c r="AA9" s="1574"/>
      <c r="AB9" s="625"/>
      <c r="AC9" s="1588"/>
      <c r="AD9" s="1589"/>
    </row>
    <row r="10" spans="2:32" s="626" customFormat="1" ht="21.75" customHeight="1" x14ac:dyDescent="0.25">
      <c r="B10" s="1556"/>
      <c r="C10" s="628"/>
      <c r="D10" s="1577"/>
      <c r="E10" s="818" t="s">
        <v>9</v>
      </c>
      <c r="F10" s="819" t="s">
        <v>25</v>
      </c>
      <c r="G10" s="629"/>
      <c r="H10" s="818" t="s">
        <v>9</v>
      </c>
      <c r="I10" s="819" t="s">
        <v>25</v>
      </c>
      <c r="J10" s="629"/>
      <c r="K10" s="818" t="s">
        <v>9</v>
      </c>
      <c r="L10" s="819" t="s">
        <v>25</v>
      </c>
      <c r="M10" s="629"/>
      <c r="N10" s="818" t="s">
        <v>9</v>
      </c>
      <c r="O10" s="819" t="s">
        <v>25</v>
      </c>
      <c r="P10" s="629"/>
      <c r="Q10" s="818" t="s">
        <v>9</v>
      </c>
      <c r="R10" s="819" t="s">
        <v>25</v>
      </c>
      <c r="S10" s="629"/>
      <c r="T10" s="818" t="s">
        <v>9</v>
      </c>
      <c r="U10" s="819" t="s">
        <v>25</v>
      </c>
      <c r="V10" s="629"/>
      <c r="W10" s="818" t="s">
        <v>9</v>
      </c>
      <c r="X10" s="819" t="s">
        <v>25</v>
      </c>
      <c r="Y10" s="629"/>
      <c r="Z10" s="818" t="s">
        <v>9</v>
      </c>
      <c r="AA10" s="819" t="s">
        <v>25</v>
      </c>
      <c r="AB10" s="628"/>
      <c r="AC10" s="708" t="s">
        <v>9</v>
      </c>
      <c r="AD10" s="819" t="s">
        <v>25</v>
      </c>
    </row>
    <row r="11" spans="2:32" s="631" customFormat="1" ht="9" customHeight="1" x14ac:dyDescent="0.25">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2" s="633" customFormat="1" ht="21" customHeight="1" x14ac:dyDescent="0.25">
      <c r="B12" s="1578" t="s">
        <v>24</v>
      </c>
      <c r="D12" s="793" t="s">
        <v>31</v>
      </c>
      <c r="E12" s="794">
        <v>587</v>
      </c>
      <c r="F12" s="795">
        <v>0.20395045428487049</v>
      </c>
      <c r="G12" s="634"/>
      <c r="H12" s="796">
        <v>11070</v>
      </c>
      <c r="I12" s="795">
        <v>3.8462206625783923</v>
      </c>
      <c r="J12" s="634"/>
      <c r="K12" s="796">
        <v>6395</v>
      </c>
      <c r="L12" s="795">
        <v>2.2219133818598751</v>
      </c>
      <c r="M12" s="634"/>
      <c r="N12" s="796">
        <v>8807</v>
      </c>
      <c r="O12" s="795">
        <v>3.0599517050883378</v>
      </c>
      <c r="P12" s="634"/>
      <c r="Q12" s="796">
        <v>8683</v>
      </c>
      <c r="R12" s="795">
        <v>3.0168684745409378</v>
      </c>
      <c r="S12" s="634"/>
      <c r="T12" s="796">
        <v>12198</v>
      </c>
      <c r="U12" s="795">
        <v>4.2381390823966782</v>
      </c>
      <c r="V12" s="634"/>
      <c r="W12" s="796">
        <v>41781</v>
      </c>
      <c r="X12" s="795">
        <v>14.516616576620399</v>
      </c>
      <c r="Y12" s="634"/>
      <c r="Z12" s="796">
        <v>198294</v>
      </c>
      <c r="AA12" s="795">
        <f t="shared" ref="AA12:AA21" si="0">Z12*100/$AC12</f>
        <v>68.89633966263051</v>
      </c>
      <c r="AB12" s="637"/>
      <c r="AC12" s="675">
        <f t="shared" ref="AC12:AD15" si="1">E12+H12+K12+N12+Q12+T12+W12+Z12</f>
        <v>287815</v>
      </c>
      <c r="AD12" s="676">
        <f t="shared" si="1"/>
        <v>100</v>
      </c>
      <c r="AF12" s="797"/>
    </row>
    <row r="13" spans="2:32" s="633" customFormat="1" ht="21" customHeight="1" x14ac:dyDescent="0.25">
      <c r="B13" s="1579"/>
      <c r="D13" s="798" t="s">
        <v>49</v>
      </c>
      <c r="E13" s="799">
        <v>849</v>
      </c>
      <c r="F13" s="800">
        <v>0.20817140181003685</v>
      </c>
      <c r="G13" s="634"/>
      <c r="H13" s="801">
        <v>13829</v>
      </c>
      <c r="I13" s="800">
        <v>3.3908154483286217</v>
      </c>
      <c r="J13" s="634"/>
      <c r="K13" s="801">
        <v>8444</v>
      </c>
      <c r="L13" s="800">
        <v>2.0704350022190239</v>
      </c>
      <c r="M13" s="634"/>
      <c r="N13" s="801">
        <v>11799</v>
      </c>
      <c r="O13" s="800">
        <v>2.8930675735649292</v>
      </c>
      <c r="P13" s="634"/>
      <c r="Q13" s="801">
        <v>13641</v>
      </c>
      <c r="R13" s="800">
        <v>3.3447186008135605</v>
      </c>
      <c r="S13" s="634"/>
      <c r="T13" s="801">
        <v>22923</v>
      </c>
      <c r="U13" s="800">
        <v>5.6206278488709946</v>
      </c>
      <c r="V13" s="634"/>
      <c r="W13" s="801">
        <v>74550</v>
      </c>
      <c r="X13" s="800">
        <v>18.279361607701116</v>
      </c>
      <c r="Y13" s="634"/>
      <c r="Z13" s="801">
        <v>261802</v>
      </c>
      <c r="AA13" s="800">
        <f t="shared" si="0"/>
        <v>64.192802516691714</v>
      </c>
      <c r="AB13" s="637"/>
      <c r="AC13" s="683">
        <f t="shared" si="1"/>
        <v>407837</v>
      </c>
      <c r="AD13" s="684">
        <f t="shared" si="1"/>
        <v>100</v>
      </c>
      <c r="AF13" s="797"/>
    </row>
    <row r="14" spans="2:32" s="633" customFormat="1" ht="21" customHeight="1" x14ac:dyDescent="0.25">
      <c r="B14" s="1579"/>
      <c r="D14" s="798" t="s">
        <v>50</v>
      </c>
      <c r="E14" s="799">
        <v>398</v>
      </c>
      <c r="F14" s="800">
        <v>9.522715744542383E-2</v>
      </c>
      <c r="G14" s="634"/>
      <c r="H14" s="801">
        <v>11271</v>
      </c>
      <c r="I14" s="800">
        <v>2.6967469637371155</v>
      </c>
      <c r="J14" s="634"/>
      <c r="K14" s="801">
        <v>8177</v>
      </c>
      <c r="L14" s="800">
        <v>1.9564634834955545</v>
      </c>
      <c r="M14" s="634"/>
      <c r="N14" s="801">
        <v>10523</v>
      </c>
      <c r="O14" s="800">
        <v>2.5177773311512439</v>
      </c>
      <c r="P14" s="634"/>
      <c r="Q14" s="801">
        <v>14922</v>
      </c>
      <c r="R14" s="800">
        <v>3.5703006115593325</v>
      </c>
      <c r="S14" s="634"/>
      <c r="T14" s="801">
        <v>26966</v>
      </c>
      <c r="U14" s="800">
        <v>6.451998813249495</v>
      </c>
      <c r="V14" s="634"/>
      <c r="W14" s="801">
        <v>99948</v>
      </c>
      <c r="X14" s="800">
        <v>23.913979729535733</v>
      </c>
      <c r="Y14" s="634"/>
      <c r="Z14" s="801">
        <v>245743</v>
      </c>
      <c r="AA14" s="800">
        <f t="shared" si="0"/>
        <v>58.7975059098261</v>
      </c>
      <c r="AB14" s="637"/>
      <c r="AC14" s="683">
        <f t="shared" si="1"/>
        <v>417948</v>
      </c>
      <c r="AD14" s="684">
        <f t="shared" si="1"/>
        <v>100</v>
      </c>
      <c r="AF14" s="797"/>
    </row>
    <row r="15" spans="2:32" s="633" customFormat="1" ht="21" customHeight="1" x14ac:dyDescent="0.25">
      <c r="B15" s="1579"/>
      <c r="D15" s="802" t="s">
        <v>113</v>
      </c>
      <c r="E15" s="803">
        <v>683</v>
      </c>
      <c r="F15" s="804">
        <v>0.25841650838813174</v>
      </c>
      <c r="G15" s="634"/>
      <c r="H15" s="805">
        <v>12063</v>
      </c>
      <c r="I15" s="804">
        <v>4.5640971313119083</v>
      </c>
      <c r="J15" s="634"/>
      <c r="K15" s="805">
        <v>5547</v>
      </c>
      <c r="L15" s="804">
        <v>2.0987355373776966</v>
      </c>
      <c r="M15" s="634"/>
      <c r="N15" s="805">
        <v>5844</v>
      </c>
      <c r="O15" s="804">
        <v>2.211106991244864</v>
      </c>
      <c r="P15" s="634"/>
      <c r="Q15" s="805">
        <v>9098</v>
      </c>
      <c r="R15" s="804">
        <v>3.4422743679578662</v>
      </c>
      <c r="S15" s="634"/>
      <c r="T15" s="805">
        <v>18593</v>
      </c>
      <c r="U15" s="804">
        <v>7.0347556961354814</v>
      </c>
      <c r="V15" s="634"/>
      <c r="W15" s="805">
        <v>78654</v>
      </c>
      <c r="X15" s="804">
        <v>29.759139166559468</v>
      </c>
      <c r="Y15" s="634"/>
      <c r="Z15" s="805">
        <v>133820</v>
      </c>
      <c r="AA15" s="804">
        <f t="shared" si="0"/>
        <v>50.631474601024586</v>
      </c>
      <c r="AB15" s="637"/>
      <c r="AC15" s="691">
        <f t="shared" si="1"/>
        <v>264302</v>
      </c>
      <c r="AD15" s="692">
        <f t="shared" si="1"/>
        <v>100</v>
      </c>
      <c r="AF15" s="797"/>
    </row>
    <row r="16" spans="2:32" s="633" customFormat="1" ht="21" customHeight="1" x14ac:dyDescent="0.25">
      <c r="B16" s="1580"/>
      <c r="D16" s="806" t="s">
        <v>68</v>
      </c>
      <c r="E16" s="807">
        <f>SUM(E12:E15)</f>
        <v>2517</v>
      </c>
      <c r="F16" s="808">
        <f t="shared" ref="F16:F21" si="2">E16*100/$AC16</f>
        <v>0.18266901419694578</v>
      </c>
      <c r="G16" s="634"/>
      <c r="H16" s="807">
        <f>SUM(H12:H15)</f>
        <v>48233</v>
      </c>
      <c r="I16" s="808">
        <f t="shared" ref="I16:I21" si="3">H16*100/$AC16</f>
        <v>3.500466651474488</v>
      </c>
      <c r="J16" s="634"/>
      <c r="K16" s="809">
        <f>SUM(K12:K15)</f>
        <v>28563</v>
      </c>
      <c r="L16" s="810">
        <f t="shared" ref="L16:L21" si="4">K16*100/$AC16</f>
        <v>2.0729340693314908</v>
      </c>
      <c r="M16" s="634"/>
      <c r="N16" s="809">
        <f>SUM(N12:N15)</f>
        <v>36973</v>
      </c>
      <c r="O16" s="810">
        <f t="shared" ref="O16:O21" si="5">N16*100/$AC16</f>
        <v>2.6832822653570427</v>
      </c>
      <c r="P16" s="634"/>
      <c r="Q16" s="809">
        <f>SUM(Q12:Q15)</f>
        <v>46344</v>
      </c>
      <c r="R16" s="810">
        <f t="shared" ref="R16:R21" si="6">Q16*100/$AC16</f>
        <v>3.3633741731995452</v>
      </c>
      <c r="S16" s="634"/>
      <c r="T16" s="809">
        <f>SUM(T12:T15)</f>
        <v>80680</v>
      </c>
      <c r="U16" s="810">
        <f t="shared" ref="U16:U21" si="7">T16*100/$AC16</f>
        <v>5.8552785321452472</v>
      </c>
      <c r="V16" s="634"/>
      <c r="W16" s="809">
        <f>SUM(W12:W15)</f>
        <v>294933</v>
      </c>
      <c r="X16" s="810">
        <f t="shared" ref="X16:X21" si="8">W16*100/$AC16</f>
        <v>21.404497562235921</v>
      </c>
      <c r="Y16" s="634"/>
      <c r="Z16" s="807">
        <f>SUM(Z12:Z15)</f>
        <v>839659</v>
      </c>
      <c r="AA16" s="808">
        <f t="shared" si="0"/>
        <v>60.93749773205932</v>
      </c>
      <c r="AB16" s="637"/>
      <c r="AC16" s="811">
        <f>SUM(AC12:AC15)</f>
        <v>1377902</v>
      </c>
      <c r="AD16" s="812">
        <f t="shared" ref="AD16:AD21" si="9">F16+I16+L16+O16+R16+U16+X16+AA16</f>
        <v>100</v>
      </c>
      <c r="AF16" s="797"/>
    </row>
    <row r="17" spans="2:32" s="633" customFormat="1" ht="21" customHeight="1" x14ac:dyDescent="0.25">
      <c r="B17" s="1578" t="s">
        <v>23</v>
      </c>
      <c r="D17" s="793" t="s">
        <v>31</v>
      </c>
      <c r="E17" s="796">
        <v>792</v>
      </c>
      <c r="F17" s="795">
        <v>0.47259035605387051</v>
      </c>
      <c r="G17" s="634"/>
      <c r="H17" s="796">
        <v>24079</v>
      </c>
      <c r="I17" s="795">
        <v>14.368059575026702</v>
      </c>
      <c r="J17" s="634"/>
      <c r="K17" s="796">
        <v>10285</v>
      </c>
      <c r="L17" s="795">
        <v>6.1371108737551241</v>
      </c>
      <c r="M17" s="634"/>
      <c r="N17" s="796">
        <v>10922</v>
      </c>
      <c r="O17" s="795">
        <v>6.5172119555812804</v>
      </c>
      <c r="P17" s="634"/>
      <c r="Q17" s="796">
        <v>9904</v>
      </c>
      <c r="R17" s="795">
        <v>5.9097662706534519</v>
      </c>
      <c r="S17" s="634"/>
      <c r="T17" s="796">
        <v>13619</v>
      </c>
      <c r="U17" s="795">
        <v>8.1265253271435132</v>
      </c>
      <c r="V17" s="634"/>
      <c r="W17" s="796">
        <v>32180</v>
      </c>
      <c r="X17" s="795">
        <v>19.201966739663579</v>
      </c>
      <c r="Y17" s="634"/>
      <c r="Z17" s="796">
        <v>65806</v>
      </c>
      <c r="AA17" s="795">
        <f t="shared" si="0"/>
        <v>39.266768902122479</v>
      </c>
      <c r="AB17" s="637"/>
      <c r="AC17" s="675">
        <f>E17+H17+K17+N17+Q17+T17+W17+Z17</f>
        <v>167587</v>
      </c>
      <c r="AD17" s="676">
        <f t="shared" si="9"/>
        <v>100</v>
      </c>
      <c r="AF17" s="797"/>
    </row>
    <row r="18" spans="2:32" s="633" customFormat="1" ht="21" customHeight="1" x14ac:dyDescent="0.25">
      <c r="B18" s="1579"/>
      <c r="D18" s="798" t="s">
        <v>49</v>
      </c>
      <c r="E18" s="801">
        <v>1080</v>
      </c>
      <c r="F18" s="800">
        <v>0.42971563170187282</v>
      </c>
      <c r="G18" s="634"/>
      <c r="H18" s="801">
        <v>34714</v>
      </c>
      <c r="I18" s="800">
        <v>13.812174480461865</v>
      </c>
      <c r="J18" s="634"/>
      <c r="K18" s="801">
        <v>13619</v>
      </c>
      <c r="L18" s="800">
        <v>5.4187936927294507</v>
      </c>
      <c r="M18" s="634"/>
      <c r="N18" s="801">
        <v>15528</v>
      </c>
      <c r="O18" s="800">
        <v>6.1783558602469277</v>
      </c>
      <c r="P18" s="634"/>
      <c r="Q18" s="801">
        <v>16068</v>
      </c>
      <c r="R18" s="800">
        <v>6.3932136760978642</v>
      </c>
      <c r="S18" s="634"/>
      <c r="T18" s="801">
        <v>24744</v>
      </c>
      <c r="U18" s="800">
        <v>9.8452625841029082</v>
      </c>
      <c r="V18" s="634"/>
      <c r="W18" s="801">
        <v>51918</v>
      </c>
      <c r="X18" s="800">
        <v>20.657385339535033</v>
      </c>
      <c r="Y18" s="634"/>
      <c r="Z18" s="801">
        <v>93658</v>
      </c>
      <c r="AA18" s="800">
        <f t="shared" si="0"/>
        <v>37.265098735124077</v>
      </c>
      <c r="AB18" s="637"/>
      <c r="AC18" s="683">
        <f>E18+H18+K18+N18+Q18+T18+W18+Z18</f>
        <v>251329</v>
      </c>
      <c r="AD18" s="684">
        <f t="shared" si="9"/>
        <v>100</v>
      </c>
      <c r="AF18" s="797"/>
    </row>
    <row r="19" spans="2:32" s="633" customFormat="1" ht="21" customHeight="1" x14ac:dyDescent="0.25">
      <c r="B19" s="1579"/>
      <c r="D19" s="798" t="s">
        <v>50</v>
      </c>
      <c r="E19" s="801">
        <v>496</v>
      </c>
      <c r="F19" s="800">
        <v>0.19694027865461203</v>
      </c>
      <c r="G19" s="634"/>
      <c r="H19" s="801">
        <v>25784</v>
      </c>
      <c r="I19" s="800">
        <v>10.237718033932492</v>
      </c>
      <c r="J19" s="634"/>
      <c r="K19" s="801">
        <v>14047</v>
      </c>
      <c r="L19" s="800">
        <v>5.5774598674623688</v>
      </c>
      <c r="M19" s="634"/>
      <c r="N19" s="801">
        <v>14737</v>
      </c>
      <c r="O19" s="800">
        <v>5.8514292067197928</v>
      </c>
      <c r="P19" s="634"/>
      <c r="Q19" s="801">
        <v>16823</v>
      </c>
      <c r="R19" s="800">
        <v>6.6796901367067294</v>
      </c>
      <c r="S19" s="634"/>
      <c r="T19" s="801">
        <v>26240</v>
      </c>
      <c r="U19" s="800">
        <v>10.418776032050442</v>
      </c>
      <c r="V19" s="634"/>
      <c r="W19" s="801">
        <v>54423</v>
      </c>
      <c r="X19" s="800">
        <v>21.609033841169254</v>
      </c>
      <c r="Y19" s="634"/>
      <c r="Z19" s="801">
        <v>99303</v>
      </c>
      <c r="AA19" s="800">
        <f t="shared" si="0"/>
        <v>39.42895260330431</v>
      </c>
      <c r="AB19" s="637"/>
      <c r="AC19" s="683">
        <f>E19+H19+K19+N19+Q19+T19+W19+Z19</f>
        <v>251853</v>
      </c>
      <c r="AD19" s="684">
        <f t="shared" si="9"/>
        <v>100</v>
      </c>
      <c r="AF19" s="797"/>
    </row>
    <row r="20" spans="2:32" s="633" customFormat="1" ht="21" customHeight="1" x14ac:dyDescent="0.25">
      <c r="B20" s="1579"/>
      <c r="D20" s="802" t="s">
        <v>113</v>
      </c>
      <c r="E20" s="805">
        <v>826</v>
      </c>
      <c r="F20" s="804">
        <v>0.49054541999239831</v>
      </c>
      <c r="G20" s="634"/>
      <c r="H20" s="805">
        <v>17412</v>
      </c>
      <c r="I20" s="804">
        <v>10.340649942987458</v>
      </c>
      <c r="J20" s="634"/>
      <c r="K20" s="805">
        <v>8820</v>
      </c>
      <c r="L20" s="804">
        <v>5.2380273660205248</v>
      </c>
      <c r="M20" s="634"/>
      <c r="N20" s="805">
        <v>7016</v>
      </c>
      <c r="O20" s="804">
        <v>4.166666666666667</v>
      </c>
      <c r="P20" s="634"/>
      <c r="Q20" s="805">
        <v>8385</v>
      </c>
      <c r="R20" s="804">
        <v>4.9796892816419609</v>
      </c>
      <c r="S20" s="634"/>
      <c r="T20" s="805">
        <v>15888</v>
      </c>
      <c r="U20" s="804">
        <v>9.4355758266818697</v>
      </c>
      <c r="V20" s="634"/>
      <c r="W20" s="805">
        <v>40871</v>
      </c>
      <c r="X20" s="804">
        <v>24.272496199163815</v>
      </c>
      <c r="Y20" s="634"/>
      <c r="Z20" s="805">
        <v>69166</v>
      </c>
      <c r="AA20" s="804">
        <f t="shared" si="0"/>
        <v>41.076349296845308</v>
      </c>
      <c r="AB20" s="637"/>
      <c r="AC20" s="691">
        <f>E20+H20+K20+N20+Q20+T20+W20+Z20</f>
        <v>168384</v>
      </c>
      <c r="AD20" s="692">
        <f t="shared" si="9"/>
        <v>100</v>
      </c>
      <c r="AF20" s="797"/>
    </row>
    <row r="21" spans="2:32" s="633" customFormat="1" ht="21" customHeight="1" x14ac:dyDescent="0.25">
      <c r="B21" s="1580"/>
      <c r="D21" s="813" t="s">
        <v>68</v>
      </c>
      <c r="E21" s="809">
        <f>SUM(E17:E20)</f>
        <v>3194</v>
      </c>
      <c r="F21" s="810">
        <f t="shared" si="2"/>
        <v>0.38062188897614618</v>
      </c>
      <c r="G21" s="634"/>
      <c r="H21" s="809">
        <f>SUM(H17:H20)</f>
        <v>101989</v>
      </c>
      <c r="I21" s="810">
        <f t="shared" si="3"/>
        <v>12.153802703440254</v>
      </c>
      <c r="J21" s="634"/>
      <c r="K21" s="809">
        <f>SUM(K17:K20)</f>
        <v>46771</v>
      </c>
      <c r="L21" s="810">
        <f t="shared" si="4"/>
        <v>5.573596233344813</v>
      </c>
      <c r="M21" s="634"/>
      <c r="N21" s="809">
        <f>SUM(N17:N20)</f>
        <v>48203</v>
      </c>
      <c r="O21" s="810">
        <f t="shared" si="5"/>
        <v>5.7442444941506494</v>
      </c>
      <c r="P21" s="634"/>
      <c r="Q21" s="809">
        <f>SUM(Q17:Q20)</f>
        <v>51180</v>
      </c>
      <c r="R21" s="810">
        <f t="shared" si="6"/>
        <v>6.0990069748901572</v>
      </c>
      <c r="S21" s="634"/>
      <c r="T21" s="809">
        <f>SUM(T17:T20)</f>
        <v>80491</v>
      </c>
      <c r="U21" s="810">
        <f t="shared" si="7"/>
        <v>9.5919337713146469</v>
      </c>
      <c r="V21" s="634"/>
      <c r="W21" s="809">
        <f>SUM(W17:W20)</f>
        <v>179392</v>
      </c>
      <c r="X21" s="810">
        <f t="shared" si="8"/>
        <v>21.377746370447344</v>
      </c>
      <c r="Y21" s="634"/>
      <c r="Z21" s="809">
        <f>SUM(Z17:Z20)</f>
        <v>327933</v>
      </c>
      <c r="AA21" s="810">
        <f t="shared" si="0"/>
        <v>39.079047563435985</v>
      </c>
      <c r="AB21" s="637"/>
      <c r="AC21" s="811">
        <f>SUM(AC17:AC20)</f>
        <v>839153</v>
      </c>
      <c r="AD21" s="812">
        <f t="shared" si="9"/>
        <v>100</v>
      </c>
      <c r="AF21" s="797"/>
    </row>
    <row r="22" spans="2:32" s="649" customFormat="1" ht="3" customHeight="1" x14ac:dyDescent="0.25">
      <c r="B22" s="644"/>
      <c r="C22" s="645"/>
      <c r="D22" s="637"/>
      <c r="E22" s="814"/>
      <c r="F22" s="815"/>
      <c r="G22" s="637"/>
      <c r="H22" s="646"/>
      <c r="I22" s="647"/>
      <c r="J22" s="637"/>
      <c r="K22" s="646"/>
      <c r="L22" s="647"/>
      <c r="M22" s="637"/>
      <c r="N22" s="646"/>
      <c r="O22" s="647"/>
      <c r="P22" s="637"/>
      <c r="Q22" s="646"/>
      <c r="R22" s="647"/>
      <c r="S22" s="637"/>
      <c r="T22" s="646"/>
      <c r="U22" s="647"/>
      <c r="V22" s="637"/>
      <c r="W22" s="646"/>
      <c r="X22" s="647"/>
      <c r="Y22" s="637"/>
      <c r="Z22" s="646"/>
      <c r="AA22" s="647"/>
      <c r="AB22" s="637"/>
      <c r="AC22" s="646"/>
      <c r="AD22" s="648"/>
    </row>
    <row r="23" spans="2:32" s="645" customFormat="1" ht="18" customHeight="1" x14ac:dyDescent="0.25">
      <c r="B23" s="1581" t="s">
        <v>0</v>
      </c>
      <c r="C23" s="1582"/>
      <c r="D23" s="1583"/>
      <c r="E23" s="816">
        <f>E16+E21</f>
        <v>5711</v>
      </c>
      <c r="F23" s="817">
        <f>E23*100/$AC23</f>
        <v>0.25759397037962523</v>
      </c>
      <c r="G23" s="1265"/>
      <c r="H23" s="664">
        <f>H16+H21</f>
        <v>150222</v>
      </c>
      <c r="I23" s="665">
        <f>H23*100/$AC23</f>
        <v>6.7757453017629246</v>
      </c>
      <c r="J23" s="1265"/>
      <c r="K23" s="664">
        <f>K16+K21</f>
        <v>75334</v>
      </c>
      <c r="L23" s="665">
        <f>K23*100/$AC23</f>
        <v>3.3979310391487809</v>
      </c>
      <c r="M23" s="1265"/>
      <c r="N23" s="664">
        <f>N16+N21</f>
        <v>85176</v>
      </c>
      <c r="O23" s="665">
        <f>N23*100/$AC23</f>
        <v>3.8418532693144734</v>
      </c>
      <c r="P23" s="1265"/>
      <c r="Q23" s="664">
        <f>Q16+Q21</f>
        <v>97524</v>
      </c>
      <c r="R23" s="665">
        <f>Q23*100/$AC23</f>
        <v>4.3988083290671636</v>
      </c>
      <c r="S23" s="1265"/>
      <c r="T23" s="664">
        <f>T16+T21</f>
        <v>161171</v>
      </c>
      <c r="U23" s="665">
        <f>T23*100/$AC23</f>
        <v>7.2695986342242298</v>
      </c>
      <c r="V23" s="1265"/>
      <c r="W23" s="664">
        <f>W16+W21</f>
        <v>474325</v>
      </c>
      <c r="X23" s="665">
        <f>W23*100/$AC23</f>
        <v>21.394372264107115</v>
      </c>
      <c r="Y23" s="1265"/>
      <c r="Z23" s="664">
        <f>Z16+Z21</f>
        <v>1167592</v>
      </c>
      <c r="AA23" s="665">
        <f>Z23*100/$AC23</f>
        <v>52.664097191995687</v>
      </c>
      <c r="AB23" s="1265"/>
      <c r="AC23" s="664">
        <f>AC16+AC21</f>
        <v>2217055</v>
      </c>
      <c r="AD23" s="665">
        <f>F23+I23+L23+O23+R23+U23+X23+AA23</f>
        <v>100</v>
      </c>
    </row>
    <row r="24" spans="2:32" s="631" customFormat="1" ht="5.25" customHeight="1" x14ac:dyDescent="0.25">
      <c r="B24" s="651"/>
      <c r="C24" s="651"/>
      <c r="D24" s="651"/>
      <c r="E24" s="651"/>
      <c r="F24" s="651"/>
      <c r="G24" s="651"/>
      <c r="H24" s="651"/>
      <c r="I24" s="651"/>
      <c r="J24" s="651"/>
      <c r="K24" s="651"/>
      <c r="L24" s="651"/>
      <c r="M24" s="651"/>
      <c r="N24" s="651"/>
      <c r="O24" s="652"/>
      <c r="P24" s="652"/>
    </row>
    <row r="25" spans="2:32" s="631" customFormat="1" ht="5.25" customHeight="1" x14ac:dyDescent="0.25">
      <c r="B25" s="651"/>
      <c r="C25" s="651"/>
      <c r="D25" s="651"/>
      <c r="E25" s="651"/>
      <c r="F25" s="651"/>
      <c r="G25" s="651"/>
      <c r="H25" s="651"/>
      <c r="I25" s="651"/>
      <c r="J25" s="651"/>
      <c r="K25" s="651"/>
      <c r="L25" s="651"/>
      <c r="M25" s="651"/>
      <c r="N25" s="651"/>
      <c r="O25" s="652"/>
      <c r="P25" s="652"/>
    </row>
    <row r="26" spans="2:32" s="631" customFormat="1" ht="12.75" customHeight="1" x14ac:dyDescent="0.25">
      <c r="B26" s="652"/>
      <c r="C26" s="652"/>
      <c r="D26" s="652"/>
      <c r="E26" s="652"/>
      <c r="F26" s="652"/>
      <c r="G26" s="652"/>
      <c r="H26" s="652"/>
      <c r="I26" s="652"/>
      <c r="J26" s="652"/>
      <c r="K26" s="652"/>
      <c r="L26" s="652"/>
      <c r="M26" s="652"/>
      <c r="N26" s="652"/>
      <c r="O26" s="652"/>
      <c r="P26" s="652"/>
    </row>
    <row r="27" spans="2:32" s="649" customFormat="1" ht="24.75" customHeight="1" x14ac:dyDescent="0.25">
      <c r="B27" s="653"/>
      <c r="C27" s="653"/>
      <c r="D27" s="653"/>
      <c r="E27" s="653" t="s">
        <v>114</v>
      </c>
      <c r="F27" s="653" t="s">
        <v>21</v>
      </c>
      <c r="G27" s="653"/>
      <c r="H27" s="653" t="s">
        <v>20</v>
      </c>
      <c r="I27" s="653" t="s">
        <v>19</v>
      </c>
      <c r="J27" s="653"/>
      <c r="K27" s="653" t="s">
        <v>18</v>
      </c>
      <c r="L27" s="653" t="s">
        <v>17</v>
      </c>
      <c r="M27" s="653"/>
      <c r="N27" s="653" t="s">
        <v>16</v>
      </c>
      <c r="O27" s="653" t="s">
        <v>15</v>
      </c>
      <c r="P27" s="653"/>
    </row>
    <row r="28" spans="2:32" s="649" customFormat="1" x14ac:dyDescent="0.25">
      <c r="B28" s="654"/>
      <c r="C28" s="654"/>
      <c r="D28" s="654"/>
      <c r="E28" s="654" t="e">
        <f>#REF!</f>
        <v>#REF!</v>
      </c>
      <c r="F28" s="655" t="e">
        <f>#REF!</f>
        <v>#REF!</v>
      </c>
      <c r="G28" s="655"/>
      <c r="H28" s="655" t="e">
        <f>#REF!</f>
        <v>#REF!</v>
      </c>
      <c r="I28" s="655" t="e">
        <f>#REF!</f>
        <v>#REF!</v>
      </c>
      <c r="J28" s="655"/>
      <c r="K28" s="655" t="e">
        <f>#REF!</f>
        <v>#REF!</v>
      </c>
      <c r="L28" s="655" t="e">
        <f>#REF!</f>
        <v>#REF!</v>
      </c>
      <c r="M28" s="655"/>
      <c r="N28" s="655" t="e">
        <f>#REF!</f>
        <v>#REF!</v>
      </c>
      <c r="O28" s="655" t="e">
        <f>#REF!</f>
        <v>#REF!</v>
      </c>
      <c r="P28" s="655"/>
    </row>
    <row r="29" spans="2:32" s="631" customFormat="1" x14ac:dyDescent="0.25">
      <c r="B29" s="652"/>
      <c r="C29" s="652"/>
      <c r="D29" s="652"/>
      <c r="E29" s="652"/>
      <c r="F29" s="652"/>
      <c r="G29" s="652"/>
      <c r="H29" s="652"/>
      <c r="I29" s="652"/>
      <c r="J29" s="652"/>
      <c r="K29" s="652"/>
      <c r="L29" s="652"/>
      <c r="M29" s="652"/>
      <c r="N29" s="652"/>
      <c r="O29" s="652"/>
      <c r="P29" s="652"/>
    </row>
    <row r="30" spans="2:32" s="631" customFormat="1" x14ac:dyDescent="0.25">
      <c r="B30" s="652"/>
      <c r="C30" s="652"/>
      <c r="D30" s="652"/>
      <c r="E30" s="652"/>
      <c r="F30" s="652"/>
      <c r="G30" s="652"/>
      <c r="H30" s="652"/>
      <c r="I30" s="652"/>
      <c r="J30" s="652"/>
      <c r="K30" s="652"/>
      <c r="L30" s="652"/>
      <c r="M30" s="652"/>
      <c r="N30" s="652"/>
      <c r="O30" s="652"/>
      <c r="P30" s="652"/>
    </row>
    <row r="31" spans="2:32" s="631" customFormat="1" x14ac:dyDescent="0.25">
      <c r="B31" s="652"/>
      <c r="C31" s="652"/>
      <c r="D31" s="652"/>
      <c r="E31" s="652"/>
      <c r="F31" s="652"/>
      <c r="G31" s="652"/>
      <c r="H31" s="652"/>
      <c r="I31" s="652"/>
      <c r="J31" s="652"/>
      <c r="K31" s="652"/>
      <c r="L31" s="652"/>
      <c r="M31" s="652"/>
      <c r="N31" s="652"/>
      <c r="O31" s="652"/>
      <c r="P31" s="652"/>
    </row>
    <row r="32" spans="2:32" s="631" customFormat="1" x14ac:dyDescent="0.25">
      <c r="B32" s="652"/>
      <c r="C32" s="652"/>
      <c r="D32" s="652"/>
      <c r="E32" s="652"/>
      <c r="F32" s="652"/>
      <c r="G32" s="652"/>
      <c r="H32" s="652"/>
      <c r="I32" s="652"/>
      <c r="J32" s="652"/>
      <c r="K32" s="652"/>
      <c r="L32" s="652"/>
      <c r="M32" s="652"/>
      <c r="N32" s="652"/>
      <c r="O32" s="652"/>
      <c r="P32" s="652"/>
    </row>
    <row r="33" spans="2:16" s="631" customFormat="1" x14ac:dyDescent="0.25">
      <c r="B33" s="652"/>
      <c r="C33" s="652"/>
      <c r="D33" s="652"/>
      <c r="E33" s="652"/>
      <c r="F33" s="652"/>
      <c r="G33" s="652"/>
      <c r="H33" s="652"/>
      <c r="I33" s="652"/>
      <c r="J33" s="652"/>
      <c r="K33" s="652"/>
      <c r="L33" s="652"/>
      <c r="M33" s="652"/>
      <c r="N33" s="652"/>
      <c r="O33" s="652"/>
      <c r="P33" s="652"/>
    </row>
    <row r="34" spans="2:16" s="631" customFormat="1" x14ac:dyDescent="0.25">
      <c r="B34" s="652"/>
      <c r="C34" s="652"/>
      <c r="D34" s="652"/>
      <c r="E34" s="652"/>
      <c r="F34" s="652"/>
      <c r="G34" s="652"/>
      <c r="H34" s="652"/>
      <c r="I34" s="652"/>
      <c r="J34" s="652"/>
      <c r="K34" s="652"/>
      <c r="L34" s="652"/>
      <c r="M34" s="652"/>
      <c r="N34" s="652"/>
      <c r="O34" s="652"/>
      <c r="P34" s="652"/>
    </row>
    <row r="35" spans="2:16" s="631" customFormat="1" x14ac:dyDescent="0.25">
      <c r="B35" s="652"/>
      <c r="C35" s="652"/>
      <c r="D35" s="652"/>
      <c r="E35" s="652"/>
      <c r="F35" s="652"/>
      <c r="G35" s="652"/>
      <c r="H35" s="652"/>
      <c r="I35" s="652"/>
      <c r="J35" s="652"/>
      <c r="K35" s="652"/>
      <c r="L35" s="652"/>
      <c r="M35" s="652"/>
      <c r="N35" s="652"/>
      <c r="O35" s="652"/>
      <c r="P35" s="652"/>
    </row>
    <row r="36" spans="2:16" s="631" customFormat="1" x14ac:dyDescent="0.25">
      <c r="B36" s="652"/>
      <c r="C36" s="652"/>
      <c r="D36" s="652"/>
      <c r="E36" s="652"/>
      <c r="F36" s="652"/>
      <c r="G36" s="652"/>
      <c r="H36" s="652"/>
      <c r="I36" s="652"/>
      <c r="J36" s="652"/>
      <c r="K36" s="652"/>
      <c r="L36" s="652"/>
      <c r="M36" s="652"/>
      <c r="N36" s="652"/>
      <c r="O36" s="652"/>
      <c r="P36" s="652"/>
    </row>
    <row r="37" spans="2:16" s="631" customFormat="1" ht="15" customHeight="1" x14ac:dyDescent="0.25">
      <c r="C37" s="1544" t="s">
        <v>14</v>
      </c>
      <c r="D37" s="1544"/>
      <c r="E37" s="1544"/>
      <c r="F37" s="1544"/>
      <c r="G37" s="1544"/>
      <c r="H37" s="1544"/>
      <c r="I37" s="1544"/>
      <c r="J37" s="1544"/>
      <c r="K37" s="1544"/>
      <c r="L37" s="1544"/>
      <c r="M37" s="652"/>
      <c r="N37" s="652"/>
      <c r="O37" s="652"/>
      <c r="P37" s="652"/>
    </row>
    <row r="38" spans="2:16" s="631" customFormat="1" x14ac:dyDescent="0.25">
      <c r="L38" s="652"/>
      <c r="M38" s="652"/>
      <c r="N38" s="652"/>
      <c r="O38" s="652"/>
      <c r="P38" s="652"/>
    </row>
    <row r="39" spans="2:16" s="631" customFormat="1" x14ac:dyDescent="0.25">
      <c r="B39" s="652"/>
      <c r="C39" s="652"/>
      <c r="D39" s="652"/>
      <c r="E39" s="652"/>
      <c r="F39" s="652"/>
      <c r="G39" s="652"/>
      <c r="H39" s="652"/>
      <c r="I39" s="652"/>
      <c r="J39" s="652"/>
      <c r="K39" s="652"/>
      <c r="L39" s="652"/>
      <c r="M39" s="652"/>
      <c r="N39" s="652"/>
      <c r="O39" s="652"/>
      <c r="P39" s="652"/>
    </row>
    <row r="40" spans="2:16" s="631" customFormat="1" ht="5.25" customHeight="1" x14ac:dyDescent="0.25">
      <c r="B40" s="652"/>
      <c r="C40" s="652"/>
      <c r="D40" s="652"/>
      <c r="E40" s="652"/>
      <c r="F40" s="652"/>
      <c r="G40" s="652"/>
      <c r="H40" s="652"/>
      <c r="I40" s="652"/>
      <c r="J40" s="652"/>
      <c r="K40" s="652"/>
      <c r="L40" s="652"/>
      <c r="M40" s="652"/>
      <c r="N40" s="652"/>
      <c r="O40" s="652"/>
      <c r="P40" s="652"/>
    </row>
    <row r="41" spans="2:16" s="631" customFormat="1" ht="5.25" customHeight="1" x14ac:dyDescent="0.25">
      <c r="B41" s="652"/>
      <c r="C41" s="652"/>
      <c r="D41" s="652"/>
      <c r="E41" s="652"/>
      <c r="F41" s="652"/>
      <c r="G41" s="652"/>
      <c r="H41" s="652"/>
      <c r="I41" s="652"/>
      <c r="J41" s="652"/>
      <c r="K41" s="652"/>
      <c r="L41" s="652"/>
      <c r="M41" s="652"/>
      <c r="N41" s="652"/>
      <c r="O41" s="652"/>
      <c r="P41" s="652"/>
    </row>
    <row r="42" spans="2:16" s="631" customFormat="1" ht="16.5" customHeight="1" x14ac:dyDescent="0.25">
      <c r="B42" s="652"/>
      <c r="C42" s="652"/>
      <c r="D42" s="652"/>
      <c r="E42" s="652"/>
      <c r="F42" s="652"/>
      <c r="G42" s="652"/>
      <c r="H42" s="652"/>
      <c r="I42" s="652"/>
      <c r="J42" s="652"/>
      <c r="K42" s="652"/>
      <c r="L42" s="652"/>
      <c r="M42" s="652"/>
      <c r="N42" s="652"/>
      <c r="O42" s="652"/>
      <c r="P42" s="652"/>
    </row>
    <row r="43" spans="2:16" s="631" customFormat="1" x14ac:dyDescent="0.25">
      <c r="B43" s="652"/>
      <c r="C43" s="652"/>
      <c r="D43" s="652"/>
      <c r="E43" s="652"/>
      <c r="F43" s="652"/>
      <c r="G43" s="652"/>
      <c r="H43" s="652"/>
      <c r="I43" s="652"/>
      <c r="J43" s="652"/>
      <c r="K43" s="652"/>
      <c r="L43" s="652"/>
      <c r="M43" s="652"/>
      <c r="N43" s="652"/>
      <c r="O43" s="652"/>
      <c r="P43" s="652"/>
    </row>
    <row r="44" spans="2:16" s="631" customFormat="1" x14ac:dyDescent="0.25"/>
    <row r="45" spans="2:16" s="650" customFormat="1" x14ac:dyDescent="0.25"/>
    <row r="46" spans="2:16" s="657" customFormat="1" ht="12.75" customHeight="1" x14ac:dyDescent="0.25">
      <c r="B46" s="1540"/>
      <c r="C46" s="1540"/>
      <c r="D46" s="1540"/>
      <c r="E46" s="1540"/>
      <c r="F46" s="1540"/>
      <c r="G46" s="1540"/>
      <c r="H46" s="1540"/>
      <c r="I46" s="1540"/>
      <c r="J46" s="1540"/>
      <c r="K46" s="1540"/>
      <c r="L46" s="1540"/>
      <c r="M46" s="1540"/>
      <c r="N46" s="1540"/>
      <c r="O46" s="1540"/>
      <c r="P46" s="656"/>
    </row>
  </sheetData>
  <mergeCells count="21">
    <mergeCell ref="B3:K3"/>
    <mergeCell ref="B4:AD4"/>
    <mergeCell ref="B5:AD5"/>
    <mergeCell ref="B6:AC6"/>
    <mergeCell ref="B8:B10"/>
    <mergeCell ref="E8:AA8"/>
    <mergeCell ref="AC8:AD9"/>
    <mergeCell ref="E9:F9"/>
    <mergeCell ref="H9:I9"/>
    <mergeCell ref="K9:L9"/>
    <mergeCell ref="Z9:AA9"/>
    <mergeCell ref="B46:O46"/>
    <mergeCell ref="N9:O9"/>
    <mergeCell ref="Q9:R9"/>
    <mergeCell ref="T9:U9"/>
    <mergeCell ref="W9:X9"/>
    <mergeCell ref="C37:L37"/>
    <mergeCell ref="D8:D10"/>
    <mergeCell ref="B12:B16"/>
    <mergeCell ref="B17:B21"/>
    <mergeCell ref="B23:D23"/>
  </mergeCells>
  <printOptions horizontalCentered="1"/>
  <pageMargins left="0" right="0" top="0.43307086614173229" bottom="0.43307086614173229" header="0" footer="0"/>
  <pageSetup paperSize="9" scale="84" orientation="landscape" r:id="rId1"/>
  <headerFooter alignWithMargins="0"/>
  <rowBreaks count="1" manualBreakCount="1">
    <brk id="41" max="16383"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1">
    <tabColor theme="0"/>
    <pageSetUpPr fitToPage="1"/>
  </sheetPr>
  <dimension ref="B1:AD46"/>
  <sheetViews>
    <sheetView showGridLines="0" topLeftCell="A2" zoomScaleNormal="100" workbookViewId="0">
      <selection activeCell="B6" sqref="B6:AC6"/>
    </sheetView>
  </sheetViews>
  <sheetFormatPr baseColWidth="10" defaultColWidth="11.453125" defaultRowHeight="15" x14ac:dyDescent="0.25"/>
  <cols>
    <col min="1" max="1" width="1.1796875" style="1" customWidth="1"/>
    <col min="2" max="2" width="7.81640625" style="1" customWidth="1"/>
    <col min="3" max="3" width="1" style="1" customWidth="1"/>
    <col min="4" max="4" width="9.1796875" style="1" customWidth="1"/>
    <col min="5" max="5" width="7.54296875" style="1" customWidth="1"/>
    <col min="6" max="6" width="0.54296875" style="1" customWidth="1"/>
    <col min="7" max="7" width="8" style="1" customWidth="1"/>
    <col min="8" max="8" width="0.54296875" style="1" customWidth="1"/>
    <col min="9" max="9" width="6.7265625" style="1" customWidth="1"/>
    <col min="10" max="10" width="0.54296875" style="1" customWidth="1"/>
    <col min="11" max="11" width="6.81640625" style="1" customWidth="1"/>
    <col min="12" max="12" width="0.54296875" style="1" customWidth="1"/>
    <col min="13" max="13" width="7" style="1" customWidth="1"/>
    <col min="14" max="14" width="0.54296875" style="1" customWidth="1"/>
    <col min="15" max="15" width="8.1796875" style="1" customWidth="1"/>
    <col min="16" max="16" width="0.7265625" style="1" customWidth="1"/>
    <col min="17" max="17" width="7.54296875" style="1" customWidth="1"/>
    <col min="18" max="18" width="0.54296875" style="1" customWidth="1"/>
    <col min="19" max="19" width="7.26953125" style="1" customWidth="1"/>
    <col min="20" max="20" width="0.7265625" style="1" customWidth="1"/>
    <col min="21" max="21" width="5.1796875" style="1" customWidth="1"/>
    <col min="22" max="22" width="4.54296875" style="1" bestFit="1" customWidth="1"/>
    <col min="23" max="23" width="7" style="1" bestFit="1" customWidth="1"/>
    <col min="24" max="24" width="4.54296875" style="1" bestFit="1" customWidth="1"/>
    <col min="25" max="25" width="7" style="1" bestFit="1" customWidth="1"/>
    <col min="26" max="26" width="4.54296875" style="1" bestFit="1" customWidth="1"/>
    <col min="27" max="27" width="7" style="1" bestFit="1" customWidth="1"/>
    <col min="28" max="28" width="4.54296875" style="1" bestFit="1" customWidth="1"/>
    <col min="29" max="29" width="7" style="1" bestFit="1" customWidth="1"/>
    <col min="30" max="16384" width="11.453125" style="1"/>
  </cols>
  <sheetData>
    <row r="1" spans="2:30" hidden="1" x14ac:dyDescent="0.25">
      <c r="E1" s="23" t="s">
        <v>36</v>
      </c>
      <c r="G1" s="23" t="s">
        <v>21</v>
      </c>
      <c r="I1" s="23" t="s">
        <v>20</v>
      </c>
      <c r="K1" s="23" t="s">
        <v>19</v>
      </c>
      <c r="M1" s="23" t="s">
        <v>18</v>
      </c>
      <c r="O1" s="23" t="s">
        <v>17</v>
      </c>
      <c r="Q1" s="23" t="s">
        <v>16</v>
      </c>
      <c r="S1" s="23" t="s">
        <v>15</v>
      </c>
    </row>
    <row r="2" spans="2:30" s="2" customFormat="1" ht="14" x14ac:dyDescent="0.25">
      <c r="B2" s="6"/>
      <c r="C2" s="13"/>
      <c r="D2" s="13"/>
      <c r="T2" s="13"/>
    </row>
    <row r="3" spans="2:30" s="11" customFormat="1" ht="47.25" customHeight="1" x14ac:dyDescent="0.3">
      <c r="B3" s="1590"/>
      <c r="C3" s="1590"/>
      <c r="D3" s="1590"/>
      <c r="E3" s="1590"/>
      <c r="F3" s="1590"/>
      <c r="G3" s="1590"/>
      <c r="H3" s="1590"/>
      <c r="I3" s="1590"/>
      <c r="J3" s="12"/>
      <c r="Q3" s="16"/>
    </row>
    <row r="4" spans="2:30" s="4" customFormat="1" ht="2.25" customHeight="1" x14ac:dyDescent="0.25">
      <c r="B4" s="1591"/>
      <c r="C4" s="1591"/>
      <c r="D4" s="1591"/>
      <c r="E4" s="1591"/>
      <c r="F4" s="1591"/>
      <c r="G4" s="1591"/>
      <c r="H4" s="1591"/>
      <c r="I4" s="1591"/>
      <c r="J4" s="1591"/>
      <c r="K4" s="1591"/>
      <c r="L4" s="1591"/>
      <c r="M4" s="1591"/>
      <c r="N4" s="1591"/>
      <c r="O4" s="1591"/>
      <c r="P4" s="1591"/>
      <c r="Q4" s="1591"/>
      <c r="R4" s="1591"/>
      <c r="S4" s="1591"/>
      <c r="T4" s="1591"/>
    </row>
    <row r="5" spans="2:30" s="738" customFormat="1" ht="16.5" customHeight="1" x14ac:dyDescent="0.25">
      <c r="B5" s="1547" t="s">
        <v>410</v>
      </c>
      <c r="C5" s="1547"/>
      <c r="D5" s="1547"/>
      <c r="E5" s="1547"/>
      <c r="F5" s="1547"/>
      <c r="G5" s="1547"/>
      <c r="H5" s="1547"/>
      <c r="I5" s="1547"/>
      <c r="J5" s="1547"/>
      <c r="K5" s="1547"/>
      <c r="L5" s="1547"/>
      <c r="M5" s="1547"/>
      <c r="N5" s="1547"/>
      <c r="O5" s="1547"/>
      <c r="P5" s="1547"/>
      <c r="Q5" s="1547"/>
      <c r="R5" s="1547"/>
      <c r="S5" s="1547"/>
      <c r="T5" s="1547"/>
      <c r="U5" s="1547"/>
      <c r="V5" s="1547"/>
      <c r="W5" s="1547"/>
      <c r="X5" s="1547"/>
      <c r="Y5" s="1547"/>
      <c r="Z5" s="1547"/>
      <c r="AA5" s="1547"/>
      <c r="AB5" s="1547"/>
      <c r="AC5" s="712"/>
    </row>
    <row r="6" spans="2:30" s="738" customFormat="1" ht="14.25" customHeight="1" x14ac:dyDescent="0.25">
      <c r="B6" s="1482" t="str">
        <f>porsaad!$B$6</f>
        <v>Situación a 31 de diciembre de 2025</v>
      </c>
      <c r="C6" s="1482"/>
      <c r="D6" s="1482"/>
      <c r="E6" s="1482"/>
      <c r="F6" s="1482"/>
      <c r="G6" s="1482"/>
      <c r="H6" s="1482"/>
      <c r="I6" s="1482"/>
      <c r="J6" s="1482"/>
      <c r="K6" s="1482"/>
      <c r="L6" s="1482"/>
      <c r="M6" s="1482"/>
      <c r="N6" s="1482"/>
      <c r="O6" s="1482"/>
      <c r="P6" s="1482"/>
      <c r="Q6" s="1482"/>
      <c r="R6" s="1482"/>
      <c r="S6" s="1482"/>
      <c r="T6" s="1482"/>
      <c r="U6" s="1482"/>
      <c r="V6" s="1482"/>
      <c r="W6" s="1482"/>
      <c r="X6" s="1482"/>
      <c r="Y6" s="1482"/>
      <c r="Z6" s="1482"/>
      <c r="AA6" s="1482"/>
      <c r="AB6" s="1482"/>
      <c r="AC6" s="1482"/>
    </row>
    <row r="7" spans="2:30" s="133" customFormat="1" ht="5.25" customHeight="1" x14ac:dyDescent="0.25"/>
    <row r="8" spans="2:30" s="134" customFormat="1" ht="21.75" customHeight="1" x14ac:dyDescent="0.25">
      <c r="B8" s="1592" t="s">
        <v>27</v>
      </c>
      <c r="D8" s="1592" t="s">
        <v>112</v>
      </c>
      <c r="E8" s="1592" t="s">
        <v>26</v>
      </c>
      <c r="F8" s="1592"/>
      <c r="G8" s="1592"/>
      <c r="H8" s="1592"/>
      <c r="I8" s="1592"/>
      <c r="J8" s="1592"/>
      <c r="K8" s="1592"/>
      <c r="L8" s="1592"/>
      <c r="M8" s="1592"/>
      <c r="N8" s="1592"/>
      <c r="O8" s="1592"/>
      <c r="P8" s="1592"/>
      <c r="Q8" s="1592"/>
      <c r="R8" s="1592"/>
      <c r="S8" s="1592"/>
    </row>
    <row r="9" spans="2:30" s="134" customFormat="1" ht="21.75" customHeight="1" x14ac:dyDescent="0.25">
      <c r="B9" s="1592"/>
      <c r="D9" s="1592"/>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5">
      <c r="B10" s="1592"/>
      <c r="D10" s="1592"/>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5">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5">
      <c r="B12" s="1593" t="s">
        <v>24</v>
      </c>
      <c r="D12" s="141" t="s">
        <v>31</v>
      </c>
      <c r="E12" s="142">
        <f>'36perfresol'!E12</f>
        <v>587</v>
      </c>
      <c r="F12" s="141"/>
      <c r="G12" s="142">
        <f>'36perfresol'!H12</f>
        <v>11070</v>
      </c>
      <c r="H12" s="141"/>
      <c r="I12" s="142">
        <f>'36perfresol'!K12</f>
        <v>6395</v>
      </c>
      <c r="J12" s="141"/>
      <c r="K12" s="142">
        <f>'36perfresol'!N12</f>
        <v>8807</v>
      </c>
      <c r="L12" s="141"/>
      <c r="M12" s="142">
        <f>'36perfresol'!Q12</f>
        <v>8683</v>
      </c>
      <c r="N12" s="141"/>
      <c r="O12" s="142">
        <f>'36perfresol'!T12</f>
        <v>12198</v>
      </c>
      <c r="P12" s="141"/>
      <c r="Q12" s="142">
        <f>'36perfresol'!W12</f>
        <v>41781</v>
      </c>
      <c r="R12" s="141"/>
      <c r="S12" s="142">
        <f>'36perfresol'!Z12</f>
        <v>198294</v>
      </c>
      <c r="T12" s="143"/>
      <c r="V12" s="144">
        <f>E12/E$16</f>
        <v>0.23321414382201033</v>
      </c>
      <c r="W12" s="144">
        <f>G12/G$16</f>
        <v>0.22951091576306679</v>
      </c>
      <c r="X12" s="144">
        <f>I12/I$16</f>
        <v>0.22389104785911845</v>
      </c>
      <c r="Y12" s="144">
        <f>K12/K$16</f>
        <v>0.23820084926838503</v>
      </c>
      <c r="Z12" s="144">
        <f>M12/M$16</f>
        <v>0.18735974451924736</v>
      </c>
      <c r="AA12" s="144">
        <f>O12/O$16</f>
        <v>0.15118988596926128</v>
      </c>
      <c r="AB12" s="144">
        <f>Q12/Q$16</f>
        <v>0.14166268271098859</v>
      </c>
      <c r="AC12" s="144">
        <f>S12/S$16</f>
        <v>0.23616015549169364</v>
      </c>
      <c r="AD12" s="144"/>
    </row>
    <row r="13" spans="2:30" s="140" customFormat="1" ht="21" customHeight="1" x14ac:dyDescent="0.25">
      <c r="B13" s="1593"/>
      <c r="D13" s="141" t="s">
        <v>49</v>
      </c>
      <c r="E13" s="142">
        <f>'36perfresol'!E13</f>
        <v>849</v>
      </c>
      <c r="F13" s="141"/>
      <c r="G13" s="142">
        <f>'36perfresol'!H13</f>
        <v>13829</v>
      </c>
      <c r="H13" s="141"/>
      <c r="I13" s="142">
        <f>'36perfresol'!K13</f>
        <v>8444</v>
      </c>
      <c r="J13" s="141"/>
      <c r="K13" s="142">
        <f>'36perfresol'!N13</f>
        <v>11799</v>
      </c>
      <c r="L13" s="141"/>
      <c r="M13" s="142">
        <f>'36perfresol'!Q13</f>
        <v>13641</v>
      </c>
      <c r="N13" s="141"/>
      <c r="O13" s="142">
        <f>'36perfresol'!T13</f>
        <v>22923</v>
      </c>
      <c r="P13" s="141"/>
      <c r="Q13" s="142">
        <f>'36perfresol'!W13</f>
        <v>74550</v>
      </c>
      <c r="R13" s="141"/>
      <c r="S13" s="142">
        <f>'36perfresol'!Z13</f>
        <v>261802</v>
      </c>
      <c r="T13" s="143"/>
      <c r="V13" s="144">
        <f>E13/E$16</f>
        <v>0.33730631704410013</v>
      </c>
      <c r="W13" s="144">
        <f>G13/G$16</f>
        <v>0.28671241681006782</v>
      </c>
      <c r="X13" s="144">
        <f>I13/I$16</f>
        <v>0.29562721002695797</v>
      </c>
      <c r="Y13" s="144">
        <f>K13/K$16</f>
        <v>0.31912476672166173</v>
      </c>
      <c r="Z13" s="144">
        <f>M13/M$16</f>
        <v>0.29434230968410152</v>
      </c>
      <c r="AA13" s="144">
        <f>O13/O$16</f>
        <v>0.28412245909766981</v>
      </c>
      <c r="AB13" s="144">
        <f>Q13/Q$16</f>
        <v>0.25276927302133029</v>
      </c>
      <c r="AC13" s="144">
        <f>S13/S$16</f>
        <v>0.31179562179408543</v>
      </c>
      <c r="AD13" s="144"/>
    </row>
    <row r="14" spans="2:30" s="140" customFormat="1" ht="21" customHeight="1" x14ac:dyDescent="0.25">
      <c r="B14" s="1593"/>
      <c r="D14" s="141" t="s">
        <v>50</v>
      </c>
      <c r="E14" s="142">
        <f>'36perfresol'!E14</f>
        <v>398</v>
      </c>
      <c r="F14" s="141"/>
      <c r="G14" s="142">
        <f>'36perfresol'!H14</f>
        <v>11271</v>
      </c>
      <c r="H14" s="141"/>
      <c r="I14" s="142">
        <f>'36perfresol'!K14</f>
        <v>8177</v>
      </c>
      <c r="J14" s="141"/>
      <c r="K14" s="142">
        <f>'36perfresol'!N14</f>
        <v>10523</v>
      </c>
      <c r="L14" s="141"/>
      <c r="M14" s="142">
        <f>'36perfresol'!Q14</f>
        <v>14922</v>
      </c>
      <c r="N14" s="141"/>
      <c r="O14" s="142">
        <f>'36perfresol'!T14</f>
        <v>26966</v>
      </c>
      <c r="P14" s="141"/>
      <c r="Q14" s="142">
        <f>'36perfresol'!W14</f>
        <v>99948</v>
      </c>
      <c r="R14" s="141"/>
      <c r="S14" s="142">
        <f>'36perfresol'!Z14</f>
        <v>245743</v>
      </c>
      <c r="T14" s="143"/>
      <c r="V14" s="144">
        <f>E14/E$16</f>
        <v>0.15812475168851808</v>
      </c>
      <c r="W14" s="144">
        <f>G14/G$16</f>
        <v>0.2336781871332905</v>
      </c>
      <c r="X14" s="144">
        <f>I14/I$16</f>
        <v>0.28627945243846936</v>
      </c>
      <c r="Y14" s="144">
        <f>K14/K$16</f>
        <v>0.28461309604305846</v>
      </c>
      <c r="Z14" s="144">
        <f>M14/M$16</f>
        <v>0.32198342827550491</v>
      </c>
      <c r="AA14" s="144">
        <f>O14/O$16</f>
        <v>0.33423401090728805</v>
      </c>
      <c r="AB14" s="144">
        <f>Q14/Q$16</f>
        <v>0.33888374647801367</v>
      </c>
      <c r="AC14" s="144">
        <f>S14/S$16</f>
        <v>0.29267000055975106</v>
      </c>
      <c r="AD14" s="144"/>
    </row>
    <row r="15" spans="2:30" s="140" customFormat="1" ht="21" customHeight="1" x14ac:dyDescent="0.25">
      <c r="B15" s="1593"/>
      <c r="D15" s="141" t="s">
        <v>113</v>
      </c>
      <c r="E15" s="142">
        <f>'36perfresol'!E15</f>
        <v>683</v>
      </c>
      <c r="F15" s="141"/>
      <c r="G15" s="142">
        <f>'36perfresol'!H15</f>
        <v>12063</v>
      </c>
      <c r="H15" s="141"/>
      <c r="I15" s="142">
        <f>'36perfresol'!K15</f>
        <v>5547</v>
      </c>
      <c r="J15" s="141"/>
      <c r="K15" s="142">
        <f>'36perfresol'!N15</f>
        <v>5844</v>
      </c>
      <c r="L15" s="141"/>
      <c r="M15" s="142">
        <f>'36perfresol'!Q15</f>
        <v>9098</v>
      </c>
      <c r="N15" s="141"/>
      <c r="O15" s="142">
        <f>'36perfresol'!T15</f>
        <v>18593</v>
      </c>
      <c r="P15" s="141"/>
      <c r="Q15" s="142">
        <f>'36perfresol'!W15</f>
        <v>78654</v>
      </c>
      <c r="R15" s="141"/>
      <c r="S15" s="142">
        <f>'36perfresol'!Z15</f>
        <v>133820</v>
      </c>
      <c r="T15" s="143"/>
      <c r="V15" s="144">
        <f>E15/E$16</f>
        <v>0.27135478744537145</v>
      </c>
      <c r="W15" s="144">
        <f>G15/G$16</f>
        <v>0.25009848029357495</v>
      </c>
      <c r="X15" s="144">
        <f>I15/I$16</f>
        <v>0.19420228967545425</v>
      </c>
      <c r="Y15" s="144">
        <f>K15/K$16</f>
        <v>0.15806128796689475</v>
      </c>
      <c r="Z15" s="144">
        <f>M15/M$16</f>
        <v>0.1963145175211462</v>
      </c>
      <c r="AA15" s="144">
        <f>O15/O$16</f>
        <v>0.23045364402578086</v>
      </c>
      <c r="AB15" s="144">
        <f>Q15/Q$16</f>
        <v>0.26668429778966746</v>
      </c>
      <c r="AC15" s="144">
        <f>S15/S$16</f>
        <v>0.15937422215446986</v>
      </c>
      <c r="AD15" s="144"/>
    </row>
    <row r="16" spans="2:30" s="140" customFormat="1" ht="21" customHeight="1" x14ac:dyDescent="0.25">
      <c r="B16" s="1593"/>
      <c r="D16" s="145" t="s">
        <v>68</v>
      </c>
      <c r="E16" s="142">
        <f>SUM(E12:E15)</f>
        <v>2517</v>
      </c>
      <c r="F16" s="141"/>
      <c r="G16" s="142">
        <f>SUM(G12:G15)</f>
        <v>48233</v>
      </c>
      <c r="H16" s="141"/>
      <c r="I16" s="142">
        <f>SUM(I12:I15)</f>
        <v>28563</v>
      </c>
      <c r="J16" s="141"/>
      <c r="K16" s="142">
        <f>SUM(K12:K15)</f>
        <v>36973</v>
      </c>
      <c r="L16" s="141"/>
      <c r="M16" s="142">
        <f>SUM(M12:M15)</f>
        <v>46344</v>
      </c>
      <c r="N16" s="141"/>
      <c r="O16" s="142">
        <f>SUM(O12:O15)</f>
        <v>80680</v>
      </c>
      <c r="P16" s="141"/>
      <c r="Q16" s="142">
        <f>SUM(Q12:Q15)</f>
        <v>294933</v>
      </c>
      <c r="R16" s="141"/>
      <c r="S16" s="142">
        <f>SUM(S12:S15)</f>
        <v>839659</v>
      </c>
      <c r="T16" s="143"/>
      <c r="V16" s="144"/>
    </row>
    <row r="17" spans="2:29" s="140" customFormat="1" ht="21" customHeight="1" x14ac:dyDescent="0.25">
      <c r="B17" s="1593" t="s">
        <v>23</v>
      </c>
      <c r="D17" s="141" t="s">
        <v>31</v>
      </c>
      <c r="E17" s="142">
        <f>'36perfresol'!E17</f>
        <v>792</v>
      </c>
      <c r="F17" s="141"/>
      <c r="G17" s="142">
        <f>'36perfresol'!H17</f>
        <v>24079</v>
      </c>
      <c r="H17" s="141"/>
      <c r="I17" s="142">
        <f>'36perfresol'!K17</f>
        <v>10285</v>
      </c>
      <c r="J17" s="141"/>
      <c r="K17" s="142">
        <f>'36perfresol'!N17</f>
        <v>10922</v>
      </c>
      <c r="L17" s="141"/>
      <c r="M17" s="142">
        <f>'36perfresol'!Q17</f>
        <v>9904</v>
      </c>
      <c r="N17" s="141"/>
      <c r="O17" s="142">
        <f>'36perfresol'!T17</f>
        <v>13619</v>
      </c>
      <c r="P17" s="141"/>
      <c r="Q17" s="142">
        <f>'36perfresol'!W17</f>
        <v>32180</v>
      </c>
      <c r="R17" s="141"/>
      <c r="S17" s="142">
        <f>'36perfresol'!Z17</f>
        <v>65806</v>
      </c>
      <c r="T17" s="143"/>
      <c r="V17" s="144">
        <f>E17/E$21</f>
        <v>0.24796493425172197</v>
      </c>
      <c r="W17" s="144">
        <f>G17/G$21</f>
        <v>0.23609408857818001</v>
      </c>
      <c r="X17" s="144">
        <f>I17/I$21</f>
        <v>0.21990122084197472</v>
      </c>
      <c r="Y17" s="144">
        <f>K17/K$21</f>
        <v>0.22658340767172166</v>
      </c>
      <c r="Z17" s="144">
        <f>M17/M$21</f>
        <v>0.19351309105119188</v>
      </c>
      <c r="AA17" s="144">
        <f>O17/O$21</f>
        <v>0.16919904088655874</v>
      </c>
      <c r="AB17" s="144">
        <f>Q17/Q$21</f>
        <v>0.17938369603995719</v>
      </c>
      <c r="AC17" s="144">
        <f>S17/S$21</f>
        <v>0.20066903910249959</v>
      </c>
    </row>
    <row r="18" spans="2:29" s="140" customFormat="1" ht="21" customHeight="1" x14ac:dyDescent="0.25">
      <c r="B18" s="1593"/>
      <c r="D18" s="141" t="s">
        <v>49</v>
      </c>
      <c r="E18" s="142">
        <f>'36perfresol'!E18</f>
        <v>1080</v>
      </c>
      <c r="F18" s="141"/>
      <c r="G18" s="142">
        <f>'36perfresol'!H18</f>
        <v>34714</v>
      </c>
      <c r="H18" s="141"/>
      <c r="I18" s="142">
        <f>'36perfresol'!K18</f>
        <v>13619</v>
      </c>
      <c r="J18" s="141"/>
      <c r="K18" s="142">
        <f>'36perfresol'!N18</f>
        <v>15528</v>
      </c>
      <c r="L18" s="141"/>
      <c r="M18" s="142">
        <f>'36perfresol'!Q18</f>
        <v>16068</v>
      </c>
      <c r="N18" s="141"/>
      <c r="O18" s="142">
        <f>'36perfresol'!T18</f>
        <v>24744</v>
      </c>
      <c r="P18" s="141"/>
      <c r="Q18" s="142">
        <f>'36perfresol'!W18</f>
        <v>51918</v>
      </c>
      <c r="R18" s="141"/>
      <c r="S18" s="142">
        <f>'36perfresol'!Z18</f>
        <v>93658</v>
      </c>
      <c r="T18" s="143"/>
      <c r="V18" s="144">
        <f>E18/E$21</f>
        <v>0.33813400125234816</v>
      </c>
      <c r="W18" s="144">
        <f>G18/G$21</f>
        <v>0.34037003990626441</v>
      </c>
      <c r="X18" s="144">
        <f>I18/I$21</f>
        <v>0.29118470847319922</v>
      </c>
      <c r="Y18" s="144">
        <f>K18/K$21</f>
        <v>0.3221376262888202</v>
      </c>
      <c r="Z18" s="144">
        <f>M18/M$21</f>
        <v>0.31395076201641264</v>
      </c>
      <c r="AA18" s="144">
        <f>O18/O$21</f>
        <v>0.30741325117093837</v>
      </c>
      <c r="AB18" s="144">
        <f>Q18/Q$21</f>
        <v>0.28941089903674633</v>
      </c>
      <c r="AC18" s="144">
        <f>S18/S$21</f>
        <v>0.28560102216001437</v>
      </c>
    </row>
    <row r="19" spans="2:29" s="140" customFormat="1" ht="21" customHeight="1" x14ac:dyDescent="0.25">
      <c r="B19" s="1593"/>
      <c r="D19" s="141" t="s">
        <v>50</v>
      </c>
      <c r="E19" s="142">
        <f>'36perfresol'!E19</f>
        <v>496</v>
      </c>
      <c r="F19" s="141"/>
      <c r="G19" s="142">
        <f>'36perfresol'!H19</f>
        <v>25784</v>
      </c>
      <c r="H19" s="141"/>
      <c r="I19" s="142">
        <f>'36perfresol'!K19</f>
        <v>14047</v>
      </c>
      <c r="J19" s="141"/>
      <c r="K19" s="142">
        <f>'36perfresol'!N19</f>
        <v>14737</v>
      </c>
      <c r="L19" s="141"/>
      <c r="M19" s="142">
        <f>'36perfresol'!Q19</f>
        <v>16823</v>
      </c>
      <c r="N19" s="141"/>
      <c r="O19" s="142">
        <f>'36perfresol'!T19</f>
        <v>26240</v>
      </c>
      <c r="P19" s="141"/>
      <c r="Q19" s="142">
        <f>'36perfresol'!W19</f>
        <v>54423</v>
      </c>
      <c r="R19" s="141"/>
      <c r="S19" s="142">
        <f>'36perfresol'!Z19</f>
        <v>99303</v>
      </c>
      <c r="T19" s="143"/>
      <c r="V19" s="144">
        <f>E19/E$21</f>
        <v>0.15529117094552286</v>
      </c>
      <c r="W19" s="144">
        <f>G19/G$21</f>
        <v>0.25281157771916579</v>
      </c>
      <c r="X19" s="144">
        <f>I19/I$21</f>
        <v>0.30033567809112482</v>
      </c>
      <c r="Y19" s="144">
        <f>K19/K$21</f>
        <v>0.30572785926187168</v>
      </c>
      <c r="Z19" s="144">
        <f>M19/M$21</f>
        <v>0.32870261821023838</v>
      </c>
      <c r="AA19" s="144">
        <f>O19/O$21</f>
        <v>0.32599918003255024</v>
      </c>
      <c r="AB19" s="144">
        <f>Q19/Q$21</f>
        <v>0.30337473242953977</v>
      </c>
      <c r="AC19" s="144">
        <f>S19/S$21</f>
        <v>0.30281490426398078</v>
      </c>
    </row>
    <row r="20" spans="2:29" s="140" customFormat="1" ht="21" customHeight="1" x14ac:dyDescent="0.25">
      <c r="B20" s="1593"/>
      <c r="D20" s="141" t="s">
        <v>113</v>
      </c>
      <c r="E20" s="142">
        <f>'36perfresol'!E20</f>
        <v>826</v>
      </c>
      <c r="F20" s="141"/>
      <c r="G20" s="142">
        <f>'36perfresol'!H20</f>
        <v>17412</v>
      </c>
      <c r="H20" s="141"/>
      <c r="I20" s="142">
        <f>'36perfresol'!K20</f>
        <v>8820</v>
      </c>
      <c r="J20" s="141"/>
      <c r="K20" s="142">
        <f>'36perfresol'!N20</f>
        <v>7016</v>
      </c>
      <c r="L20" s="141"/>
      <c r="M20" s="142">
        <f>'36perfresol'!Q20</f>
        <v>8385</v>
      </c>
      <c r="N20" s="141"/>
      <c r="O20" s="142">
        <f>'36perfresol'!T20</f>
        <v>15888</v>
      </c>
      <c r="P20" s="141"/>
      <c r="Q20" s="142">
        <f>'36perfresol'!W20</f>
        <v>40871</v>
      </c>
      <c r="R20" s="141"/>
      <c r="S20" s="142">
        <f>'36perfresol'!Z20</f>
        <v>69166</v>
      </c>
      <c r="T20" s="143"/>
      <c r="V20" s="144">
        <f>E20/E$21</f>
        <v>0.25860989355040703</v>
      </c>
      <c r="W20" s="144">
        <f>G20/G$21</f>
        <v>0.17072429379638981</v>
      </c>
      <c r="X20" s="144">
        <f>I20/I$21</f>
        <v>0.18857839259370124</v>
      </c>
      <c r="Y20" s="144">
        <f>K20/K$21</f>
        <v>0.14555110677758645</v>
      </c>
      <c r="Z20" s="144">
        <f>M20/M$21</f>
        <v>0.16383352872215709</v>
      </c>
      <c r="AA20" s="144">
        <f>O20/O$21</f>
        <v>0.19738852790995268</v>
      </c>
      <c r="AB20" s="144">
        <f>Q20/Q$21</f>
        <v>0.22783067249375669</v>
      </c>
      <c r="AC20" s="144">
        <f>S20/S$21</f>
        <v>0.21091503447350526</v>
      </c>
    </row>
    <row r="21" spans="2:29" s="140" customFormat="1" ht="21" customHeight="1" x14ac:dyDescent="0.25">
      <c r="B21" s="1593"/>
      <c r="D21" s="145" t="s">
        <v>68</v>
      </c>
      <c r="E21" s="142">
        <f>SUM(E17:E20)</f>
        <v>3194</v>
      </c>
      <c r="F21" s="141"/>
      <c r="G21" s="142">
        <f>SUM(G17:G20)</f>
        <v>101989</v>
      </c>
      <c r="H21" s="141"/>
      <c r="I21" s="142">
        <f>SUM(I17:I20)</f>
        <v>46771</v>
      </c>
      <c r="J21" s="141"/>
      <c r="K21" s="142">
        <f>SUM(K17:K20)</f>
        <v>48203</v>
      </c>
      <c r="L21" s="141"/>
      <c r="M21" s="142">
        <f>SUM(M17:M20)</f>
        <v>51180</v>
      </c>
      <c r="N21" s="141"/>
      <c r="O21" s="142">
        <f>SUM(O17:O20)</f>
        <v>80491</v>
      </c>
      <c r="P21" s="141"/>
      <c r="Q21" s="142">
        <f>SUM(Q17:Q20)</f>
        <v>179392</v>
      </c>
      <c r="R21" s="141"/>
      <c r="S21" s="142">
        <f>SUM(S17:S20)</f>
        <v>327933</v>
      </c>
      <c r="T21" s="143"/>
      <c r="V21" s="144"/>
    </row>
    <row r="22" spans="2:29" s="136" customFormat="1" ht="3" customHeight="1" x14ac:dyDescent="0.25">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5">
      <c r="B23" s="1592" t="s">
        <v>0</v>
      </c>
      <c r="C23" s="1592"/>
      <c r="D23" s="1592"/>
      <c r="E23" s="147">
        <f>E16+E21</f>
        <v>5711</v>
      </c>
      <c r="F23" s="143"/>
      <c r="G23" s="147">
        <f>G16+G21</f>
        <v>150222</v>
      </c>
      <c r="H23" s="143"/>
      <c r="I23" s="147">
        <f>I16+I21</f>
        <v>75334</v>
      </c>
      <c r="J23" s="143"/>
      <c r="K23" s="147">
        <f>K16+K21</f>
        <v>85176</v>
      </c>
      <c r="L23" s="143"/>
      <c r="M23" s="147">
        <f>M16+M21</f>
        <v>97524</v>
      </c>
      <c r="N23" s="143"/>
      <c r="O23" s="147">
        <f>O16+O21</f>
        <v>161171</v>
      </c>
      <c r="P23" s="143"/>
      <c r="Q23" s="147">
        <f>Q16+Q21</f>
        <v>474325</v>
      </c>
      <c r="R23" s="143"/>
      <c r="S23" s="147">
        <f>S16+S21</f>
        <v>1167592</v>
      </c>
      <c r="T23" s="143"/>
    </row>
    <row r="24" spans="2:29" s="151" customFormat="1" ht="5.25" customHeight="1" x14ac:dyDescent="0.25">
      <c r="B24" s="149"/>
      <c r="C24" s="149"/>
      <c r="D24" s="149"/>
      <c r="E24" s="149"/>
      <c r="F24" s="149"/>
      <c r="G24" s="149"/>
      <c r="H24" s="149"/>
      <c r="I24" s="149"/>
      <c r="J24" s="149"/>
      <c r="K24" s="149"/>
      <c r="L24" s="150"/>
    </row>
    <row r="25" spans="2:29" s="21" customFormat="1" ht="5.25" customHeight="1" x14ac:dyDescent="0.25">
      <c r="B25" s="195"/>
      <c r="C25" s="195"/>
      <c r="D25" s="195"/>
      <c r="E25" s="195"/>
      <c r="F25" s="195"/>
      <c r="G25" s="195"/>
      <c r="H25" s="195"/>
      <c r="I25" s="195"/>
      <c r="J25" s="195"/>
      <c r="K25" s="195"/>
      <c r="L25" s="196"/>
    </row>
    <row r="26" spans="2:29" s="21" customFormat="1" ht="12.75" customHeight="1" x14ac:dyDescent="0.25">
      <c r="B26" s="152"/>
      <c r="C26" s="152"/>
      <c r="D26" s="152"/>
      <c r="E26" s="152"/>
      <c r="F26" s="152"/>
      <c r="G26" s="152"/>
      <c r="H26" s="152"/>
      <c r="I26" s="152"/>
      <c r="J26" s="152"/>
      <c r="K26" s="152"/>
      <c r="L26" s="152"/>
    </row>
    <row r="27" spans="2:29" s="194" customFormat="1" ht="24.75" customHeight="1" x14ac:dyDescent="0.25">
      <c r="B27" s="197"/>
      <c r="C27" s="197"/>
      <c r="D27" s="197"/>
      <c r="E27" s="197" t="s">
        <v>114</v>
      </c>
      <c r="F27" s="197"/>
      <c r="G27" s="197" t="s">
        <v>20</v>
      </c>
      <c r="H27" s="197"/>
      <c r="I27" s="197" t="s">
        <v>18</v>
      </c>
      <c r="J27" s="197"/>
      <c r="K27" s="197" t="s">
        <v>16</v>
      </c>
      <c r="L27" s="197"/>
    </row>
    <row r="28" spans="2:29" s="194" customFormat="1" ht="10" x14ac:dyDescent="0.25">
      <c r="B28" s="198"/>
      <c r="C28" s="198"/>
      <c r="D28" s="198"/>
      <c r="E28" s="198" t="e">
        <f>#REF!</f>
        <v>#REF!</v>
      </c>
      <c r="F28" s="199"/>
      <c r="G28" s="199" t="e">
        <f>#REF!</f>
        <v>#REF!</v>
      </c>
      <c r="H28" s="199"/>
      <c r="I28" s="199" t="e">
        <f>#REF!</f>
        <v>#REF!</v>
      </c>
      <c r="J28" s="199"/>
      <c r="K28" s="199" t="e">
        <f>#REF!</f>
        <v>#REF!</v>
      </c>
      <c r="L28" s="199"/>
    </row>
    <row r="29" spans="2:29" s="21" customFormat="1" x14ac:dyDescent="0.25">
      <c r="B29" s="152"/>
      <c r="C29" s="152"/>
      <c r="D29" s="152"/>
      <c r="E29" s="152"/>
      <c r="F29" s="152"/>
      <c r="G29" s="152"/>
      <c r="H29" s="152"/>
      <c r="I29" s="152"/>
      <c r="J29" s="152"/>
      <c r="K29" s="152"/>
      <c r="L29" s="152"/>
    </row>
    <row r="30" spans="2:29" s="21" customFormat="1" x14ac:dyDescent="0.25">
      <c r="B30" s="152"/>
      <c r="C30" s="152"/>
      <c r="D30" s="152"/>
      <c r="E30" s="152"/>
      <c r="F30" s="152"/>
      <c r="G30" s="152"/>
      <c r="H30" s="152"/>
      <c r="I30" s="152"/>
      <c r="J30" s="152"/>
      <c r="K30" s="152"/>
      <c r="L30" s="152"/>
    </row>
    <row r="31" spans="2:29" s="21" customFormat="1" x14ac:dyDescent="0.25">
      <c r="B31" s="152"/>
      <c r="C31" s="152"/>
      <c r="D31" s="152"/>
      <c r="E31" s="152"/>
      <c r="F31" s="152"/>
      <c r="G31" s="152"/>
      <c r="H31" s="152"/>
      <c r="I31" s="152"/>
      <c r="J31" s="152"/>
      <c r="K31" s="152"/>
      <c r="L31" s="152"/>
    </row>
    <row r="32" spans="2:29" s="21" customFormat="1" x14ac:dyDescent="0.25">
      <c r="B32" s="152"/>
      <c r="C32" s="152"/>
      <c r="D32" s="152"/>
      <c r="E32" s="152"/>
      <c r="F32" s="152"/>
      <c r="G32" s="152"/>
      <c r="H32" s="152"/>
      <c r="I32" s="152"/>
      <c r="J32" s="152"/>
      <c r="K32" s="152"/>
      <c r="L32" s="152"/>
    </row>
    <row r="33" spans="2:12" s="21" customFormat="1" x14ac:dyDescent="0.25">
      <c r="B33" s="152"/>
      <c r="C33" s="152"/>
      <c r="D33" s="152"/>
      <c r="E33" s="152"/>
      <c r="F33" s="152"/>
      <c r="G33" s="152"/>
      <c r="H33" s="152"/>
      <c r="I33" s="152"/>
      <c r="J33" s="152"/>
      <c r="K33" s="152"/>
      <c r="L33" s="152"/>
    </row>
    <row r="34" spans="2:12" s="21" customFormat="1" x14ac:dyDescent="0.25">
      <c r="B34" s="152"/>
      <c r="C34" s="152"/>
      <c r="D34" s="152"/>
      <c r="E34" s="152"/>
      <c r="F34" s="152"/>
      <c r="G34" s="152"/>
      <c r="H34" s="152"/>
      <c r="I34" s="152"/>
      <c r="J34" s="152"/>
      <c r="K34" s="152"/>
      <c r="L34" s="152"/>
    </row>
    <row r="35" spans="2:12" s="21" customFormat="1" x14ac:dyDescent="0.25">
      <c r="B35" s="152"/>
      <c r="C35" s="152"/>
      <c r="D35" s="152"/>
      <c r="E35" s="152"/>
      <c r="F35" s="152"/>
      <c r="G35" s="152"/>
      <c r="H35" s="152"/>
      <c r="I35" s="152"/>
      <c r="J35" s="152"/>
      <c r="K35" s="152"/>
      <c r="L35" s="152"/>
    </row>
    <row r="36" spans="2:12" s="9" customFormat="1" x14ac:dyDescent="0.25">
      <c r="B36" s="15"/>
      <c r="C36" s="15"/>
      <c r="D36" s="15"/>
      <c r="E36" s="15"/>
      <c r="F36" s="15"/>
      <c r="G36" s="15"/>
      <c r="H36" s="15"/>
      <c r="I36" s="15"/>
      <c r="J36" s="15"/>
      <c r="K36" s="15"/>
      <c r="L36" s="15"/>
    </row>
    <row r="37" spans="2:12" s="9" customFormat="1" x14ac:dyDescent="0.25">
      <c r="C37" s="1594"/>
      <c r="D37" s="1594"/>
      <c r="E37" s="1594"/>
      <c r="F37" s="1594"/>
      <c r="G37" s="1594"/>
      <c r="H37" s="1594"/>
      <c r="I37" s="1594"/>
      <c r="J37" s="15"/>
      <c r="K37" s="15"/>
      <c r="L37" s="15"/>
    </row>
    <row r="38" spans="2:12" s="9" customFormat="1" x14ac:dyDescent="0.25">
      <c r="J38" s="15"/>
      <c r="K38" s="15"/>
      <c r="L38" s="15"/>
    </row>
    <row r="39" spans="2:12" s="9" customFormat="1" x14ac:dyDescent="0.25">
      <c r="B39" s="15"/>
      <c r="C39" s="15"/>
      <c r="D39" s="15"/>
      <c r="E39" s="15"/>
      <c r="F39" s="15"/>
      <c r="G39" s="15"/>
      <c r="H39" s="15"/>
      <c r="I39" s="15"/>
      <c r="J39" s="15"/>
      <c r="K39" s="15"/>
      <c r="L39" s="15"/>
    </row>
    <row r="40" spans="2:12" s="9" customFormat="1" ht="5.25" customHeight="1" x14ac:dyDescent="0.25">
      <c r="B40" s="15"/>
      <c r="C40" s="15"/>
      <c r="D40" s="15"/>
      <c r="E40" s="15"/>
      <c r="F40" s="15"/>
      <c r="G40" s="15"/>
      <c r="H40" s="15"/>
      <c r="I40" s="15"/>
      <c r="J40" s="15"/>
      <c r="K40" s="15"/>
      <c r="L40" s="15"/>
    </row>
    <row r="41" spans="2:12" s="9" customFormat="1" ht="5.25" customHeight="1" x14ac:dyDescent="0.25">
      <c r="B41" s="15"/>
      <c r="C41" s="15"/>
      <c r="D41" s="15"/>
      <c r="E41" s="15"/>
      <c r="F41" s="15"/>
      <c r="G41" s="15"/>
      <c r="H41" s="15"/>
      <c r="I41" s="15"/>
      <c r="J41" s="15"/>
      <c r="K41" s="15"/>
      <c r="L41" s="15"/>
    </row>
    <row r="42" spans="2:12" s="9" customFormat="1" ht="16.5" customHeight="1" x14ac:dyDescent="0.25">
      <c r="B42" s="15"/>
      <c r="C42" s="15"/>
      <c r="D42" s="15"/>
      <c r="E42" s="15"/>
      <c r="F42" s="15"/>
      <c r="G42" s="15"/>
      <c r="H42" s="15"/>
      <c r="I42" s="15"/>
      <c r="J42" s="15"/>
      <c r="K42" s="15"/>
      <c r="L42" s="15"/>
    </row>
    <row r="43" spans="2:12" s="9" customFormat="1" x14ac:dyDescent="0.25">
      <c r="B43" s="15"/>
      <c r="C43" s="15"/>
      <c r="D43" s="15"/>
      <c r="E43" s="15"/>
      <c r="F43" s="15"/>
      <c r="G43" s="15"/>
      <c r="H43" s="15"/>
      <c r="I43" s="15"/>
      <c r="J43" s="15"/>
      <c r="K43" s="15"/>
      <c r="L43" s="15"/>
    </row>
    <row r="44" spans="2:12" s="9" customFormat="1" x14ac:dyDescent="0.25"/>
    <row r="45" spans="2:12" s="10" customFormat="1" x14ac:dyDescent="0.25"/>
    <row r="46" spans="2:12" s="3" customFormat="1" ht="12.75" customHeight="1" x14ac:dyDescent="0.25">
      <c r="B46" s="1595"/>
      <c r="C46" s="1596"/>
      <c r="D46" s="1596"/>
      <c r="E46" s="1596"/>
      <c r="F46" s="1596"/>
      <c r="G46" s="1596"/>
      <c r="H46" s="1596"/>
      <c r="I46" s="1596"/>
      <c r="J46" s="1596"/>
      <c r="K46" s="1596"/>
      <c r="L46" s="107"/>
    </row>
  </sheetData>
  <mergeCells count="12">
    <mergeCell ref="B12:B16"/>
    <mergeCell ref="B17:B21"/>
    <mergeCell ref="B23:D23"/>
    <mergeCell ref="C37:I37"/>
    <mergeCell ref="B46:K46"/>
    <mergeCell ref="B3:I3"/>
    <mergeCell ref="B4:T4"/>
    <mergeCell ref="B8:B10"/>
    <mergeCell ref="D8:D10"/>
    <mergeCell ref="E8:S8"/>
    <mergeCell ref="B6:AC6"/>
    <mergeCell ref="B5:AB5"/>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96">
    <tabColor theme="0"/>
    <pageSetUpPr fitToPage="1"/>
  </sheetPr>
  <dimension ref="B1:AD46"/>
  <sheetViews>
    <sheetView showGridLines="0" topLeftCell="A2" zoomScaleNormal="100" workbookViewId="0">
      <selection activeCell="B6" sqref="B6:AC6"/>
    </sheetView>
  </sheetViews>
  <sheetFormatPr baseColWidth="10" defaultColWidth="11.453125" defaultRowHeight="15" x14ac:dyDescent="0.25"/>
  <cols>
    <col min="1" max="1" width="1.1796875" style="1" customWidth="1"/>
    <col min="2" max="2" width="7.81640625" style="1" customWidth="1"/>
    <col min="3" max="3" width="1" style="1" customWidth="1"/>
    <col min="4" max="4" width="9.1796875" style="1" customWidth="1"/>
    <col min="5" max="5" width="7.54296875" style="1" customWidth="1"/>
    <col min="6" max="6" width="0.54296875" style="1" customWidth="1"/>
    <col min="7" max="7" width="8" style="1" customWidth="1"/>
    <col min="8" max="8" width="0.54296875" style="1" customWidth="1"/>
    <col min="9" max="9" width="6.7265625" style="1" customWidth="1"/>
    <col min="10" max="10" width="0.54296875" style="1" customWidth="1"/>
    <col min="11" max="11" width="6.81640625" style="1" customWidth="1"/>
    <col min="12" max="12" width="0.54296875" style="1" customWidth="1"/>
    <col min="13" max="13" width="7" style="1" customWidth="1"/>
    <col min="14" max="14" width="0.54296875" style="1" customWidth="1"/>
    <col min="15" max="15" width="8.1796875" style="1" customWidth="1"/>
    <col min="16" max="16" width="0.7265625" style="1" customWidth="1"/>
    <col min="17" max="17" width="7.54296875" style="1" customWidth="1"/>
    <col min="18" max="18" width="0.54296875" style="1" customWidth="1"/>
    <col min="19" max="19" width="7.26953125" style="1" customWidth="1"/>
    <col min="20" max="20" width="0.7265625" style="1" customWidth="1"/>
    <col min="21" max="21" width="5.1796875" style="1" customWidth="1"/>
    <col min="22" max="22" width="4.54296875" style="1" bestFit="1" customWidth="1"/>
    <col min="23" max="23" width="7" style="1" bestFit="1" customWidth="1"/>
    <col min="24" max="24" width="4.54296875" style="1" bestFit="1" customWidth="1"/>
    <col min="25" max="25" width="7" style="1" bestFit="1" customWidth="1"/>
    <col min="26" max="26" width="4.54296875" style="1" bestFit="1" customWidth="1"/>
    <col min="27" max="27" width="7" style="1" bestFit="1" customWidth="1"/>
    <col min="28" max="28" width="4.54296875" style="1" bestFit="1" customWidth="1"/>
    <col min="29" max="29" width="7" style="1" bestFit="1" customWidth="1"/>
    <col min="30" max="16384" width="11.453125" style="1"/>
  </cols>
  <sheetData>
    <row r="1" spans="2:30" hidden="1" x14ac:dyDescent="0.25">
      <c r="E1" s="23" t="s">
        <v>36</v>
      </c>
      <c r="G1" s="23" t="s">
        <v>21</v>
      </c>
      <c r="I1" s="23" t="s">
        <v>20</v>
      </c>
      <c r="K1" s="23" t="s">
        <v>19</v>
      </c>
      <c r="M1" s="23" t="s">
        <v>18</v>
      </c>
      <c r="O1" s="23" t="s">
        <v>17</v>
      </c>
      <c r="Q1" s="23" t="s">
        <v>16</v>
      </c>
      <c r="S1" s="23" t="s">
        <v>15</v>
      </c>
    </row>
    <row r="2" spans="2:30" s="2" customFormat="1" ht="14" x14ac:dyDescent="0.25">
      <c r="B2" s="6"/>
      <c r="C2" s="13"/>
      <c r="D2" s="13"/>
      <c r="T2" s="13"/>
    </row>
    <row r="3" spans="2:30" s="11" customFormat="1" ht="47.25" customHeight="1" x14ac:dyDescent="0.3">
      <c r="B3" s="1590"/>
      <c r="C3" s="1590"/>
      <c r="D3" s="1590"/>
      <c r="E3" s="1590"/>
      <c r="F3" s="1590"/>
      <c r="G3" s="1590"/>
      <c r="H3" s="1590"/>
      <c r="I3" s="1590"/>
      <c r="J3" s="12"/>
      <c r="Q3" s="16"/>
    </row>
    <row r="4" spans="2:30" s="4" customFormat="1" ht="2.25" customHeight="1" x14ac:dyDescent="0.25">
      <c r="B4" s="1591"/>
      <c r="C4" s="1591"/>
      <c r="D4" s="1591"/>
      <c r="E4" s="1591"/>
      <c r="F4" s="1591"/>
      <c r="G4" s="1591"/>
      <c r="H4" s="1591"/>
      <c r="I4" s="1591"/>
      <c r="J4" s="1591"/>
      <c r="K4" s="1591"/>
      <c r="L4" s="1591"/>
      <c r="M4" s="1591"/>
      <c r="N4" s="1591"/>
      <c r="O4" s="1591"/>
      <c r="P4" s="1591"/>
      <c r="Q4" s="1591"/>
      <c r="R4" s="1591"/>
      <c r="S4" s="1591"/>
      <c r="T4" s="1591"/>
    </row>
    <row r="5" spans="2:30" s="738" customFormat="1" ht="16.5" customHeight="1" x14ac:dyDescent="0.25">
      <c r="B5" s="1547" t="s">
        <v>411</v>
      </c>
      <c r="C5" s="1547"/>
      <c r="D5" s="1547"/>
      <c r="E5" s="1547"/>
      <c r="F5" s="1547"/>
      <c r="G5" s="1547"/>
      <c r="H5" s="1547"/>
      <c r="I5" s="1547"/>
      <c r="J5" s="1547"/>
      <c r="K5" s="1547"/>
      <c r="L5" s="1547"/>
      <c r="M5" s="1547"/>
      <c r="N5" s="1547"/>
      <c r="O5" s="1547"/>
      <c r="P5" s="1547"/>
      <c r="Q5" s="1547"/>
      <c r="R5" s="1547"/>
      <c r="S5" s="1547"/>
      <c r="T5" s="1547"/>
      <c r="U5" s="1547"/>
      <c r="V5" s="1547"/>
      <c r="W5" s="1547"/>
      <c r="X5" s="1547"/>
      <c r="Y5" s="1547"/>
      <c r="Z5" s="1547"/>
      <c r="AA5" s="1547"/>
      <c r="AB5" s="1547"/>
      <c r="AC5" s="712"/>
    </row>
    <row r="6" spans="2:30" s="738" customFormat="1" ht="14.25" customHeight="1" x14ac:dyDescent="0.25">
      <c r="B6" s="1482" t="str">
        <f>porsaad!$B$6</f>
        <v>Situación a 31 de diciembre de 2025</v>
      </c>
      <c r="C6" s="1482"/>
      <c r="D6" s="1482"/>
      <c r="E6" s="1482"/>
      <c r="F6" s="1482"/>
      <c r="G6" s="1482"/>
      <c r="H6" s="1482"/>
      <c r="I6" s="1482"/>
      <c r="J6" s="1482"/>
      <c r="K6" s="1482"/>
      <c r="L6" s="1482"/>
      <c r="M6" s="1482"/>
      <c r="N6" s="1482"/>
      <c r="O6" s="1482"/>
      <c r="P6" s="1482"/>
      <c r="Q6" s="1482"/>
      <c r="R6" s="1482"/>
      <c r="S6" s="1482"/>
      <c r="T6" s="1482"/>
      <c r="U6" s="1482"/>
      <c r="V6" s="1482"/>
      <c r="W6" s="1482"/>
      <c r="X6" s="1482"/>
      <c r="Y6" s="1482"/>
      <c r="Z6" s="1482"/>
      <c r="AA6" s="1482"/>
      <c r="AB6" s="1482"/>
      <c r="AC6" s="1482"/>
    </row>
    <row r="7" spans="2:30" s="133" customFormat="1" ht="5.25" customHeight="1" x14ac:dyDescent="0.25"/>
    <row r="8" spans="2:30" s="134" customFormat="1" ht="21.75" customHeight="1" x14ac:dyDescent="0.25">
      <c r="B8" s="1592" t="s">
        <v>27</v>
      </c>
      <c r="D8" s="1592" t="s">
        <v>112</v>
      </c>
      <c r="E8" s="1592" t="s">
        <v>26</v>
      </c>
      <c r="F8" s="1592"/>
      <c r="G8" s="1592"/>
      <c r="H8" s="1592"/>
      <c r="I8" s="1592"/>
      <c r="J8" s="1592"/>
      <c r="K8" s="1592"/>
      <c r="L8" s="1592"/>
      <c r="M8" s="1592"/>
      <c r="N8" s="1592"/>
      <c r="O8" s="1592"/>
      <c r="P8" s="1592"/>
      <c r="Q8" s="1592"/>
      <c r="R8" s="1592"/>
      <c r="S8" s="1592"/>
    </row>
    <row r="9" spans="2:30" s="134" customFormat="1" ht="21.75" customHeight="1" x14ac:dyDescent="0.25">
      <c r="B9" s="1592"/>
      <c r="D9" s="1592"/>
      <c r="E9" s="135" t="s">
        <v>22</v>
      </c>
      <c r="F9" s="135"/>
      <c r="G9" s="135" t="s">
        <v>21</v>
      </c>
      <c r="H9" s="135"/>
      <c r="I9" s="135" t="s">
        <v>20</v>
      </c>
      <c r="J9" s="135"/>
      <c r="K9" s="135" t="s">
        <v>19</v>
      </c>
      <c r="L9" s="135"/>
      <c r="M9" s="135" t="s">
        <v>18</v>
      </c>
      <c r="N9" s="135"/>
      <c r="O9" s="135" t="s">
        <v>17</v>
      </c>
      <c r="P9" s="135"/>
      <c r="Q9" s="135" t="s">
        <v>16</v>
      </c>
      <c r="R9" s="135"/>
      <c r="S9" s="135" t="s">
        <v>15</v>
      </c>
    </row>
    <row r="10" spans="2:30" s="134" customFormat="1" ht="21.75" customHeight="1" x14ac:dyDescent="0.25">
      <c r="B10" s="1592"/>
      <c r="D10" s="1592"/>
      <c r="E10" s="135" t="s">
        <v>9</v>
      </c>
      <c r="F10" s="135"/>
      <c r="G10" s="135" t="s">
        <v>9</v>
      </c>
      <c r="H10" s="135"/>
      <c r="I10" s="135" t="s">
        <v>9</v>
      </c>
      <c r="J10" s="135"/>
      <c r="K10" s="135" t="s">
        <v>9</v>
      </c>
      <c r="L10" s="135"/>
      <c r="M10" s="135" t="s">
        <v>9</v>
      </c>
      <c r="N10" s="135"/>
      <c r="O10" s="135" t="s">
        <v>9</v>
      </c>
      <c r="P10" s="135"/>
      <c r="Q10" s="135" t="s">
        <v>9</v>
      </c>
      <c r="R10" s="135"/>
      <c r="S10" s="135" t="s">
        <v>9</v>
      </c>
    </row>
    <row r="11" spans="2:30" s="136" customFormat="1" ht="9" customHeight="1" x14ac:dyDescent="0.25">
      <c r="B11" s="137"/>
      <c r="D11" s="138"/>
      <c r="E11" s="138"/>
      <c r="F11" s="138"/>
      <c r="G11" s="138"/>
      <c r="H11" s="138"/>
      <c r="I11" s="138"/>
      <c r="J11" s="138"/>
      <c r="K11" s="138"/>
      <c r="L11" s="138"/>
      <c r="M11" s="138"/>
      <c r="N11" s="138"/>
      <c r="O11" s="138"/>
      <c r="P11" s="138"/>
      <c r="Q11" s="138"/>
      <c r="R11" s="138"/>
      <c r="S11" s="138"/>
      <c r="T11" s="139"/>
    </row>
    <row r="12" spans="2:30" s="140" customFormat="1" ht="21" customHeight="1" x14ac:dyDescent="0.25">
      <c r="B12" s="1593" t="s">
        <v>24</v>
      </c>
      <c r="D12" s="141" t="s">
        <v>31</v>
      </c>
      <c r="E12" s="142">
        <f>'36perfresol'!E12</f>
        <v>587</v>
      </c>
      <c r="F12" s="141"/>
      <c r="G12" s="142">
        <f>'36perfresol'!H12</f>
        <v>11070</v>
      </c>
      <c r="H12" s="141"/>
      <c r="I12" s="142">
        <f>'36perfresol'!K12</f>
        <v>6395</v>
      </c>
      <c r="J12" s="141"/>
      <c r="K12" s="142">
        <f>'36perfresol'!N12</f>
        <v>8807</v>
      </c>
      <c r="L12" s="141"/>
      <c r="M12" s="142">
        <f>'36perfresol'!Q12</f>
        <v>8683</v>
      </c>
      <c r="N12" s="141"/>
      <c r="O12" s="142">
        <f>'36perfresol'!T12</f>
        <v>12198</v>
      </c>
      <c r="P12" s="141"/>
      <c r="Q12" s="142">
        <f>'36perfresol'!W12</f>
        <v>41781</v>
      </c>
      <c r="R12" s="141"/>
      <c r="S12" s="142">
        <f>'36perfresol'!Z12</f>
        <v>198294</v>
      </c>
      <c r="T12" s="143"/>
      <c r="V12" s="144">
        <f>E12/E$16</f>
        <v>0.32006543075245364</v>
      </c>
      <c r="W12" s="144">
        <f>G12/G$16</f>
        <v>0.30605474149847939</v>
      </c>
      <c r="X12" s="144">
        <f>I12/I$16</f>
        <v>0.27785019117135906</v>
      </c>
      <c r="Y12" s="144">
        <f>K12/K$16</f>
        <v>0.28291946416524782</v>
      </c>
      <c r="Z12" s="144">
        <f>M12/M$16</f>
        <v>0.23312570477366698</v>
      </c>
      <c r="AA12" s="144">
        <f>O12/O$16</f>
        <v>0.19646624897321502</v>
      </c>
      <c r="AB12" s="144">
        <f>Q12/Q$16</f>
        <v>0.19318103005839679</v>
      </c>
      <c r="AC12" s="144">
        <f>S12/S$16</f>
        <v>0.28093375401472576</v>
      </c>
      <c r="AD12" s="144"/>
    </row>
    <row r="13" spans="2:30" s="140" customFormat="1" ht="21" customHeight="1" x14ac:dyDescent="0.25">
      <c r="B13" s="1593"/>
      <c r="D13" s="141" t="s">
        <v>49</v>
      </c>
      <c r="E13" s="142">
        <f>'36perfresol'!E13</f>
        <v>849</v>
      </c>
      <c r="F13" s="141"/>
      <c r="G13" s="142">
        <f>'36perfresol'!H13</f>
        <v>13829</v>
      </c>
      <c r="H13" s="141"/>
      <c r="I13" s="142">
        <f>'36perfresol'!K13</f>
        <v>8444</v>
      </c>
      <c r="J13" s="141"/>
      <c r="K13" s="142">
        <f>'36perfresol'!N13</f>
        <v>11799</v>
      </c>
      <c r="L13" s="141"/>
      <c r="M13" s="142">
        <f>'36perfresol'!Q13</f>
        <v>13641</v>
      </c>
      <c r="N13" s="141"/>
      <c r="O13" s="142">
        <f>'36perfresol'!T13</f>
        <v>22923</v>
      </c>
      <c r="P13" s="141"/>
      <c r="Q13" s="142">
        <f>'36perfresol'!W13</f>
        <v>74550</v>
      </c>
      <c r="R13" s="141"/>
      <c r="S13" s="142">
        <f>'36perfresol'!Z13</f>
        <v>261802</v>
      </c>
      <c r="T13" s="143"/>
      <c r="V13" s="144">
        <f>E13/E$16</f>
        <v>0.46292257360959649</v>
      </c>
      <c r="W13" s="144">
        <f>G13/G$16</f>
        <v>0.38233342549073818</v>
      </c>
      <c r="X13" s="144">
        <f>I13/I$16</f>
        <v>0.36687521724018074</v>
      </c>
      <c r="Y13" s="144">
        <f>K13/K$16</f>
        <v>0.37903562594365381</v>
      </c>
      <c r="Z13" s="144">
        <f>M13/M$16</f>
        <v>0.36624067013907535</v>
      </c>
      <c r="AA13" s="144">
        <f>O13/O$16</f>
        <v>0.36920772464445051</v>
      </c>
      <c r="AB13" s="144">
        <f>Q13/Q$16</f>
        <v>0.34469365957859988</v>
      </c>
      <c r="AC13" s="144">
        <f>S13/S$16</f>
        <v>0.37090894665780721</v>
      </c>
      <c r="AD13" s="144"/>
    </row>
    <row r="14" spans="2:30" s="140" customFormat="1" ht="21" customHeight="1" x14ac:dyDescent="0.25">
      <c r="B14" s="1593"/>
      <c r="D14" s="141" t="s">
        <v>50</v>
      </c>
      <c r="E14" s="142">
        <f>'36perfresol'!E14</f>
        <v>398</v>
      </c>
      <c r="F14" s="141"/>
      <c r="G14" s="142">
        <f>'36perfresol'!H14</f>
        <v>11271</v>
      </c>
      <c r="H14" s="141"/>
      <c r="I14" s="142">
        <f>'36perfresol'!K14</f>
        <v>8177</v>
      </c>
      <c r="J14" s="141"/>
      <c r="K14" s="142">
        <f>'36perfresol'!N14</f>
        <v>10523</v>
      </c>
      <c r="L14" s="141"/>
      <c r="M14" s="142">
        <f>'36perfresol'!Q14</f>
        <v>14922</v>
      </c>
      <c r="N14" s="141"/>
      <c r="O14" s="142">
        <f>'36perfresol'!T14</f>
        <v>26966</v>
      </c>
      <c r="P14" s="141"/>
      <c r="Q14" s="142">
        <f>'36perfresol'!W14</f>
        <v>99948</v>
      </c>
      <c r="R14" s="141"/>
      <c r="S14" s="142">
        <f>'36perfresol'!Z14</f>
        <v>245743</v>
      </c>
      <c r="T14" s="143"/>
      <c r="V14" s="144">
        <f>E14/E$16</f>
        <v>0.21701199563794984</v>
      </c>
      <c r="W14" s="144">
        <f>G14/G$16</f>
        <v>0.31161183301078244</v>
      </c>
      <c r="X14" s="144">
        <f>I14/I$16</f>
        <v>0.3552745915884602</v>
      </c>
      <c r="Y14" s="144">
        <f>K14/K$16</f>
        <v>0.33804490989109831</v>
      </c>
      <c r="Z14" s="144">
        <f>M14/M$16</f>
        <v>0.40063362508725769</v>
      </c>
      <c r="AA14" s="144">
        <f>O14/O$16</f>
        <v>0.43432602638233447</v>
      </c>
      <c r="AB14" s="144">
        <f>Q14/Q$16</f>
        <v>0.46212531036300336</v>
      </c>
      <c r="AC14" s="144">
        <f>S14/S$16</f>
        <v>0.34815729932746703</v>
      </c>
      <c r="AD14" s="144"/>
    </row>
    <row r="15" spans="2:30" s="140" customFormat="1" ht="21" customHeight="1" x14ac:dyDescent="0.25">
      <c r="B15" s="1593"/>
      <c r="D15" s="141"/>
      <c r="E15" s="142"/>
      <c r="F15" s="141"/>
      <c r="G15" s="142"/>
      <c r="H15" s="141"/>
      <c r="I15" s="142"/>
      <c r="J15" s="141"/>
      <c r="K15" s="142"/>
      <c r="L15" s="141"/>
      <c r="M15" s="142"/>
      <c r="N15" s="141"/>
      <c r="O15" s="142"/>
      <c r="P15" s="141"/>
      <c r="Q15" s="142"/>
      <c r="R15" s="141"/>
      <c r="S15" s="142"/>
      <c r="T15" s="143"/>
      <c r="V15" s="144"/>
      <c r="W15" s="144"/>
      <c r="X15" s="144"/>
      <c r="Y15" s="144"/>
      <c r="Z15" s="144"/>
      <c r="AA15" s="144"/>
      <c r="AB15" s="144"/>
      <c r="AC15" s="144"/>
      <c r="AD15" s="144"/>
    </row>
    <row r="16" spans="2:30" s="140" customFormat="1" ht="21" customHeight="1" x14ac:dyDescent="0.25">
      <c r="B16" s="1593"/>
      <c r="D16" s="145" t="s">
        <v>68</v>
      </c>
      <c r="E16" s="142">
        <f>SUM(E12:E15)</f>
        <v>1834</v>
      </c>
      <c r="F16" s="141"/>
      <c r="G16" s="142">
        <f>SUM(G12:G15)</f>
        <v>36170</v>
      </c>
      <c r="H16" s="141"/>
      <c r="I16" s="142">
        <f>SUM(I12:I15)</f>
        <v>23016</v>
      </c>
      <c r="J16" s="141"/>
      <c r="K16" s="142">
        <f>SUM(K12:K15)</f>
        <v>31129</v>
      </c>
      <c r="L16" s="141"/>
      <c r="M16" s="142">
        <f>SUM(M12:M15)</f>
        <v>37246</v>
      </c>
      <c r="N16" s="141"/>
      <c r="O16" s="142">
        <f>SUM(O12:O15)</f>
        <v>62087</v>
      </c>
      <c r="P16" s="141"/>
      <c r="Q16" s="142">
        <f>SUM(Q12:Q15)</f>
        <v>216279</v>
      </c>
      <c r="R16" s="141"/>
      <c r="S16" s="142">
        <f>SUM(S12:S15)</f>
        <v>705839</v>
      </c>
      <c r="T16" s="143"/>
      <c r="V16" s="144"/>
    </row>
    <row r="17" spans="2:29" s="140" customFormat="1" ht="21" customHeight="1" x14ac:dyDescent="0.25">
      <c r="B17" s="1593" t="s">
        <v>23</v>
      </c>
      <c r="D17" s="141" t="s">
        <v>31</v>
      </c>
      <c r="E17" s="142">
        <f>'36perfresol'!E17</f>
        <v>792</v>
      </c>
      <c r="F17" s="141"/>
      <c r="G17" s="142">
        <f>'36perfresol'!H17</f>
        <v>24079</v>
      </c>
      <c r="H17" s="141"/>
      <c r="I17" s="142">
        <f>'36perfresol'!K17</f>
        <v>10285</v>
      </c>
      <c r="J17" s="141"/>
      <c r="K17" s="142">
        <f>'36perfresol'!N17</f>
        <v>10922</v>
      </c>
      <c r="L17" s="141"/>
      <c r="M17" s="142">
        <f>'36perfresol'!Q17</f>
        <v>9904</v>
      </c>
      <c r="N17" s="141"/>
      <c r="O17" s="142">
        <f>'36perfresol'!T17</f>
        <v>13619</v>
      </c>
      <c r="P17" s="141"/>
      <c r="Q17" s="142">
        <f>'36perfresol'!W17</f>
        <v>32180</v>
      </c>
      <c r="R17" s="141"/>
      <c r="S17" s="142">
        <f>'36perfresol'!Z17</f>
        <v>65806</v>
      </c>
      <c r="T17" s="143"/>
      <c r="V17" s="144">
        <f>E17/E$21</f>
        <v>0.33445945945945948</v>
      </c>
      <c r="W17" s="144">
        <f>G17/G$21</f>
        <v>0.28469914988708517</v>
      </c>
      <c r="X17" s="144">
        <f>I17/I$21</f>
        <v>0.27100735158493849</v>
      </c>
      <c r="Y17" s="144">
        <f>K17/K$21</f>
        <v>0.26518076091970766</v>
      </c>
      <c r="Z17" s="144">
        <f>M17/M$21</f>
        <v>0.23142890524593995</v>
      </c>
      <c r="AA17" s="144">
        <f>O17/O$21</f>
        <v>0.21081064346856956</v>
      </c>
      <c r="AB17" s="144">
        <f>Q17/Q$21</f>
        <v>0.23231134629406372</v>
      </c>
      <c r="AC17" s="144">
        <f>S17/S$21</f>
        <v>0.25430599728713477</v>
      </c>
    </row>
    <row r="18" spans="2:29" s="140" customFormat="1" ht="21" customHeight="1" x14ac:dyDescent="0.25">
      <c r="B18" s="1593"/>
      <c r="D18" s="141" t="s">
        <v>49</v>
      </c>
      <c r="E18" s="142">
        <f>'36perfresol'!E18</f>
        <v>1080</v>
      </c>
      <c r="F18" s="141"/>
      <c r="G18" s="142">
        <f>'36perfresol'!H18</f>
        <v>34714</v>
      </c>
      <c r="H18" s="141"/>
      <c r="I18" s="142">
        <f>'36perfresol'!K18</f>
        <v>13619</v>
      </c>
      <c r="J18" s="141"/>
      <c r="K18" s="142">
        <f>'36perfresol'!N18</f>
        <v>15528</v>
      </c>
      <c r="L18" s="141"/>
      <c r="M18" s="142">
        <f>'36perfresol'!Q18</f>
        <v>16068</v>
      </c>
      <c r="N18" s="141"/>
      <c r="O18" s="142">
        <f>'36perfresol'!T18</f>
        <v>24744</v>
      </c>
      <c r="P18" s="141"/>
      <c r="Q18" s="142">
        <f>'36perfresol'!W18</f>
        <v>51918</v>
      </c>
      <c r="R18" s="141"/>
      <c r="S18" s="142">
        <f>'36perfresol'!Z18</f>
        <v>93658</v>
      </c>
      <c r="T18" s="143"/>
      <c r="V18" s="144">
        <f>E18/E$21</f>
        <v>0.45608108108108109</v>
      </c>
      <c r="W18" s="144">
        <f>G18/G$21</f>
        <v>0.41044255530463364</v>
      </c>
      <c r="X18" s="144">
        <f>I18/I$21</f>
        <v>0.3588574741113541</v>
      </c>
      <c r="Y18" s="144">
        <f>K18/K$21</f>
        <v>0.37701216403234028</v>
      </c>
      <c r="Z18" s="144">
        <f>M18/M$21</f>
        <v>0.37546442341395025</v>
      </c>
      <c r="AA18" s="144">
        <f>O18/O$21</f>
        <v>0.38301626859433774</v>
      </c>
      <c r="AB18" s="144">
        <f>Q18/Q$21</f>
        <v>0.37480237653496584</v>
      </c>
      <c r="AC18" s="144">
        <f>S18/S$21</f>
        <v>0.36193950542379827</v>
      </c>
    </row>
    <row r="19" spans="2:29" s="140" customFormat="1" ht="21" customHeight="1" x14ac:dyDescent="0.25">
      <c r="B19" s="1593"/>
      <c r="D19" s="141" t="s">
        <v>50</v>
      </c>
      <c r="E19" s="142">
        <f>'36perfresol'!E19</f>
        <v>496</v>
      </c>
      <c r="F19" s="141"/>
      <c r="G19" s="142">
        <f>'36perfresol'!H19</f>
        <v>25784</v>
      </c>
      <c r="H19" s="141"/>
      <c r="I19" s="142">
        <f>'36perfresol'!K19</f>
        <v>14047</v>
      </c>
      <c r="J19" s="141"/>
      <c r="K19" s="142">
        <f>'36perfresol'!N19</f>
        <v>14737</v>
      </c>
      <c r="L19" s="141"/>
      <c r="M19" s="142">
        <f>'36perfresol'!Q19</f>
        <v>16823</v>
      </c>
      <c r="N19" s="141"/>
      <c r="O19" s="142">
        <f>'36perfresol'!T19</f>
        <v>26240</v>
      </c>
      <c r="P19" s="141"/>
      <c r="Q19" s="142">
        <f>'36perfresol'!W19</f>
        <v>54423</v>
      </c>
      <c r="R19" s="141"/>
      <c r="S19" s="142">
        <f>'36perfresol'!Z19</f>
        <v>99303</v>
      </c>
      <c r="T19" s="143"/>
      <c r="V19" s="144">
        <f>E19/E$21</f>
        <v>0.20945945945945946</v>
      </c>
      <c r="W19" s="144">
        <f>G19/G$21</f>
        <v>0.30485829480828119</v>
      </c>
      <c r="X19" s="144">
        <f>I19/I$21</f>
        <v>0.3701351743037074</v>
      </c>
      <c r="Y19" s="144">
        <f>K19/K$21</f>
        <v>0.35780707504795201</v>
      </c>
      <c r="Z19" s="144">
        <f>M19/M$21</f>
        <v>0.39310667134010985</v>
      </c>
      <c r="AA19" s="144">
        <f>O19/O$21</f>
        <v>0.40617308793709272</v>
      </c>
      <c r="AB19" s="144">
        <f>Q19/Q$21</f>
        <v>0.39288627717097047</v>
      </c>
      <c r="AC19" s="144">
        <f>S19/S$21</f>
        <v>0.38375449728906702</v>
      </c>
    </row>
    <row r="20" spans="2:29" s="140" customFormat="1" ht="21" customHeight="1" x14ac:dyDescent="0.25">
      <c r="B20" s="1593"/>
      <c r="D20" s="141"/>
      <c r="E20" s="142"/>
      <c r="F20" s="141"/>
      <c r="G20" s="142"/>
      <c r="H20" s="141"/>
      <c r="I20" s="142"/>
      <c r="J20" s="141"/>
      <c r="K20" s="142"/>
      <c r="L20" s="141"/>
      <c r="M20" s="142"/>
      <c r="N20" s="141"/>
      <c r="O20" s="142"/>
      <c r="P20" s="141"/>
      <c r="Q20" s="142"/>
      <c r="R20" s="141"/>
      <c r="S20" s="142"/>
      <c r="T20" s="143"/>
      <c r="V20" s="144"/>
      <c r="W20" s="144"/>
      <c r="X20" s="144"/>
      <c r="Y20" s="144"/>
      <c r="Z20" s="144"/>
      <c r="AA20" s="144"/>
      <c r="AB20" s="144"/>
      <c r="AC20" s="144"/>
    </row>
    <row r="21" spans="2:29" s="140" customFormat="1" ht="21" customHeight="1" x14ac:dyDescent="0.25">
      <c r="B21" s="1593"/>
      <c r="D21" s="145" t="s">
        <v>68</v>
      </c>
      <c r="E21" s="142">
        <f>SUM(E17:E20)</f>
        <v>2368</v>
      </c>
      <c r="F21" s="141"/>
      <c r="G21" s="142">
        <f>SUM(G17:G20)</f>
        <v>84577</v>
      </c>
      <c r="H21" s="141"/>
      <c r="I21" s="142">
        <f>SUM(I17:I20)</f>
        <v>37951</v>
      </c>
      <c r="J21" s="141"/>
      <c r="K21" s="142">
        <f>SUM(K17:K20)</f>
        <v>41187</v>
      </c>
      <c r="L21" s="141"/>
      <c r="M21" s="142">
        <f>SUM(M17:M20)</f>
        <v>42795</v>
      </c>
      <c r="N21" s="141"/>
      <c r="O21" s="142">
        <f>SUM(O17:O20)</f>
        <v>64603</v>
      </c>
      <c r="P21" s="141"/>
      <c r="Q21" s="142">
        <f>SUM(Q17:Q20)</f>
        <v>138521</v>
      </c>
      <c r="R21" s="141"/>
      <c r="S21" s="142">
        <f>SUM(S17:S20)</f>
        <v>258767</v>
      </c>
      <c r="T21" s="143"/>
      <c r="V21" s="144"/>
    </row>
    <row r="22" spans="2:29" s="136" customFormat="1" ht="3" customHeight="1" x14ac:dyDescent="0.25">
      <c r="B22" s="146"/>
      <c r="C22" s="134"/>
      <c r="D22" s="143"/>
      <c r="E22" s="147"/>
      <c r="F22" s="143"/>
      <c r="G22" s="147"/>
      <c r="H22" s="143"/>
      <c r="I22" s="147"/>
      <c r="J22" s="143"/>
      <c r="K22" s="147"/>
      <c r="L22" s="143"/>
      <c r="M22" s="147"/>
      <c r="N22" s="143"/>
      <c r="O22" s="147"/>
      <c r="P22" s="143"/>
      <c r="Q22" s="147"/>
      <c r="R22" s="143"/>
      <c r="S22" s="147"/>
      <c r="T22" s="143"/>
    </row>
    <row r="23" spans="2:29" s="148" customFormat="1" ht="18" customHeight="1" x14ac:dyDescent="0.25">
      <c r="B23" s="1592" t="s">
        <v>0</v>
      </c>
      <c r="C23" s="1592"/>
      <c r="D23" s="1592"/>
      <c r="E23" s="147">
        <f>E16+E21</f>
        <v>4202</v>
      </c>
      <c r="F23" s="143"/>
      <c r="G23" s="147">
        <f>G16+G21</f>
        <v>120747</v>
      </c>
      <c r="H23" s="143"/>
      <c r="I23" s="147">
        <f>I16+I21</f>
        <v>60967</v>
      </c>
      <c r="J23" s="143"/>
      <c r="K23" s="147">
        <f>K16+K21</f>
        <v>72316</v>
      </c>
      <c r="L23" s="143"/>
      <c r="M23" s="147">
        <f>M16+M21</f>
        <v>80041</v>
      </c>
      <c r="N23" s="143"/>
      <c r="O23" s="147">
        <f>O16+O21</f>
        <v>126690</v>
      </c>
      <c r="P23" s="143"/>
      <c r="Q23" s="147">
        <f>Q16+Q21</f>
        <v>354800</v>
      </c>
      <c r="R23" s="143"/>
      <c r="S23" s="147">
        <f>S16+S21</f>
        <v>964606</v>
      </c>
      <c r="T23" s="143"/>
    </row>
    <row r="24" spans="2:29" s="151" customFormat="1" ht="5.25" customHeight="1" x14ac:dyDescent="0.25">
      <c r="B24" s="149"/>
      <c r="C24" s="149"/>
      <c r="D24" s="149"/>
      <c r="E24" s="149"/>
      <c r="F24" s="149"/>
      <c r="G24" s="149"/>
      <c r="H24" s="149"/>
      <c r="I24" s="149"/>
      <c r="J24" s="149"/>
      <c r="K24" s="149"/>
      <c r="L24" s="150"/>
    </row>
    <row r="25" spans="2:29" s="21" customFormat="1" ht="5.25" customHeight="1" x14ac:dyDescent="0.25">
      <c r="B25" s="195"/>
      <c r="C25" s="195"/>
      <c r="D25" s="195"/>
      <c r="E25" s="195"/>
      <c r="F25" s="195"/>
      <c r="G25" s="195"/>
      <c r="H25" s="195"/>
      <c r="I25" s="195"/>
      <c r="J25" s="195"/>
      <c r="K25" s="195"/>
      <c r="L25" s="196"/>
    </row>
    <row r="26" spans="2:29" s="21" customFormat="1" ht="12.75" customHeight="1" x14ac:dyDescent="0.25">
      <c r="B26" s="152"/>
      <c r="C26" s="152"/>
      <c r="D26" s="152"/>
      <c r="E26" s="152"/>
      <c r="F26" s="152"/>
      <c r="G26" s="152"/>
      <c r="H26" s="152"/>
      <c r="I26" s="152"/>
      <c r="J26" s="152"/>
      <c r="K26" s="152"/>
      <c r="L26" s="152"/>
    </row>
    <row r="27" spans="2:29" s="194" customFormat="1" ht="24.75" customHeight="1" x14ac:dyDescent="0.25">
      <c r="B27" s="197"/>
      <c r="C27" s="197"/>
      <c r="D27" s="197"/>
      <c r="E27" s="197" t="s">
        <v>114</v>
      </c>
      <c r="F27" s="197"/>
      <c r="G27" s="197" t="s">
        <v>20</v>
      </c>
      <c r="H27" s="197"/>
      <c r="I27" s="197" t="s">
        <v>18</v>
      </c>
      <c r="J27" s="197"/>
      <c r="K27" s="197" t="s">
        <v>16</v>
      </c>
      <c r="L27" s="197"/>
    </row>
    <row r="28" spans="2:29" s="194" customFormat="1" ht="10" x14ac:dyDescent="0.25">
      <c r="B28" s="198"/>
      <c r="C28" s="198"/>
      <c r="D28" s="198"/>
      <c r="E28" s="198" t="e">
        <f>#REF!</f>
        <v>#REF!</v>
      </c>
      <c r="F28" s="199"/>
      <c r="G28" s="199" t="e">
        <f>#REF!</f>
        <v>#REF!</v>
      </c>
      <c r="H28" s="199"/>
      <c r="I28" s="199" t="e">
        <f>#REF!</f>
        <v>#REF!</v>
      </c>
      <c r="J28" s="199"/>
      <c r="K28" s="199" t="e">
        <f>#REF!</f>
        <v>#REF!</v>
      </c>
      <c r="L28" s="199"/>
    </row>
    <row r="29" spans="2:29" s="21" customFormat="1" x14ac:dyDescent="0.25">
      <c r="B29" s="152"/>
      <c r="C29" s="152"/>
      <c r="D29" s="152"/>
      <c r="E29" s="152"/>
      <c r="F29" s="152"/>
      <c r="G29" s="152"/>
      <c r="H29" s="152"/>
      <c r="I29" s="152"/>
      <c r="J29" s="152"/>
      <c r="K29" s="152"/>
      <c r="L29" s="152"/>
    </row>
    <row r="30" spans="2:29" s="21" customFormat="1" x14ac:dyDescent="0.25">
      <c r="B30" s="152"/>
      <c r="C30" s="152"/>
      <c r="D30" s="152"/>
      <c r="E30" s="152"/>
      <c r="F30" s="152"/>
      <c r="G30" s="152"/>
      <c r="H30" s="152"/>
      <c r="I30" s="152"/>
      <c r="J30" s="152"/>
      <c r="K30" s="152"/>
      <c r="L30" s="152"/>
    </row>
    <row r="31" spans="2:29" s="21" customFormat="1" x14ac:dyDescent="0.25">
      <c r="B31" s="152"/>
      <c r="C31" s="152"/>
      <c r="D31" s="152"/>
      <c r="E31" s="152"/>
      <c r="F31" s="152"/>
      <c r="G31" s="152"/>
      <c r="H31" s="152"/>
      <c r="I31" s="152"/>
      <c r="J31" s="152"/>
      <c r="K31" s="152"/>
      <c r="L31" s="152"/>
    </row>
    <row r="32" spans="2:29" s="21" customFormat="1" x14ac:dyDescent="0.25">
      <c r="B32" s="152"/>
      <c r="C32" s="152"/>
      <c r="D32" s="152"/>
      <c r="E32" s="152"/>
      <c r="F32" s="152"/>
      <c r="G32" s="152"/>
      <c r="H32" s="152"/>
      <c r="I32" s="152"/>
      <c r="J32" s="152"/>
      <c r="K32" s="152"/>
      <c r="L32" s="152"/>
    </row>
    <row r="33" spans="2:12" s="21" customFormat="1" x14ac:dyDescent="0.25">
      <c r="B33" s="152"/>
      <c r="C33" s="152"/>
      <c r="D33" s="152"/>
      <c r="E33" s="152"/>
      <c r="F33" s="152"/>
      <c r="G33" s="152"/>
      <c r="H33" s="152"/>
      <c r="I33" s="152"/>
      <c r="J33" s="152"/>
      <c r="K33" s="152"/>
      <c r="L33" s="152"/>
    </row>
    <row r="34" spans="2:12" s="21" customFormat="1" x14ac:dyDescent="0.25">
      <c r="B34" s="152"/>
      <c r="C34" s="152"/>
      <c r="D34" s="152"/>
      <c r="E34" s="152"/>
      <c r="F34" s="152"/>
      <c r="G34" s="152"/>
      <c r="H34" s="152"/>
      <c r="I34" s="152"/>
      <c r="J34" s="152"/>
      <c r="K34" s="152"/>
      <c r="L34" s="152"/>
    </row>
    <row r="35" spans="2:12" s="21" customFormat="1" x14ac:dyDescent="0.25">
      <c r="B35" s="152"/>
      <c r="C35" s="152"/>
      <c r="D35" s="152"/>
      <c r="E35" s="152"/>
      <c r="F35" s="152"/>
      <c r="G35" s="152"/>
      <c r="H35" s="152"/>
      <c r="I35" s="152"/>
      <c r="J35" s="152"/>
      <c r="K35" s="152"/>
      <c r="L35" s="152"/>
    </row>
    <row r="36" spans="2:12" s="9" customFormat="1" x14ac:dyDescent="0.25">
      <c r="B36" s="15"/>
      <c r="C36" s="15"/>
      <c r="D36" s="15"/>
      <c r="E36" s="15"/>
      <c r="F36" s="15"/>
      <c r="G36" s="15"/>
      <c r="H36" s="15"/>
      <c r="I36" s="15"/>
      <c r="J36" s="15"/>
      <c r="K36" s="15"/>
      <c r="L36" s="15"/>
    </row>
    <row r="37" spans="2:12" s="9" customFormat="1" x14ac:dyDescent="0.25">
      <c r="C37" s="1594"/>
      <c r="D37" s="1594"/>
      <c r="E37" s="1594"/>
      <c r="F37" s="1594"/>
      <c r="G37" s="1594"/>
      <c r="H37" s="1594"/>
      <c r="I37" s="1594"/>
      <c r="J37" s="15"/>
      <c r="K37" s="15"/>
      <c r="L37" s="15"/>
    </row>
    <row r="38" spans="2:12" s="9" customFormat="1" x14ac:dyDescent="0.25">
      <c r="J38" s="15"/>
      <c r="K38" s="15"/>
      <c r="L38" s="15"/>
    </row>
    <row r="39" spans="2:12" s="9" customFormat="1" x14ac:dyDescent="0.25">
      <c r="B39" s="15"/>
      <c r="C39" s="15"/>
      <c r="D39" s="15"/>
      <c r="E39" s="15"/>
      <c r="F39" s="15"/>
      <c r="G39" s="15"/>
      <c r="H39" s="15"/>
      <c r="I39" s="15"/>
      <c r="J39" s="15"/>
      <c r="K39" s="15"/>
      <c r="L39" s="15"/>
    </row>
    <row r="40" spans="2:12" s="9" customFormat="1" ht="5.25" customHeight="1" x14ac:dyDescent="0.25">
      <c r="B40" s="15"/>
      <c r="C40" s="15"/>
      <c r="D40" s="15"/>
      <c r="E40" s="15"/>
      <c r="F40" s="15"/>
      <c r="G40" s="15"/>
      <c r="H40" s="15"/>
      <c r="I40" s="15"/>
      <c r="J40" s="15"/>
      <c r="K40" s="15"/>
      <c r="L40" s="15"/>
    </row>
    <row r="41" spans="2:12" s="9" customFormat="1" ht="5.25" customHeight="1" x14ac:dyDescent="0.25">
      <c r="B41" s="15"/>
      <c r="C41" s="15"/>
      <c r="D41" s="15"/>
      <c r="E41" s="15"/>
      <c r="F41" s="15"/>
      <c r="G41" s="15"/>
      <c r="H41" s="15"/>
      <c r="I41" s="15"/>
      <c r="J41" s="15"/>
      <c r="K41" s="15"/>
      <c r="L41" s="15"/>
    </row>
    <row r="42" spans="2:12" s="9" customFormat="1" ht="16.5" customHeight="1" x14ac:dyDescent="0.25">
      <c r="B42" s="15"/>
      <c r="C42" s="15"/>
      <c r="D42" s="15"/>
      <c r="E42" s="15"/>
      <c r="F42" s="15"/>
      <c r="G42" s="15"/>
      <c r="H42" s="15"/>
      <c r="I42" s="15"/>
      <c r="J42" s="15"/>
      <c r="K42" s="15"/>
      <c r="L42" s="15"/>
    </row>
    <row r="43" spans="2:12" s="9" customFormat="1" x14ac:dyDescent="0.25">
      <c r="B43" s="15"/>
      <c r="C43" s="15"/>
      <c r="D43" s="15"/>
      <c r="E43" s="15"/>
      <c r="F43" s="15"/>
      <c r="G43" s="15"/>
      <c r="H43" s="15"/>
      <c r="I43" s="15"/>
      <c r="J43" s="15"/>
      <c r="K43" s="15"/>
      <c r="L43" s="15"/>
    </row>
    <row r="44" spans="2:12" s="9" customFormat="1" x14ac:dyDescent="0.25"/>
    <row r="45" spans="2:12" s="10" customFormat="1" x14ac:dyDescent="0.25"/>
    <row r="46" spans="2:12" s="3" customFormat="1" ht="12.75" customHeight="1" x14ac:dyDescent="0.25">
      <c r="B46" s="1595"/>
      <c r="C46" s="1596"/>
      <c r="D46" s="1596"/>
      <c r="E46" s="1596"/>
      <c r="F46" s="1596"/>
      <c r="G46" s="1596"/>
      <c r="H46" s="1596"/>
      <c r="I46" s="1596"/>
      <c r="J46" s="1596"/>
      <c r="K46" s="1596"/>
      <c r="L46" s="107"/>
    </row>
  </sheetData>
  <mergeCells count="12">
    <mergeCell ref="B12:B16"/>
    <mergeCell ref="B17:B21"/>
    <mergeCell ref="B23:D23"/>
    <mergeCell ref="C37:I37"/>
    <mergeCell ref="B46:K46"/>
    <mergeCell ref="B3:I3"/>
    <mergeCell ref="B4:T4"/>
    <mergeCell ref="B5:AB5"/>
    <mergeCell ref="B6:AC6"/>
    <mergeCell ref="B8:B10"/>
    <mergeCell ref="D8:D10"/>
    <mergeCell ref="E8:S8"/>
  </mergeCells>
  <printOptions horizontalCentered="1"/>
  <pageMargins left="0" right="0" top="0.43307086614173229" bottom="0.43307086614173229" header="0" footer="0"/>
  <pageSetup paperSize="9" orientation="landscape" r:id="rId1"/>
  <headerFooter alignWithMargins="0"/>
  <rowBreaks count="1" manualBreakCount="1">
    <brk id="41"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20">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8.542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47" t="s">
        <v>412</v>
      </c>
      <c r="C3" s="1547"/>
      <c r="D3" s="1547"/>
      <c r="E3" s="1547"/>
      <c r="F3" s="1547"/>
      <c r="G3" s="1547"/>
      <c r="H3" s="1547"/>
      <c r="I3" s="1547"/>
      <c r="J3" s="1547"/>
      <c r="K3" s="1547"/>
      <c r="L3" s="1547"/>
      <c r="M3" s="1547"/>
      <c r="N3" s="1547"/>
      <c r="O3" s="1547"/>
      <c r="P3" s="1547"/>
      <c r="Q3" s="1547"/>
      <c r="R3" s="1547"/>
      <c r="S3" s="1547"/>
      <c r="T3" s="1547"/>
      <c r="U3" s="1547"/>
      <c r="V3" s="1547"/>
      <c r="W3" s="1547"/>
      <c r="X3" s="1547"/>
      <c r="Y3" s="821"/>
    </row>
    <row r="4" spans="2:30" s="621" customFormat="1" ht="14.25" customHeight="1" x14ac:dyDescent="0.25">
      <c r="B4" s="1482" t="str">
        <f>porsaad!$B$6</f>
        <v>Situación a 31 de diciembre de 2025</v>
      </c>
      <c r="C4" s="1482"/>
      <c r="D4" s="1482"/>
      <c r="E4" s="1482"/>
      <c r="F4" s="1482"/>
      <c r="G4" s="1482"/>
      <c r="H4" s="1482"/>
      <c r="I4" s="1482"/>
      <c r="J4" s="1482"/>
      <c r="K4" s="1482"/>
      <c r="L4" s="1482"/>
      <c r="M4" s="1482"/>
      <c r="N4" s="1482"/>
      <c r="O4" s="1482"/>
      <c r="P4" s="1482"/>
      <c r="Q4" s="1482"/>
      <c r="R4" s="1482"/>
      <c r="S4" s="1482"/>
      <c r="T4" s="1482"/>
      <c r="U4" s="1482"/>
      <c r="V4" s="1482"/>
      <c r="W4" s="1482"/>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7" t="s">
        <v>52</v>
      </c>
      <c r="G6" s="1598"/>
      <c r="H6" s="1598"/>
      <c r="I6" s="1598"/>
      <c r="J6" s="1598"/>
      <c r="K6" s="1598"/>
      <c r="L6" s="1598"/>
      <c r="M6" s="1598"/>
      <c r="N6" s="1598"/>
      <c r="O6" s="1598"/>
      <c r="P6" s="1598"/>
      <c r="Q6" s="1598"/>
      <c r="R6" s="1598"/>
      <c r="S6" s="1598"/>
      <c r="T6" s="1598"/>
      <c r="U6" s="1598"/>
      <c r="V6" s="1598"/>
      <c r="W6" s="1599"/>
      <c r="X6" s="825"/>
      <c r="Y6" s="826"/>
    </row>
    <row r="7" spans="2:30" s="621" customFormat="1" ht="64.5" customHeight="1" x14ac:dyDescent="0.25">
      <c r="B7" s="1555" t="s">
        <v>12</v>
      </c>
      <c r="C7" s="625"/>
      <c r="D7" s="871" t="s">
        <v>244</v>
      </c>
      <c r="E7" s="625"/>
      <c r="F7" s="1600" t="s">
        <v>54</v>
      </c>
      <c r="G7" s="1601"/>
      <c r="H7" s="1602" t="s">
        <v>55</v>
      </c>
      <c r="I7" s="1603"/>
      <c r="J7" s="1604" t="s">
        <v>56</v>
      </c>
      <c r="K7" s="1605"/>
      <c r="L7" s="1604" t="s">
        <v>57</v>
      </c>
      <c r="M7" s="1606"/>
      <c r="N7" s="1605" t="s">
        <v>58</v>
      </c>
      <c r="O7" s="1605"/>
      <c r="P7" s="1604" t="s">
        <v>59</v>
      </c>
      <c r="Q7" s="1606"/>
      <c r="R7" s="1602" t="s">
        <v>60</v>
      </c>
      <c r="S7" s="1603"/>
      <c r="T7" s="1604" t="s">
        <v>61</v>
      </c>
      <c r="U7" s="1606"/>
      <c r="V7" s="1604" t="s">
        <v>0</v>
      </c>
      <c r="W7" s="1607"/>
      <c r="X7" s="627"/>
      <c r="Y7" s="855" t="s">
        <v>478</v>
      </c>
      <c r="AD7" s="827"/>
    </row>
    <row r="8" spans="2:30" s="626" customFormat="1" ht="20.25" customHeight="1" x14ac:dyDescent="0.25">
      <c r="B8" s="1556"/>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338932</v>
      </c>
      <c r="E10" s="633"/>
      <c r="F10" s="675">
        <v>512</v>
      </c>
      <c r="G10" s="676">
        <v>9.7825484685152883E-2</v>
      </c>
      <c r="H10" s="675">
        <v>179694</v>
      </c>
      <c r="I10" s="676">
        <v>34.3333059472927</v>
      </c>
      <c r="J10" s="675">
        <v>197240</v>
      </c>
      <c r="K10" s="676">
        <v>37.685739451756945</v>
      </c>
      <c r="L10" s="675">
        <v>16632</v>
      </c>
      <c r="M10" s="676">
        <v>3.177799729069263</v>
      </c>
      <c r="N10" s="675">
        <v>29310</v>
      </c>
      <c r="O10" s="676">
        <v>5.600126867425451</v>
      </c>
      <c r="P10" s="675">
        <v>4134</v>
      </c>
      <c r="Q10" s="676">
        <v>0.78986436267269922</v>
      </c>
      <c r="R10" s="675">
        <v>95847</v>
      </c>
      <c r="S10" s="676">
        <v>18.313045372300486</v>
      </c>
      <c r="T10" s="675">
        <v>12</v>
      </c>
      <c r="U10" s="676">
        <f t="shared" ref="U10:U27" si="0">T10*100/$V10</f>
        <v>2.2927847973082706E-3</v>
      </c>
      <c r="V10" s="831">
        <f>F10+H10+J10+L10+N10+P10+R10+T10</f>
        <v>523381</v>
      </c>
      <c r="W10" s="676">
        <f t="shared" ref="V10:W27" si="1">G10+I10+K10+M10+O10+Q10+S10+U10</f>
        <v>100</v>
      </c>
      <c r="X10" s="678"/>
      <c r="Y10" s="832">
        <f t="shared" ref="Y10:Y27" si="2">V10/D10</f>
        <v>1.5442065075000295</v>
      </c>
    </row>
    <row r="11" spans="2:30" s="633" customFormat="1" ht="18" customHeight="1" x14ac:dyDescent="0.25">
      <c r="B11" s="682" t="s">
        <v>7</v>
      </c>
      <c r="D11" s="833">
        <v>49312</v>
      </c>
      <c r="F11" s="683">
        <v>5164</v>
      </c>
      <c r="G11" s="684">
        <v>7.9254723207023039</v>
      </c>
      <c r="H11" s="683">
        <v>10946</v>
      </c>
      <c r="I11" s="684">
        <v>16.799422932301979</v>
      </c>
      <c r="J11" s="683">
        <v>6086</v>
      </c>
      <c r="K11" s="684">
        <v>9.3405159844682846</v>
      </c>
      <c r="L11" s="683">
        <v>1839</v>
      </c>
      <c r="M11" s="684">
        <v>2.8224135549518854</v>
      </c>
      <c r="N11" s="683">
        <v>4234</v>
      </c>
      <c r="O11" s="684">
        <v>6.498150620808202</v>
      </c>
      <c r="P11" s="683">
        <v>10638</v>
      </c>
      <c r="Q11" s="684">
        <v>16.326718541369306</v>
      </c>
      <c r="R11" s="683">
        <v>26250</v>
      </c>
      <c r="S11" s="684">
        <v>40.28730604539804</v>
      </c>
      <c r="T11" s="683">
        <v>0</v>
      </c>
      <c r="U11" s="684">
        <f t="shared" si="0"/>
        <v>0</v>
      </c>
      <c r="V11" s="834">
        <f t="shared" si="1"/>
        <v>65157</v>
      </c>
      <c r="W11" s="684">
        <f t="shared" si="1"/>
        <v>100</v>
      </c>
      <c r="X11" s="678"/>
      <c r="Y11" s="835">
        <f t="shared" si="2"/>
        <v>1.3213213822193381</v>
      </c>
    </row>
    <row r="12" spans="2:30" s="633" customFormat="1" ht="22.5" customHeight="1" x14ac:dyDescent="0.25">
      <c r="B12" s="682" t="s">
        <v>37</v>
      </c>
      <c r="D12" s="833">
        <v>33772</v>
      </c>
      <c r="F12" s="685">
        <v>7241</v>
      </c>
      <c r="G12" s="684">
        <v>15.064075892485645</v>
      </c>
      <c r="H12" s="685">
        <v>8509</v>
      </c>
      <c r="I12" s="684">
        <v>17.702005492219357</v>
      </c>
      <c r="J12" s="685">
        <v>7735</v>
      </c>
      <c r="K12" s="684">
        <v>16.091786635599568</v>
      </c>
      <c r="L12" s="685">
        <v>2268</v>
      </c>
      <c r="M12" s="684">
        <v>4.7183157193975198</v>
      </c>
      <c r="N12" s="685">
        <v>3959</v>
      </c>
      <c r="O12" s="684">
        <v>8.2362486477490222</v>
      </c>
      <c r="P12" s="685">
        <v>5118</v>
      </c>
      <c r="Q12" s="684">
        <v>10.647416160439377</v>
      </c>
      <c r="R12" s="685">
        <v>13209</v>
      </c>
      <c r="S12" s="684">
        <v>27.479820254639261</v>
      </c>
      <c r="T12" s="685">
        <v>29</v>
      </c>
      <c r="U12" s="684">
        <f t="shared" si="0"/>
        <v>6.0331197470250481E-2</v>
      </c>
      <c r="V12" s="834">
        <f t="shared" si="1"/>
        <v>48068</v>
      </c>
      <c r="W12" s="684">
        <f t="shared" si="1"/>
        <v>100</v>
      </c>
      <c r="X12" s="678"/>
      <c r="Y12" s="835">
        <f t="shared" si="2"/>
        <v>1.423309250266493</v>
      </c>
    </row>
    <row r="13" spans="2:30" s="633" customFormat="1" ht="18" customHeight="1" x14ac:dyDescent="0.25">
      <c r="B13" s="682" t="s">
        <v>38</v>
      </c>
      <c r="D13" s="833">
        <v>34208</v>
      </c>
      <c r="F13" s="683">
        <v>3679</v>
      </c>
      <c r="G13" s="684">
        <v>6.4841904896189506</v>
      </c>
      <c r="H13" s="683">
        <v>18922</v>
      </c>
      <c r="I13" s="684">
        <v>33.349783214071699</v>
      </c>
      <c r="J13" s="683">
        <v>2547</v>
      </c>
      <c r="K13" s="684">
        <v>4.4890549543515812</v>
      </c>
      <c r="L13" s="683">
        <v>1847</v>
      </c>
      <c r="M13" s="684">
        <v>3.2553138989742325</v>
      </c>
      <c r="N13" s="683">
        <v>3085</v>
      </c>
      <c r="O13" s="684">
        <v>5.437273079770172</v>
      </c>
      <c r="P13" s="683">
        <v>863</v>
      </c>
      <c r="Q13" s="684">
        <v>1.521026472558074</v>
      </c>
      <c r="R13" s="683">
        <v>25795</v>
      </c>
      <c r="S13" s="684">
        <v>45.463357890655296</v>
      </c>
      <c r="T13" s="683">
        <v>0</v>
      </c>
      <c r="U13" s="684">
        <f t="shared" si="0"/>
        <v>0</v>
      </c>
      <c r="V13" s="834">
        <f t="shared" si="1"/>
        <v>56738</v>
      </c>
      <c r="W13" s="684">
        <f t="shared" si="1"/>
        <v>100</v>
      </c>
      <c r="X13" s="678"/>
      <c r="Y13" s="835">
        <f t="shared" si="2"/>
        <v>1.6586178671655754</v>
      </c>
    </row>
    <row r="14" spans="2:30" s="633" customFormat="1" ht="18" customHeight="1" x14ac:dyDescent="0.25">
      <c r="B14" s="682" t="s">
        <v>6</v>
      </c>
      <c r="D14" s="833">
        <v>65832</v>
      </c>
      <c r="F14" s="683">
        <v>1929</v>
      </c>
      <c r="G14" s="684">
        <v>2.5582875785788177</v>
      </c>
      <c r="H14" s="683">
        <v>3537</v>
      </c>
      <c r="I14" s="684">
        <v>4.6908570064454524</v>
      </c>
      <c r="J14" s="683">
        <v>1470</v>
      </c>
      <c r="K14" s="684">
        <v>1.9495504098034535</v>
      </c>
      <c r="L14" s="683">
        <v>5606</v>
      </c>
      <c r="M14" s="684">
        <v>7.4348160526245985</v>
      </c>
      <c r="N14" s="683">
        <v>5481</v>
      </c>
      <c r="O14" s="684">
        <v>7.2690379565528769</v>
      </c>
      <c r="P14" s="683">
        <v>29067</v>
      </c>
      <c r="Q14" s="684">
        <v>38.549375348133999</v>
      </c>
      <c r="R14" s="683">
        <v>28182</v>
      </c>
      <c r="S14" s="684">
        <v>37.375666427946207</v>
      </c>
      <c r="T14" s="683">
        <v>130</v>
      </c>
      <c r="U14" s="684">
        <f t="shared" si="0"/>
        <v>0.17240921991459113</v>
      </c>
      <c r="V14" s="834">
        <f t="shared" si="1"/>
        <v>75402</v>
      </c>
      <c r="W14" s="684">
        <f t="shared" si="1"/>
        <v>100</v>
      </c>
      <c r="X14" s="678"/>
      <c r="Y14" s="835">
        <f t="shared" si="2"/>
        <v>1.1453700328107912</v>
      </c>
    </row>
    <row r="15" spans="2:30" s="633" customFormat="1" ht="18" customHeight="1" x14ac:dyDescent="0.25">
      <c r="B15" s="682" t="s">
        <v>5</v>
      </c>
      <c r="D15" s="833">
        <v>18132</v>
      </c>
      <c r="F15" s="685">
        <v>6416</v>
      </c>
      <c r="G15" s="684">
        <v>22.174604271790972</v>
      </c>
      <c r="H15" s="685">
        <v>4299</v>
      </c>
      <c r="I15" s="684">
        <v>14.857952581737749</v>
      </c>
      <c r="J15" s="685">
        <v>1346</v>
      </c>
      <c r="K15" s="684">
        <v>4.6519665445496647</v>
      </c>
      <c r="L15" s="685">
        <v>2183</v>
      </c>
      <c r="M15" s="684">
        <v>7.5447570332480822</v>
      </c>
      <c r="N15" s="685">
        <v>4459</v>
      </c>
      <c r="O15" s="684">
        <v>15.410935231907098</v>
      </c>
      <c r="P15" s="685">
        <v>589</v>
      </c>
      <c r="Q15" s="684">
        <v>2.0356673809359229</v>
      </c>
      <c r="R15" s="685">
        <v>9642</v>
      </c>
      <c r="S15" s="684">
        <v>33.324116955830512</v>
      </c>
      <c r="T15" s="685">
        <v>0</v>
      </c>
      <c r="U15" s="684">
        <f t="shared" si="0"/>
        <v>0</v>
      </c>
      <c r="V15" s="834">
        <f t="shared" si="1"/>
        <v>28934</v>
      </c>
      <c r="W15" s="684">
        <f t="shared" si="1"/>
        <v>100</v>
      </c>
      <c r="X15" s="678"/>
      <c r="Y15" s="835">
        <f t="shared" si="2"/>
        <v>1.5957423339951466</v>
      </c>
    </row>
    <row r="16" spans="2:30" s="742" customFormat="1" ht="18" customHeight="1" x14ac:dyDescent="0.25">
      <c r="B16" s="836" t="s">
        <v>4</v>
      </c>
      <c r="D16" s="837">
        <v>129176</v>
      </c>
      <c r="E16" s="820"/>
      <c r="F16" s="838">
        <v>14253</v>
      </c>
      <c r="G16" s="839">
        <v>7.7484696595740052</v>
      </c>
      <c r="H16" s="838">
        <v>37161</v>
      </c>
      <c r="I16" s="839">
        <v>20.202124536548769</v>
      </c>
      <c r="J16" s="838">
        <v>24141</v>
      </c>
      <c r="K16" s="839">
        <v>13.123960292694596</v>
      </c>
      <c r="L16" s="838">
        <v>8228</v>
      </c>
      <c r="M16" s="839">
        <v>4.4730518739195197</v>
      </c>
      <c r="N16" s="838">
        <v>9084</v>
      </c>
      <c r="O16" s="839">
        <v>4.9384058364954928</v>
      </c>
      <c r="P16" s="838">
        <v>48617</v>
      </c>
      <c r="Q16" s="839">
        <v>26.430039250649646</v>
      </c>
      <c r="R16" s="838">
        <v>39473</v>
      </c>
      <c r="S16" s="839">
        <v>21.459015145749294</v>
      </c>
      <c r="T16" s="838">
        <v>2989</v>
      </c>
      <c r="U16" s="839">
        <f t="shared" si="0"/>
        <v>1.6249334043686734</v>
      </c>
      <c r="V16" s="840">
        <f t="shared" si="1"/>
        <v>183946</v>
      </c>
      <c r="W16" s="839">
        <f t="shared" si="1"/>
        <v>99.999999999999986</v>
      </c>
      <c r="X16" s="841"/>
      <c r="Y16" s="835">
        <f t="shared" si="2"/>
        <v>1.4239951693813093</v>
      </c>
    </row>
    <row r="17" spans="2:25" s="742" customFormat="1" ht="18" customHeight="1" x14ac:dyDescent="0.25">
      <c r="B17" s="836" t="s">
        <v>40</v>
      </c>
      <c r="D17" s="837">
        <v>82425</v>
      </c>
      <c r="E17" s="820"/>
      <c r="F17" s="838">
        <v>15420</v>
      </c>
      <c r="G17" s="839">
        <v>13.020129694677115</v>
      </c>
      <c r="H17" s="838">
        <v>34382</v>
      </c>
      <c r="I17" s="839">
        <v>29.031005133747637</v>
      </c>
      <c r="J17" s="838">
        <v>15425</v>
      </c>
      <c r="K17" s="839">
        <v>13.024351526614428</v>
      </c>
      <c r="L17" s="838">
        <v>4355</v>
      </c>
      <c r="M17" s="839">
        <v>3.6772156174007025</v>
      </c>
      <c r="N17" s="838">
        <v>12927</v>
      </c>
      <c r="O17" s="839">
        <v>10.915124290732235</v>
      </c>
      <c r="P17" s="838">
        <v>12954</v>
      </c>
      <c r="Q17" s="839">
        <v>10.937922183193731</v>
      </c>
      <c r="R17" s="838">
        <v>22950</v>
      </c>
      <c r="S17" s="839">
        <v>19.378208592272358</v>
      </c>
      <c r="T17" s="838">
        <v>19</v>
      </c>
      <c r="U17" s="839">
        <f t="shared" si="0"/>
        <v>1.604296136179411E-2</v>
      </c>
      <c r="V17" s="840">
        <f t="shared" si="1"/>
        <v>118432</v>
      </c>
      <c r="W17" s="839">
        <f t="shared" si="1"/>
        <v>100</v>
      </c>
      <c r="X17" s="841"/>
      <c r="Y17" s="835">
        <f t="shared" si="2"/>
        <v>1.4368456172277828</v>
      </c>
    </row>
    <row r="18" spans="2:25" s="742" customFormat="1" ht="18" customHeight="1" x14ac:dyDescent="0.25">
      <c r="B18" s="836" t="s">
        <v>41</v>
      </c>
      <c r="D18" s="837">
        <v>248373</v>
      </c>
      <c r="E18" s="820"/>
      <c r="F18" s="838">
        <v>15</v>
      </c>
      <c r="G18" s="839">
        <v>4.8690864944524875E-3</v>
      </c>
      <c r="H18" s="838">
        <v>41348</v>
      </c>
      <c r="I18" s="839">
        <v>13.421799224841431</v>
      </c>
      <c r="J18" s="838">
        <v>32583</v>
      </c>
      <c r="K18" s="839">
        <v>10.576629683249694</v>
      </c>
      <c r="L18" s="838">
        <v>14548</v>
      </c>
      <c r="M18" s="839">
        <v>4.7223646880863193</v>
      </c>
      <c r="N18" s="838">
        <v>39077</v>
      </c>
      <c r="O18" s="839">
        <v>12.684619529581324</v>
      </c>
      <c r="P18" s="838">
        <v>23107</v>
      </c>
      <c r="Q18" s="839">
        <v>7.5006654418209084</v>
      </c>
      <c r="R18" s="838">
        <v>157296</v>
      </c>
      <c r="S18" s="839">
        <v>51.059188615426564</v>
      </c>
      <c r="T18" s="838">
        <v>92</v>
      </c>
      <c r="U18" s="839">
        <f t="shared" si="0"/>
        <v>2.9863730499308589E-2</v>
      </c>
      <c r="V18" s="840">
        <f t="shared" si="1"/>
        <v>308066</v>
      </c>
      <c r="W18" s="839">
        <f t="shared" si="1"/>
        <v>100.00000000000001</v>
      </c>
      <c r="X18" s="841"/>
      <c r="Y18" s="835">
        <f t="shared" si="2"/>
        <v>1.2403361073868737</v>
      </c>
    </row>
    <row r="19" spans="2:25" s="742" customFormat="1" ht="18" customHeight="1" x14ac:dyDescent="0.25">
      <c r="B19" s="836" t="s">
        <v>3</v>
      </c>
      <c r="D19" s="837">
        <v>179408</v>
      </c>
      <c r="E19" s="820"/>
      <c r="F19" s="838">
        <v>1655</v>
      </c>
      <c r="G19" s="839">
        <v>0.60967074096176943</v>
      </c>
      <c r="H19" s="838">
        <v>82700</v>
      </c>
      <c r="I19" s="839">
        <v>30.46511799247029</v>
      </c>
      <c r="J19" s="838">
        <v>6983</v>
      </c>
      <c r="K19" s="839">
        <v>2.572405307635067</v>
      </c>
      <c r="L19" s="838">
        <v>9637</v>
      </c>
      <c r="M19" s="839">
        <v>3.5500887798480796</v>
      </c>
      <c r="N19" s="838">
        <v>13288</v>
      </c>
      <c r="O19" s="839">
        <v>4.8950482210876087</v>
      </c>
      <c r="P19" s="838">
        <v>27481</v>
      </c>
      <c r="Q19" s="839">
        <v>10.123481348864281</v>
      </c>
      <c r="R19" s="838">
        <v>128683</v>
      </c>
      <c r="S19" s="839">
        <v>47.404386682286024</v>
      </c>
      <c r="T19" s="838">
        <v>1031</v>
      </c>
      <c r="U19" s="839">
        <f t="shared" si="0"/>
        <v>0.37980092684687872</v>
      </c>
      <c r="V19" s="840">
        <f t="shared" si="1"/>
        <v>271458</v>
      </c>
      <c r="W19" s="839">
        <f t="shared" si="1"/>
        <v>100</v>
      </c>
      <c r="X19" s="841"/>
      <c r="Y19" s="835">
        <f t="shared" si="2"/>
        <v>1.5130763399625435</v>
      </c>
    </row>
    <row r="20" spans="2:25" s="633" customFormat="1" ht="18" customHeight="1" x14ac:dyDescent="0.25">
      <c r="B20" s="836" t="s">
        <v>2</v>
      </c>
      <c r="D20" s="833">
        <v>37664</v>
      </c>
      <c r="F20" s="683">
        <v>1824</v>
      </c>
      <c r="G20" s="684">
        <v>4.0630847367014171</v>
      </c>
      <c r="H20" s="683">
        <v>6510</v>
      </c>
      <c r="I20" s="684">
        <v>14.50147019513499</v>
      </c>
      <c r="J20" s="683">
        <v>926</v>
      </c>
      <c r="K20" s="684">
        <v>2.062728325759601</v>
      </c>
      <c r="L20" s="683">
        <v>2514</v>
      </c>
      <c r="M20" s="684">
        <v>5.6001069232825449</v>
      </c>
      <c r="N20" s="683">
        <v>5258</v>
      </c>
      <c r="O20" s="684">
        <v>11.712554575425466</v>
      </c>
      <c r="P20" s="683">
        <v>20353</v>
      </c>
      <c r="Q20" s="684">
        <v>45.337699367370575</v>
      </c>
      <c r="R20" s="683">
        <v>7507</v>
      </c>
      <c r="S20" s="684">
        <v>16.722355876325402</v>
      </c>
      <c r="T20" s="683">
        <v>0</v>
      </c>
      <c r="U20" s="684">
        <f t="shared" si="0"/>
        <v>0</v>
      </c>
      <c r="V20" s="834">
        <f t="shared" si="1"/>
        <v>44892</v>
      </c>
      <c r="W20" s="684">
        <f t="shared" si="1"/>
        <v>100</v>
      </c>
      <c r="X20" s="678"/>
      <c r="Y20" s="835">
        <f t="shared" si="2"/>
        <v>1.1919073916737468</v>
      </c>
    </row>
    <row r="21" spans="2:25" s="633" customFormat="1" ht="18" customHeight="1" x14ac:dyDescent="0.25">
      <c r="B21" s="682" t="s">
        <v>35</v>
      </c>
      <c r="D21" s="833">
        <v>93660</v>
      </c>
      <c r="F21" s="683">
        <v>5917</v>
      </c>
      <c r="G21" s="684">
        <v>3.9932242738365189</v>
      </c>
      <c r="H21" s="683">
        <v>46287</v>
      </c>
      <c r="I21" s="684">
        <v>31.23785228377065</v>
      </c>
      <c r="J21" s="683">
        <v>22819</v>
      </c>
      <c r="K21" s="684">
        <v>15.399929813195119</v>
      </c>
      <c r="L21" s="683">
        <v>8077</v>
      </c>
      <c r="M21" s="684">
        <v>5.4509502213583847</v>
      </c>
      <c r="N21" s="683">
        <v>7245</v>
      </c>
      <c r="O21" s="684">
        <v>4.8894557823129254</v>
      </c>
      <c r="P21" s="683">
        <v>21047</v>
      </c>
      <c r="Q21" s="684">
        <v>14.204054637728108</v>
      </c>
      <c r="R21" s="683">
        <v>36638</v>
      </c>
      <c r="S21" s="684">
        <v>24.726001511715797</v>
      </c>
      <c r="T21" s="683">
        <v>146</v>
      </c>
      <c r="U21" s="684">
        <f t="shared" si="0"/>
        <v>9.8531476082496489E-2</v>
      </c>
      <c r="V21" s="834">
        <f t="shared" si="1"/>
        <v>148176</v>
      </c>
      <c r="W21" s="684">
        <f t="shared" si="1"/>
        <v>99.999999999999986</v>
      </c>
      <c r="X21" s="678"/>
      <c r="Y21" s="835">
        <f t="shared" si="2"/>
        <v>1.5820627802690583</v>
      </c>
    </row>
    <row r="22" spans="2:25" s="633" customFormat="1" ht="21" customHeight="1" x14ac:dyDescent="0.25">
      <c r="B22" s="682" t="s">
        <v>42</v>
      </c>
      <c r="D22" s="833">
        <v>209961</v>
      </c>
      <c r="F22" s="683">
        <v>6454</v>
      </c>
      <c r="G22" s="684">
        <v>2.1587161425408228</v>
      </c>
      <c r="H22" s="683">
        <v>98996</v>
      </c>
      <c r="I22" s="684">
        <v>33.111909396803732</v>
      </c>
      <c r="J22" s="683">
        <v>59614</v>
      </c>
      <c r="K22" s="684">
        <v>19.939526514011252</v>
      </c>
      <c r="L22" s="683">
        <v>18704</v>
      </c>
      <c r="M22" s="684">
        <v>6.2560624000749225</v>
      </c>
      <c r="N22" s="683">
        <v>24451</v>
      </c>
      <c r="O22" s="684">
        <v>8.1783031300380635</v>
      </c>
      <c r="P22" s="683">
        <v>31110</v>
      </c>
      <c r="Q22" s="684">
        <v>10.405587107909049</v>
      </c>
      <c r="R22" s="683">
        <v>59553</v>
      </c>
      <c r="S22" s="684">
        <v>19.919123402034959</v>
      </c>
      <c r="T22" s="683">
        <v>92</v>
      </c>
      <c r="U22" s="684">
        <f t="shared" si="0"/>
        <v>3.0771906587194874E-2</v>
      </c>
      <c r="V22" s="834">
        <f t="shared" si="1"/>
        <v>298974</v>
      </c>
      <c r="W22" s="684">
        <f t="shared" si="1"/>
        <v>99.999999999999986</v>
      </c>
      <c r="X22" s="678"/>
      <c r="Y22" s="835">
        <f t="shared" si="2"/>
        <v>1.4239501621729749</v>
      </c>
    </row>
    <row r="23" spans="2:25" s="633" customFormat="1" ht="18" customHeight="1" x14ac:dyDescent="0.25">
      <c r="B23" s="682" t="s">
        <v>43</v>
      </c>
      <c r="D23" s="833">
        <v>50287</v>
      </c>
      <c r="F23" s="683">
        <v>3164</v>
      </c>
      <c r="G23" s="684">
        <v>4.7386550846188404</v>
      </c>
      <c r="H23" s="683">
        <v>16825</v>
      </c>
      <c r="I23" s="684">
        <v>25.198442414257901</v>
      </c>
      <c r="J23" s="683">
        <v>3931</v>
      </c>
      <c r="K23" s="684">
        <v>5.8873745694174033</v>
      </c>
      <c r="L23" s="683">
        <v>4177</v>
      </c>
      <c r="M23" s="684">
        <v>6.2558035045679201</v>
      </c>
      <c r="N23" s="683">
        <v>5312</v>
      </c>
      <c r="O23" s="684">
        <v>7.9556687134940844</v>
      </c>
      <c r="P23" s="683">
        <v>2096</v>
      </c>
      <c r="Q23" s="684">
        <v>3.139134341770256</v>
      </c>
      <c r="R23" s="683">
        <v>31261</v>
      </c>
      <c r="S23" s="684">
        <v>46.818930657480905</v>
      </c>
      <c r="T23" s="683">
        <v>4</v>
      </c>
      <c r="U23" s="684">
        <f t="shared" si="0"/>
        <v>5.9907143926913285E-3</v>
      </c>
      <c r="V23" s="834">
        <f>F23+H23+J23+L23+N23+P23+R23+T23</f>
        <v>66770</v>
      </c>
      <c r="W23" s="684">
        <f t="shared" si="1"/>
        <v>100.00000000000001</v>
      </c>
      <c r="X23" s="678"/>
      <c r="Y23" s="835">
        <f t="shared" si="2"/>
        <v>1.3277785511165907</v>
      </c>
    </row>
    <row r="24" spans="2:25" s="633" customFormat="1" ht="22.5" customHeight="1" x14ac:dyDescent="0.25">
      <c r="B24" s="682" t="s">
        <v>44</v>
      </c>
      <c r="D24" s="833">
        <v>17562</v>
      </c>
      <c r="F24" s="685">
        <v>2448</v>
      </c>
      <c r="G24" s="686">
        <v>9.7425080590599755</v>
      </c>
      <c r="H24" s="685">
        <v>4182</v>
      </c>
      <c r="I24" s="684">
        <v>16.643451267560792</v>
      </c>
      <c r="J24" s="685">
        <v>1243</v>
      </c>
      <c r="K24" s="684">
        <v>4.9468699009034109</v>
      </c>
      <c r="L24" s="685">
        <v>823</v>
      </c>
      <c r="M24" s="684">
        <v>3.2753611652803758</v>
      </c>
      <c r="N24" s="685">
        <v>2786</v>
      </c>
      <c r="O24" s="684">
        <v>11.087674612966133</v>
      </c>
      <c r="P24" s="685">
        <v>3226</v>
      </c>
      <c r="Q24" s="684">
        <v>12.838779002666454</v>
      </c>
      <c r="R24" s="685">
        <v>10380</v>
      </c>
      <c r="S24" s="684">
        <v>41.310144466112149</v>
      </c>
      <c r="T24" s="685">
        <v>39</v>
      </c>
      <c r="U24" s="684">
        <f t="shared" si="0"/>
        <v>0.1552115254507104</v>
      </c>
      <c r="V24" s="842">
        <f t="shared" si="1"/>
        <v>25127</v>
      </c>
      <c r="W24" s="684">
        <f t="shared" si="1"/>
        <v>100</v>
      </c>
      <c r="X24" s="678"/>
      <c r="Y24" s="835">
        <f t="shared" si="2"/>
        <v>1.4307595945792051</v>
      </c>
    </row>
    <row r="25" spans="2:25" s="633" customFormat="1" ht="18" customHeight="1" x14ac:dyDescent="0.25">
      <c r="B25" s="682" t="s">
        <v>45</v>
      </c>
      <c r="D25" s="833">
        <v>74802</v>
      </c>
      <c r="F25" s="685">
        <v>1134</v>
      </c>
      <c r="G25" s="686">
        <v>1.0532670784377467</v>
      </c>
      <c r="H25" s="685">
        <v>29495</v>
      </c>
      <c r="I25" s="684">
        <v>27.39516091580365</v>
      </c>
      <c r="J25" s="685">
        <v>6369</v>
      </c>
      <c r="K25" s="684">
        <v>5.9155714484744344</v>
      </c>
      <c r="L25" s="685">
        <v>7867</v>
      </c>
      <c r="M25" s="684">
        <v>7.3069242557934331</v>
      </c>
      <c r="N25" s="685">
        <v>13495</v>
      </c>
      <c r="O25" s="684">
        <v>12.534249756188176</v>
      </c>
      <c r="P25" s="685">
        <v>1518</v>
      </c>
      <c r="Q25" s="684">
        <v>1.4099289462685181</v>
      </c>
      <c r="R25" s="685">
        <v>40021</v>
      </c>
      <c r="S25" s="684">
        <v>37.171782844935677</v>
      </c>
      <c r="T25" s="685">
        <v>7766</v>
      </c>
      <c r="U25" s="684">
        <f t="shared" si="0"/>
        <v>7.2131147540983607</v>
      </c>
      <c r="V25" s="842">
        <f t="shared" si="1"/>
        <v>107665</v>
      </c>
      <c r="W25" s="684">
        <f t="shared" si="1"/>
        <v>99.999999999999986</v>
      </c>
      <c r="X25" s="678"/>
      <c r="Y25" s="835">
        <f t="shared" si="2"/>
        <v>1.4393331729098153</v>
      </c>
    </row>
    <row r="26" spans="2:25" s="633" customFormat="1" ht="18" customHeight="1" x14ac:dyDescent="0.25">
      <c r="B26" s="682" t="s">
        <v>46</v>
      </c>
      <c r="D26" s="833">
        <v>9620</v>
      </c>
      <c r="F26" s="685">
        <v>1391</v>
      </c>
      <c r="G26" s="686">
        <v>9.3249312864516991</v>
      </c>
      <c r="H26" s="685">
        <v>4092</v>
      </c>
      <c r="I26" s="684">
        <v>27.431789233760139</v>
      </c>
      <c r="J26" s="685">
        <v>3590</v>
      </c>
      <c r="K26" s="684">
        <v>24.066501307233359</v>
      </c>
      <c r="L26" s="685">
        <v>1520</v>
      </c>
      <c r="M26" s="684">
        <v>10.189716430917745</v>
      </c>
      <c r="N26" s="685">
        <v>2120</v>
      </c>
      <c r="O26" s="684">
        <v>14.211972916806328</v>
      </c>
      <c r="P26" s="685">
        <v>978</v>
      </c>
      <c r="Q26" s="684">
        <v>6.5562780719983911</v>
      </c>
      <c r="R26" s="685">
        <v>1226</v>
      </c>
      <c r="S26" s="684">
        <v>8.2188107528323382</v>
      </c>
      <c r="T26" s="685">
        <v>0</v>
      </c>
      <c r="U26" s="684">
        <f t="shared" si="0"/>
        <v>0</v>
      </c>
      <c r="V26" s="842">
        <f t="shared" si="1"/>
        <v>14917</v>
      </c>
      <c r="W26" s="684">
        <f t="shared" si="1"/>
        <v>100</v>
      </c>
      <c r="X26" s="678"/>
      <c r="Y26" s="835">
        <f t="shared" si="2"/>
        <v>1.5506237006237007</v>
      </c>
    </row>
    <row r="27" spans="2:25" s="633" customFormat="1" ht="18" customHeight="1" x14ac:dyDescent="0.25">
      <c r="B27" s="682" t="s">
        <v>1</v>
      </c>
      <c r="D27" s="833">
        <v>3916</v>
      </c>
      <c r="F27" s="685">
        <v>760</v>
      </c>
      <c r="G27" s="686">
        <v>14.495517833301545</v>
      </c>
      <c r="H27" s="685">
        <v>851</v>
      </c>
      <c r="I27" s="684">
        <v>16.231165363341599</v>
      </c>
      <c r="J27" s="685">
        <v>1373</v>
      </c>
      <c r="K27" s="684">
        <v>26.18729734884608</v>
      </c>
      <c r="L27" s="685">
        <v>71</v>
      </c>
      <c r="M27" s="684">
        <v>1.3541865344268549</v>
      </c>
      <c r="N27" s="685">
        <v>208</v>
      </c>
      <c r="O27" s="684">
        <v>3.967194354377265</v>
      </c>
      <c r="P27" s="685">
        <v>4</v>
      </c>
      <c r="Q27" s="684">
        <v>7.6292199122639709E-2</v>
      </c>
      <c r="R27" s="685">
        <v>1976</v>
      </c>
      <c r="S27" s="684">
        <v>37.688346366584014</v>
      </c>
      <c r="T27" s="685">
        <v>0</v>
      </c>
      <c r="U27" s="684">
        <f t="shared" si="0"/>
        <v>0</v>
      </c>
      <c r="V27" s="834">
        <f t="shared" si="1"/>
        <v>5243</v>
      </c>
      <c r="W27" s="684">
        <f t="shared" si="1"/>
        <v>100</v>
      </c>
      <c r="X27" s="678"/>
      <c r="Y27" s="835">
        <f t="shared" si="2"/>
        <v>1.3388661899897856</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1225" customFormat="1" ht="20.25" customHeight="1" x14ac:dyDescent="0.25">
      <c r="B30" s="1249" t="s">
        <v>0</v>
      </c>
      <c r="D30" s="1266">
        <f>SUM(D10:D29)</f>
        <v>1677042</v>
      </c>
      <c r="F30" s="1250">
        <f>SUM(F10:F27)</f>
        <v>79376</v>
      </c>
      <c r="G30" s="1251">
        <f>F30*100/$V30</f>
        <v>3.319302183791053</v>
      </c>
      <c r="H30" s="1250">
        <f>SUM(H10:H27)</f>
        <v>628736</v>
      </c>
      <c r="I30" s="1251">
        <f>H30*100/$V30</f>
        <v>26.292138402389281</v>
      </c>
      <c r="J30" s="1250">
        <f>SUM(J10:J27)</f>
        <v>395421</v>
      </c>
      <c r="K30" s="1251">
        <f>J30*100/$V30</f>
        <v>16.535499254394804</v>
      </c>
      <c r="L30" s="1250">
        <f>SUM(L10:L27)</f>
        <v>110896</v>
      </c>
      <c r="M30" s="1251">
        <f>L30*100/$V30</f>
        <v>4.6373883160362404</v>
      </c>
      <c r="N30" s="1250">
        <f>SUM(N10:N27)</f>
        <v>185779</v>
      </c>
      <c r="O30" s="1251">
        <f>N30*100/$V30</f>
        <v>7.7688046815475467</v>
      </c>
      <c r="P30" s="1250">
        <f>SUM(P10:P27)</f>
        <v>242900</v>
      </c>
      <c r="Q30" s="1251">
        <f>P30*100/$V30</f>
        <v>10.157459439161041</v>
      </c>
      <c r="R30" s="1250">
        <f>SUM(R10:R27)</f>
        <v>735889</v>
      </c>
      <c r="S30" s="1251">
        <f>R30*100/$V30</f>
        <v>30.773003990221408</v>
      </c>
      <c r="T30" s="1250">
        <f>SUM(T10:T28)</f>
        <v>12349</v>
      </c>
      <c r="U30" s="1251">
        <f>T30*100/$V30</f>
        <v>0.5164037324586237</v>
      </c>
      <c r="V30" s="1250">
        <f>SUM(V10:V27)</f>
        <v>2391346</v>
      </c>
      <c r="W30" s="1251">
        <f>G30+I30+K30+M30+O30+Q30+S30+U30</f>
        <v>100.00000000000001</v>
      </c>
      <c r="X30" s="1267"/>
      <c r="Y30" s="1268">
        <f>(V30/D30)</f>
        <v>1.4259308949924927</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X33" s="697"/>
      <c r="Y33" s="697"/>
    </row>
    <row r="34" spans="2:25" s="852" customFormat="1" x14ac:dyDescent="0.25">
      <c r="X34" s="697"/>
      <c r="Y34" s="697"/>
    </row>
    <row r="35" spans="2:25" s="852" customFormat="1" x14ac:dyDescent="0.25">
      <c r="X35" s="697"/>
      <c r="Y35" s="697"/>
    </row>
    <row r="36" spans="2:25" s="852" customFormat="1" x14ac:dyDescent="0.25">
      <c r="D36" s="853"/>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T40" s="697"/>
      <c r="U40" s="697"/>
    </row>
    <row r="41" spans="2:25" s="852" customFormat="1" x14ac:dyDescent="0.25">
      <c r="T41" s="697"/>
      <c r="U41" s="697"/>
    </row>
    <row r="42" spans="2:25" x14ac:dyDescent="0.25">
      <c r="T42" s="732"/>
      <c r="U42" s="732"/>
      <c r="X42" s="615"/>
      <c r="Y42" s="615"/>
    </row>
    <row r="43" spans="2:25" x14ac:dyDescent="0.25">
      <c r="T43" s="732"/>
      <c r="U43" s="732"/>
      <c r="X43" s="615"/>
      <c r="Y43" s="615"/>
    </row>
    <row r="44" spans="2:25" x14ac:dyDescent="0.25">
      <c r="T44" s="732"/>
      <c r="U44" s="732"/>
      <c r="X44" s="615"/>
      <c r="Y44" s="615"/>
    </row>
    <row r="45" spans="2:25" x14ac:dyDescent="0.25">
      <c r="T45" s="732"/>
      <c r="U45" s="732"/>
      <c r="X45" s="615"/>
      <c r="Y45" s="615"/>
    </row>
    <row r="46" spans="2:25" x14ac:dyDescent="0.25">
      <c r="T46" s="732"/>
      <c r="U46" s="732"/>
      <c r="X46" s="615"/>
      <c r="Y46" s="615"/>
    </row>
    <row r="47" spans="2:25" x14ac:dyDescent="0.25">
      <c r="T47" s="732"/>
      <c r="U47" s="732"/>
      <c r="X47" s="615"/>
      <c r="Y47" s="615"/>
    </row>
    <row r="48" spans="2: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B3:X3"/>
    <mergeCell ref="B4:W4"/>
    <mergeCell ref="F6:W6"/>
    <mergeCell ref="B7:B8"/>
    <mergeCell ref="F7:G7"/>
    <mergeCell ref="H7:I7"/>
    <mergeCell ref="J7:K7"/>
    <mergeCell ref="L7:M7"/>
    <mergeCell ref="N7:O7"/>
    <mergeCell ref="P7:Q7"/>
    <mergeCell ref="R7:S7"/>
    <mergeCell ref="T7:U7"/>
    <mergeCell ref="V7:W7"/>
  </mergeCells>
  <printOptions horizontalCentered="1"/>
  <pageMargins left="0" right="0" top="0.43307086614173229" bottom="0.43307086614173229" header="0" footer="0"/>
  <pageSetup paperSize="9" scale="91"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42">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217" customFormat="1" ht="21" x14ac:dyDescent="0.25">
      <c r="B3" s="1561" t="s">
        <v>413</v>
      </c>
      <c r="C3" s="1561"/>
      <c r="D3" s="1561"/>
      <c r="E3" s="1561"/>
      <c r="F3" s="1561"/>
      <c r="G3" s="1561"/>
      <c r="H3" s="1561"/>
      <c r="I3" s="1561"/>
      <c r="J3" s="1561"/>
      <c r="K3" s="1561"/>
      <c r="L3" s="1561"/>
      <c r="M3" s="1561"/>
      <c r="N3" s="1561"/>
      <c r="O3" s="1561"/>
      <c r="P3" s="1561"/>
      <c r="Q3" s="1561"/>
      <c r="R3" s="1561"/>
      <c r="S3" s="1561"/>
      <c r="T3" s="1561"/>
      <c r="U3" s="1561"/>
      <c r="V3" s="1561"/>
      <c r="W3" s="1561"/>
      <c r="X3" s="1561"/>
      <c r="Y3" s="218"/>
    </row>
    <row r="4" spans="2:25" s="217" customFormat="1" ht="14.25" customHeight="1" x14ac:dyDescent="0.25">
      <c r="B4" s="1482" t="str">
        <f>porsaad!$B$6</f>
        <v>Situación a 31 de diciembre de 2025</v>
      </c>
      <c r="C4" s="1482"/>
      <c r="D4" s="1482"/>
      <c r="E4" s="1482"/>
      <c r="F4" s="1482"/>
      <c r="G4" s="1482"/>
      <c r="H4" s="1482"/>
      <c r="I4" s="1482"/>
      <c r="J4" s="1482"/>
      <c r="K4" s="1482"/>
      <c r="L4" s="1482"/>
      <c r="M4" s="1482"/>
      <c r="N4" s="1482"/>
      <c r="O4" s="1482"/>
      <c r="P4" s="1482"/>
      <c r="Q4" s="1482"/>
      <c r="R4" s="1482"/>
      <c r="S4" s="1482"/>
      <c r="T4" s="1482"/>
      <c r="U4" s="1482"/>
      <c r="V4" s="1482"/>
      <c r="W4" s="1482"/>
      <c r="X4" s="216"/>
      <c r="Y4" s="216"/>
    </row>
    <row r="5" spans="2:25" s="4" customFormat="1" ht="5.25" customHeight="1" x14ac:dyDescent="0.25">
      <c r="B5" s="19"/>
      <c r="C5" s="19"/>
      <c r="D5" s="19"/>
      <c r="E5" s="19"/>
      <c r="F5" s="19"/>
      <c r="G5" s="19"/>
      <c r="H5" s="19"/>
      <c r="I5" s="19"/>
      <c r="J5" s="19"/>
      <c r="K5" s="19"/>
      <c r="L5" s="19"/>
      <c r="M5" s="19"/>
      <c r="N5" s="19"/>
      <c r="O5" s="19"/>
      <c r="P5" s="19"/>
      <c r="Q5" s="19"/>
      <c r="R5" s="19"/>
      <c r="S5" s="19"/>
      <c r="T5" s="19"/>
      <c r="U5" s="19"/>
      <c r="V5" s="19"/>
      <c r="W5" s="19"/>
      <c r="X5" s="20"/>
      <c r="Y5" s="20"/>
    </row>
    <row r="6" spans="2:25" s="132" customFormat="1" ht="19.5" customHeight="1" x14ac:dyDescent="0.25">
      <c r="B6" s="133"/>
      <c r="C6" s="133"/>
      <c r="D6" s="133"/>
      <c r="E6" s="133"/>
      <c r="F6" s="1564" t="s">
        <v>52</v>
      </c>
      <c r="G6" s="1564"/>
      <c r="H6" s="1564"/>
      <c r="I6" s="1564"/>
      <c r="J6" s="1564"/>
      <c r="K6" s="1564"/>
      <c r="L6" s="1564"/>
      <c r="M6" s="1564"/>
      <c r="N6" s="1564"/>
      <c r="O6" s="1564"/>
      <c r="P6" s="1564"/>
      <c r="Q6" s="1564"/>
      <c r="R6" s="1564"/>
      <c r="S6" s="1564"/>
      <c r="T6" s="1564"/>
      <c r="U6" s="1564"/>
      <c r="V6" s="1564"/>
      <c r="W6" s="1564"/>
      <c r="X6" s="192"/>
      <c r="Y6" s="192"/>
    </row>
    <row r="7" spans="2:25" s="132" customFormat="1" ht="64.5" customHeight="1" x14ac:dyDescent="0.25">
      <c r="B7" s="1565" t="s">
        <v>12</v>
      </c>
      <c r="C7" s="155"/>
      <c r="D7" s="156" t="s">
        <v>53</v>
      </c>
      <c r="E7" s="155"/>
      <c r="F7" s="1566" t="s">
        <v>167</v>
      </c>
      <c r="G7" s="1566"/>
      <c r="H7" s="1566" t="s">
        <v>59</v>
      </c>
      <c r="I7" s="1566"/>
      <c r="J7" s="1566" t="s">
        <v>60</v>
      </c>
      <c r="K7" s="1566"/>
      <c r="L7" s="1566" t="s">
        <v>152</v>
      </c>
      <c r="M7" s="1566"/>
      <c r="N7" s="1566" t="s">
        <v>0</v>
      </c>
      <c r="O7" s="1566"/>
      <c r="P7" s="156"/>
      <c r="Q7" s="156" t="s">
        <v>62</v>
      </c>
      <c r="R7" s="133"/>
      <c r="S7" s="133"/>
      <c r="T7" s="133"/>
      <c r="U7" s="133"/>
      <c r="V7" s="133"/>
      <c r="W7" s="133"/>
    </row>
    <row r="8" spans="2:25" s="189" customFormat="1" ht="20.25" customHeight="1" x14ac:dyDescent="0.25">
      <c r="B8" s="1565"/>
      <c r="C8" s="157"/>
      <c r="D8" s="156" t="s">
        <v>9</v>
      </c>
      <c r="E8" s="157"/>
      <c r="F8" s="156" t="s">
        <v>9</v>
      </c>
      <c r="G8" s="156" t="s">
        <v>28</v>
      </c>
      <c r="H8" s="156" t="s">
        <v>9</v>
      </c>
      <c r="I8" s="156" t="s">
        <v>28</v>
      </c>
      <c r="J8" s="156" t="s">
        <v>9</v>
      </c>
      <c r="K8" s="156" t="s">
        <v>28</v>
      </c>
      <c r="L8" s="156" t="s">
        <v>9</v>
      </c>
      <c r="M8" s="156" t="s">
        <v>28</v>
      </c>
      <c r="N8" s="156" t="s">
        <v>9</v>
      </c>
      <c r="O8" s="156" t="s">
        <v>28</v>
      </c>
      <c r="P8" s="156"/>
      <c r="Q8" s="156" t="s">
        <v>9</v>
      </c>
      <c r="R8" s="155"/>
      <c r="S8" s="155"/>
      <c r="T8" s="155"/>
      <c r="U8" s="155"/>
      <c r="V8" s="155"/>
      <c r="W8" s="155"/>
    </row>
    <row r="9" spans="2:25" s="190" customFormat="1" ht="8.25" customHeight="1" x14ac:dyDescent="0.25">
      <c r="B9" s="158"/>
      <c r="C9" s="159"/>
      <c r="D9" s="160"/>
      <c r="E9" s="159"/>
      <c r="F9" s="161"/>
      <c r="G9" s="161"/>
      <c r="H9" s="161"/>
      <c r="I9" s="161"/>
      <c r="J9" s="161"/>
      <c r="K9" s="161"/>
      <c r="L9" s="161"/>
      <c r="M9" s="161"/>
      <c r="N9" s="161"/>
      <c r="O9" s="161"/>
      <c r="P9" s="161"/>
      <c r="Q9" s="161"/>
      <c r="R9" s="157"/>
      <c r="S9" s="157"/>
      <c r="T9" s="157"/>
      <c r="U9" s="157"/>
      <c r="V9" s="157"/>
      <c r="W9" s="157"/>
    </row>
    <row r="10" spans="2:25" s="191" customFormat="1" ht="18" customHeight="1" x14ac:dyDescent="0.25">
      <c r="B10" s="146" t="s">
        <v>8</v>
      </c>
      <c r="C10" s="159"/>
      <c r="D10" s="163">
        <f>'41benpresaad'!D10</f>
        <v>338932</v>
      </c>
      <c r="E10" s="162"/>
      <c r="F10" s="164">
        <f>'41benpresaad'!F10+'41benpresaad'!H10+'41benpresaad'!J10+'41benpresaad'!L10+'41benpresaad'!N10</f>
        <v>423388</v>
      </c>
      <c r="G10" s="165">
        <f t="shared" ref="G10:G27" si="0">F10*100/$N10</f>
        <v>80.894797480229514</v>
      </c>
      <c r="H10" s="164">
        <f>'41benpresaad'!P10</f>
        <v>4134</v>
      </c>
      <c r="I10" s="165">
        <f t="shared" ref="I10:I27" si="1">H10*100/$N10</f>
        <v>0.78986436267269922</v>
      </c>
      <c r="J10" s="164">
        <f>'41benpresaad'!R10</f>
        <v>95847</v>
      </c>
      <c r="K10" s="165">
        <f t="shared" ref="K10:K27" si="2">J10*100/$N10</f>
        <v>18.313045372300486</v>
      </c>
      <c r="L10" s="164">
        <f>'41benpresaad'!T10</f>
        <v>12</v>
      </c>
      <c r="M10" s="165">
        <f t="shared" ref="M10:M27" si="3">L10*100/$N10</f>
        <v>2.2927847973082706E-3</v>
      </c>
      <c r="N10" s="164">
        <f>F10+H10+J10+L10</f>
        <v>523381</v>
      </c>
      <c r="O10" s="165">
        <f>G10+I10+K10+M10</f>
        <v>100</v>
      </c>
      <c r="P10" s="166"/>
      <c r="Q10" s="166">
        <f t="shared" ref="Q10:Q27" si="4">N10/D10</f>
        <v>1.5442065075000295</v>
      </c>
      <c r="R10" s="162"/>
      <c r="S10" s="162"/>
      <c r="T10" s="162"/>
      <c r="U10" s="162"/>
      <c r="V10" s="162"/>
      <c r="W10" s="162"/>
    </row>
    <row r="11" spans="2:25" s="191" customFormat="1" ht="18" customHeight="1" x14ac:dyDescent="0.25">
      <c r="B11" s="146" t="s">
        <v>7</v>
      </c>
      <c r="C11" s="159"/>
      <c r="D11" s="163">
        <f>'41benpresaad'!D11</f>
        <v>49312</v>
      </c>
      <c r="E11" s="162"/>
      <c r="F11" s="164">
        <f>'41benpresaad'!F11+'41benpresaad'!H11+'41benpresaad'!J11+'41benpresaad'!L11+'41benpresaad'!N11</f>
        <v>28269</v>
      </c>
      <c r="G11" s="165">
        <f t="shared" si="0"/>
        <v>43.38597541323265</v>
      </c>
      <c r="H11" s="164">
        <f>'41benpresaad'!P11</f>
        <v>10638</v>
      </c>
      <c r="I11" s="165">
        <f t="shared" si="1"/>
        <v>16.326718541369306</v>
      </c>
      <c r="J11" s="164">
        <f>'41benpresaad'!R11</f>
        <v>26250</v>
      </c>
      <c r="K11" s="165">
        <f t="shared" si="2"/>
        <v>40.28730604539804</v>
      </c>
      <c r="L11" s="164">
        <f>'41benpresaad'!T11</f>
        <v>0</v>
      </c>
      <c r="M11" s="165">
        <f t="shared" si="3"/>
        <v>0</v>
      </c>
      <c r="N11" s="164">
        <f t="shared" ref="N11:N27" si="5">F11+H11+J11+L11</f>
        <v>65157</v>
      </c>
      <c r="O11" s="165">
        <f t="shared" ref="O11:O27" si="6">G11+I11+K11+M11</f>
        <v>100</v>
      </c>
      <c r="P11" s="166"/>
      <c r="Q11" s="166">
        <f t="shared" si="4"/>
        <v>1.3213213822193381</v>
      </c>
      <c r="R11" s="162"/>
      <c r="S11" s="162"/>
      <c r="T11" s="162"/>
      <c r="U11" s="162"/>
      <c r="V11" s="162"/>
      <c r="W11" s="162"/>
    </row>
    <row r="12" spans="2:25" s="191" customFormat="1" ht="22.5" customHeight="1" x14ac:dyDescent="0.25">
      <c r="B12" s="146" t="s">
        <v>37</v>
      </c>
      <c r="C12" s="159"/>
      <c r="D12" s="163">
        <f>'41benpresaad'!D12</f>
        <v>33772</v>
      </c>
      <c r="E12" s="162"/>
      <c r="F12" s="163">
        <f>'41benpresaad'!F12+'41benpresaad'!H12+'41benpresaad'!J12+'41benpresaad'!L12+'41benpresaad'!N12</f>
        <v>29712</v>
      </c>
      <c r="G12" s="165">
        <f t="shared" si="0"/>
        <v>61.812432387451111</v>
      </c>
      <c r="H12" s="164">
        <f>'41benpresaad'!P12</f>
        <v>5118</v>
      </c>
      <c r="I12" s="165">
        <f t="shared" si="1"/>
        <v>10.647416160439377</v>
      </c>
      <c r="J12" s="164">
        <f>'41benpresaad'!R12</f>
        <v>13209</v>
      </c>
      <c r="K12" s="165">
        <f t="shared" si="2"/>
        <v>27.479820254639261</v>
      </c>
      <c r="L12" s="164">
        <f>'41benpresaad'!T12</f>
        <v>29</v>
      </c>
      <c r="M12" s="165">
        <f t="shared" si="3"/>
        <v>6.0331197470250481E-2</v>
      </c>
      <c r="N12" s="164">
        <f t="shared" si="5"/>
        <v>48068</v>
      </c>
      <c r="O12" s="165">
        <f t="shared" si="6"/>
        <v>100</v>
      </c>
      <c r="P12" s="166"/>
      <c r="Q12" s="166">
        <f t="shared" si="4"/>
        <v>1.423309250266493</v>
      </c>
      <c r="R12" s="162"/>
      <c r="S12" s="162"/>
      <c r="T12" s="162"/>
      <c r="U12" s="162"/>
      <c r="V12" s="162"/>
      <c r="W12" s="162"/>
    </row>
    <row r="13" spans="2:25" s="191" customFormat="1" ht="18" customHeight="1" x14ac:dyDescent="0.25">
      <c r="B13" s="146" t="s">
        <v>38</v>
      </c>
      <c r="C13" s="159"/>
      <c r="D13" s="163">
        <f>'41benpresaad'!D13</f>
        <v>34208</v>
      </c>
      <c r="E13" s="162"/>
      <c r="F13" s="164">
        <f>'41benpresaad'!F13+'41benpresaad'!H13+'41benpresaad'!J13+'41benpresaad'!L13+'41benpresaad'!N13</f>
        <v>30080</v>
      </c>
      <c r="G13" s="165">
        <f t="shared" si="0"/>
        <v>53.015615636786634</v>
      </c>
      <c r="H13" s="164">
        <f>'41benpresaad'!P13</f>
        <v>863</v>
      </c>
      <c r="I13" s="165">
        <f t="shared" si="1"/>
        <v>1.521026472558074</v>
      </c>
      <c r="J13" s="164">
        <f>'41benpresaad'!R13</f>
        <v>25795</v>
      </c>
      <c r="K13" s="165">
        <f t="shared" si="2"/>
        <v>45.463357890655296</v>
      </c>
      <c r="L13" s="164">
        <f>'41benpresaad'!T13</f>
        <v>0</v>
      </c>
      <c r="M13" s="165">
        <f t="shared" si="3"/>
        <v>0</v>
      </c>
      <c r="N13" s="164">
        <f t="shared" si="5"/>
        <v>56738</v>
      </c>
      <c r="O13" s="165">
        <f t="shared" si="6"/>
        <v>100</v>
      </c>
      <c r="P13" s="166"/>
      <c r="Q13" s="166">
        <f t="shared" si="4"/>
        <v>1.6586178671655754</v>
      </c>
      <c r="R13" s="162"/>
      <c r="S13" s="162"/>
      <c r="T13" s="162"/>
      <c r="U13" s="162"/>
      <c r="V13" s="162"/>
      <c r="W13" s="162"/>
    </row>
    <row r="14" spans="2:25" s="191" customFormat="1" ht="18" customHeight="1" x14ac:dyDescent="0.25">
      <c r="B14" s="146" t="s">
        <v>6</v>
      </c>
      <c r="C14" s="159"/>
      <c r="D14" s="163">
        <f>'41benpresaad'!D14</f>
        <v>65832</v>
      </c>
      <c r="E14" s="162"/>
      <c r="F14" s="164">
        <f>'41benpresaad'!F14+'41benpresaad'!H14+'41benpresaad'!J14+'41benpresaad'!L14+'41benpresaad'!N14</f>
        <v>18023</v>
      </c>
      <c r="G14" s="165">
        <f t="shared" si="0"/>
        <v>23.902549004005198</v>
      </c>
      <c r="H14" s="164">
        <f>'41benpresaad'!P14</f>
        <v>29067</v>
      </c>
      <c r="I14" s="165">
        <f t="shared" si="1"/>
        <v>38.549375348133999</v>
      </c>
      <c r="J14" s="164">
        <f>'41benpresaad'!R14</f>
        <v>28182</v>
      </c>
      <c r="K14" s="165">
        <f t="shared" si="2"/>
        <v>37.375666427946207</v>
      </c>
      <c r="L14" s="164">
        <f>'41benpresaad'!T14</f>
        <v>130</v>
      </c>
      <c r="M14" s="165">
        <f t="shared" si="3"/>
        <v>0.17240921991459113</v>
      </c>
      <c r="N14" s="164">
        <f t="shared" si="5"/>
        <v>75402</v>
      </c>
      <c r="O14" s="165">
        <f t="shared" si="6"/>
        <v>100</v>
      </c>
      <c r="P14" s="166"/>
      <c r="Q14" s="166">
        <f t="shared" si="4"/>
        <v>1.1453700328107912</v>
      </c>
      <c r="R14" s="162"/>
      <c r="S14" s="162"/>
      <c r="T14" s="162"/>
      <c r="U14" s="162"/>
      <c r="V14" s="162"/>
      <c r="W14" s="162"/>
    </row>
    <row r="15" spans="2:25" s="191" customFormat="1" ht="18" customHeight="1" x14ac:dyDescent="0.25">
      <c r="B15" s="146" t="s">
        <v>5</v>
      </c>
      <c r="C15" s="159"/>
      <c r="D15" s="163">
        <f>'41benpresaad'!D15</f>
        <v>18132</v>
      </c>
      <c r="E15" s="162"/>
      <c r="F15" s="163">
        <f>'41benpresaad'!F15+'41benpresaad'!H15+'41benpresaad'!J15+'41benpresaad'!L15+'41benpresaad'!N15</f>
        <v>18703</v>
      </c>
      <c r="G15" s="165">
        <f t="shared" si="0"/>
        <v>64.640215663233562</v>
      </c>
      <c r="H15" s="164">
        <f>'41benpresaad'!P15</f>
        <v>589</v>
      </c>
      <c r="I15" s="165">
        <f t="shared" si="1"/>
        <v>2.0356673809359229</v>
      </c>
      <c r="J15" s="164">
        <f>'41benpresaad'!R15</f>
        <v>9642</v>
      </c>
      <c r="K15" s="165">
        <f t="shared" si="2"/>
        <v>33.324116955830512</v>
      </c>
      <c r="L15" s="164">
        <f>'41benpresaad'!T15</f>
        <v>0</v>
      </c>
      <c r="M15" s="165">
        <f t="shared" si="3"/>
        <v>0</v>
      </c>
      <c r="N15" s="164">
        <f t="shared" si="5"/>
        <v>28934</v>
      </c>
      <c r="O15" s="165">
        <f t="shared" si="6"/>
        <v>100</v>
      </c>
      <c r="P15" s="166"/>
      <c r="Q15" s="166">
        <f t="shared" si="4"/>
        <v>1.5957423339951466</v>
      </c>
      <c r="R15" s="162"/>
      <c r="S15" s="162"/>
      <c r="T15" s="162"/>
      <c r="U15" s="162"/>
      <c r="V15" s="162"/>
      <c r="W15" s="162"/>
    </row>
    <row r="16" spans="2:25" s="191" customFormat="1" ht="18" customHeight="1" x14ac:dyDescent="0.25">
      <c r="B16" s="146" t="s">
        <v>4</v>
      </c>
      <c r="C16" s="159"/>
      <c r="D16" s="163">
        <f>'41benpresaad'!D16</f>
        <v>129176</v>
      </c>
      <c r="E16" s="162"/>
      <c r="F16" s="164">
        <f>'41benpresaad'!F16+'41benpresaad'!H16+'41benpresaad'!J16+'41benpresaad'!L16+'41benpresaad'!N16</f>
        <v>92867</v>
      </c>
      <c r="G16" s="165">
        <f t="shared" si="0"/>
        <v>50.486012199232384</v>
      </c>
      <c r="H16" s="164">
        <f>'41benpresaad'!P16</f>
        <v>48617</v>
      </c>
      <c r="I16" s="165">
        <f t="shared" si="1"/>
        <v>26.430039250649646</v>
      </c>
      <c r="J16" s="164">
        <f>'41benpresaad'!R16</f>
        <v>39473</v>
      </c>
      <c r="K16" s="165">
        <f t="shared" si="2"/>
        <v>21.459015145749294</v>
      </c>
      <c r="L16" s="164">
        <f>'41benpresaad'!T16</f>
        <v>2989</v>
      </c>
      <c r="M16" s="165">
        <f t="shared" si="3"/>
        <v>1.6249334043686734</v>
      </c>
      <c r="N16" s="164">
        <f t="shared" si="5"/>
        <v>183946</v>
      </c>
      <c r="O16" s="165">
        <f t="shared" si="6"/>
        <v>100</v>
      </c>
      <c r="P16" s="166"/>
      <c r="Q16" s="166">
        <f t="shared" si="4"/>
        <v>1.4239951693813093</v>
      </c>
      <c r="R16" s="162"/>
      <c r="S16" s="162"/>
      <c r="T16" s="162"/>
      <c r="U16" s="162"/>
      <c r="V16" s="162"/>
      <c r="W16" s="162"/>
    </row>
    <row r="17" spans="2:25" s="191" customFormat="1" ht="18" customHeight="1" x14ac:dyDescent="0.25">
      <c r="B17" s="146" t="s">
        <v>40</v>
      </c>
      <c r="C17" s="159"/>
      <c r="D17" s="163">
        <f>'41benpresaad'!D17</f>
        <v>82425</v>
      </c>
      <c r="E17" s="162"/>
      <c r="F17" s="164">
        <f>'41benpresaad'!F17+'41benpresaad'!H17+'41benpresaad'!J17+'41benpresaad'!L17+'41benpresaad'!N17</f>
        <v>82509</v>
      </c>
      <c r="G17" s="165">
        <f t="shared" si="0"/>
        <v>69.667826263172117</v>
      </c>
      <c r="H17" s="164">
        <f>'41benpresaad'!P17</f>
        <v>12954</v>
      </c>
      <c r="I17" s="165">
        <f t="shared" si="1"/>
        <v>10.937922183193731</v>
      </c>
      <c r="J17" s="164">
        <f>'41benpresaad'!R17</f>
        <v>22950</v>
      </c>
      <c r="K17" s="165">
        <f t="shared" si="2"/>
        <v>19.378208592272358</v>
      </c>
      <c r="L17" s="164">
        <f>'41benpresaad'!T17</f>
        <v>19</v>
      </c>
      <c r="M17" s="165">
        <f t="shared" si="3"/>
        <v>1.604296136179411E-2</v>
      </c>
      <c r="N17" s="164">
        <f t="shared" si="5"/>
        <v>118432</v>
      </c>
      <c r="O17" s="165">
        <f t="shared" si="6"/>
        <v>100</v>
      </c>
      <c r="P17" s="166"/>
      <c r="Q17" s="166">
        <f t="shared" si="4"/>
        <v>1.4368456172277828</v>
      </c>
      <c r="R17" s="162"/>
      <c r="S17" s="162"/>
      <c r="T17" s="162"/>
      <c r="U17" s="162"/>
      <c r="V17" s="162"/>
      <c r="W17" s="162"/>
    </row>
    <row r="18" spans="2:25" s="191" customFormat="1" ht="18" customHeight="1" x14ac:dyDescent="0.25">
      <c r="B18" s="146" t="s">
        <v>41</v>
      </c>
      <c r="C18" s="159"/>
      <c r="D18" s="163">
        <f>'41benpresaad'!D18</f>
        <v>248373</v>
      </c>
      <c r="E18" s="162"/>
      <c r="F18" s="164">
        <f>'41benpresaad'!F18+'41benpresaad'!H18+'41benpresaad'!J18+'41benpresaad'!L18+'41benpresaad'!N18</f>
        <v>127571</v>
      </c>
      <c r="G18" s="165">
        <f t="shared" si="0"/>
        <v>41.410282212253222</v>
      </c>
      <c r="H18" s="164">
        <f>'41benpresaad'!P18</f>
        <v>23107</v>
      </c>
      <c r="I18" s="165">
        <f t="shared" si="1"/>
        <v>7.5006654418209084</v>
      </c>
      <c r="J18" s="164">
        <f>'41benpresaad'!R18</f>
        <v>157296</v>
      </c>
      <c r="K18" s="165">
        <f t="shared" si="2"/>
        <v>51.059188615426564</v>
      </c>
      <c r="L18" s="164">
        <f>'41benpresaad'!T18</f>
        <v>92</v>
      </c>
      <c r="M18" s="165">
        <f t="shared" si="3"/>
        <v>2.9863730499308589E-2</v>
      </c>
      <c r="N18" s="164">
        <f t="shared" si="5"/>
        <v>308066</v>
      </c>
      <c r="O18" s="165">
        <f t="shared" si="6"/>
        <v>100.00000000000001</v>
      </c>
      <c r="P18" s="166"/>
      <c r="Q18" s="166">
        <f t="shared" si="4"/>
        <v>1.2403361073868737</v>
      </c>
      <c r="R18" s="162"/>
      <c r="S18" s="162"/>
      <c r="T18" s="162"/>
      <c r="U18" s="162"/>
      <c r="V18" s="162"/>
      <c r="W18" s="162"/>
    </row>
    <row r="19" spans="2:25" s="191" customFormat="1" ht="18" customHeight="1" x14ac:dyDescent="0.25">
      <c r="B19" s="146" t="s">
        <v>3</v>
      </c>
      <c r="C19" s="159"/>
      <c r="D19" s="163">
        <f>'41benpresaad'!D19</f>
        <v>179408</v>
      </c>
      <c r="E19" s="162"/>
      <c r="F19" s="164">
        <f>'41benpresaad'!F19+'41benpresaad'!H19+'41benpresaad'!J19+'41benpresaad'!L19+'41benpresaad'!N19</f>
        <v>114263</v>
      </c>
      <c r="G19" s="165">
        <f t="shared" si="0"/>
        <v>42.092331042002812</v>
      </c>
      <c r="H19" s="164">
        <f>'41benpresaad'!P19</f>
        <v>27481</v>
      </c>
      <c r="I19" s="165">
        <f>H19*100/$N19</f>
        <v>10.123481348864281</v>
      </c>
      <c r="J19" s="164">
        <f>'41benpresaad'!R19</f>
        <v>128683</v>
      </c>
      <c r="K19" s="165">
        <f>J19*100/$N19</f>
        <v>47.404386682286024</v>
      </c>
      <c r="L19" s="164">
        <f>'41benpresaad'!T19</f>
        <v>1031</v>
      </c>
      <c r="M19" s="165">
        <f t="shared" si="3"/>
        <v>0.37980092684687872</v>
      </c>
      <c r="N19" s="164">
        <f t="shared" si="5"/>
        <v>271458</v>
      </c>
      <c r="O19" s="165">
        <f t="shared" si="6"/>
        <v>100</v>
      </c>
      <c r="P19" s="166"/>
      <c r="Q19" s="166">
        <f t="shared" si="4"/>
        <v>1.5130763399625435</v>
      </c>
      <c r="R19" s="162"/>
      <c r="S19" s="162"/>
      <c r="T19" s="162"/>
      <c r="U19" s="162"/>
      <c r="V19" s="162"/>
      <c r="W19" s="162"/>
    </row>
    <row r="20" spans="2:25" s="191" customFormat="1" ht="18" customHeight="1" x14ac:dyDescent="0.25">
      <c r="B20" s="146" t="s">
        <v>2</v>
      </c>
      <c r="C20" s="159"/>
      <c r="D20" s="163">
        <f>'41benpresaad'!D20</f>
        <v>37664</v>
      </c>
      <c r="E20" s="162"/>
      <c r="F20" s="164">
        <f>'41benpresaad'!F20+'41benpresaad'!H20+'41benpresaad'!J20+'41benpresaad'!L20+'41benpresaad'!N20</f>
        <v>17032</v>
      </c>
      <c r="G20" s="165">
        <f t="shared" si="0"/>
        <v>37.939944756304016</v>
      </c>
      <c r="H20" s="164">
        <f>'41benpresaad'!P20</f>
        <v>20353</v>
      </c>
      <c r="I20" s="165">
        <f>H20*100/$N20</f>
        <v>45.337699367370575</v>
      </c>
      <c r="J20" s="164">
        <f>'41benpresaad'!R20</f>
        <v>7507</v>
      </c>
      <c r="K20" s="165">
        <f>J20*100/$N20</f>
        <v>16.722355876325402</v>
      </c>
      <c r="L20" s="164">
        <f>'41benpresaad'!T20</f>
        <v>0</v>
      </c>
      <c r="M20" s="165">
        <f t="shared" si="3"/>
        <v>0</v>
      </c>
      <c r="N20" s="164">
        <f t="shared" si="5"/>
        <v>44892</v>
      </c>
      <c r="O20" s="165">
        <f t="shared" si="6"/>
        <v>100</v>
      </c>
      <c r="P20" s="166"/>
      <c r="Q20" s="166">
        <f t="shared" si="4"/>
        <v>1.1919073916737468</v>
      </c>
      <c r="R20" s="162"/>
      <c r="S20" s="162"/>
      <c r="T20" s="162"/>
      <c r="U20" s="162"/>
      <c r="V20" s="162"/>
      <c r="W20" s="162"/>
    </row>
    <row r="21" spans="2:25" s="191" customFormat="1" ht="18" customHeight="1" x14ac:dyDescent="0.25">
      <c r="B21" s="146" t="s">
        <v>35</v>
      </c>
      <c r="C21" s="159"/>
      <c r="D21" s="163">
        <f>'41benpresaad'!D21</f>
        <v>93660</v>
      </c>
      <c r="E21" s="162"/>
      <c r="F21" s="164">
        <f>'41benpresaad'!F21+'41benpresaad'!H21+'41benpresaad'!J21+'41benpresaad'!L21+'41benpresaad'!N21</f>
        <v>90345</v>
      </c>
      <c r="G21" s="165">
        <f t="shared" si="0"/>
        <v>60.971412374473601</v>
      </c>
      <c r="H21" s="164">
        <f>'41benpresaad'!P21</f>
        <v>21047</v>
      </c>
      <c r="I21" s="165">
        <f>H21*100/$N21</f>
        <v>14.204054637728108</v>
      </c>
      <c r="J21" s="164">
        <f>'41benpresaad'!R21</f>
        <v>36638</v>
      </c>
      <c r="K21" s="165">
        <f>J21*100/$N21</f>
        <v>24.726001511715797</v>
      </c>
      <c r="L21" s="164">
        <f>'41benpresaad'!T21</f>
        <v>146</v>
      </c>
      <c r="M21" s="165">
        <f t="shared" si="3"/>
        <v>9.8531476082496489E-2</v>
      </c>
      <c r="N21" s="164">
        <f t="shared" si="5"/>
        <v>148176</v>
      </c>
      <c r="O21" s="165">
        <f t="shared" si="6"/>
        <v>100</v>
      </c>
      <c r="P21" s="166"/>
      <c r="Q21" s="166">
        <f t="shared" si="4"/>
        <v>1.5820627802690583</v>
      </c>
      <c r="R21" s="162"/>
      <c r="S21" s="162"/>
      <c r="T21" s="162"/>
      <c r="U21" s="162"/>
      <c r="V21" s="162"/>
      <c r="W21" s="162"/>
    </row>
    <row r="22" spans="2:25" s="191" customFormat="1" ht="21" customHeight="1" x14ac:dyDescent="0.25">
      <c r="B22" s="146" t="s">
        <v>42</v>
      </c>
      <c r="C22" s="159"/>
      <c r="D22" s="163">
        <f>'41benpresaad'!D22</f>
        <v>209961</v>
      </c>
      <c r="E22" s="162"/>
      <c r="F22" s="164">
        <f>'41benpresaad'!F22+'41benpresaad'!H22+'41benpresaad'!J22+'41benpresaad'!L22+'41benpresaad'!N22</f>
        <v>208219</v>
      </c>
      <c r="G22" s="165">
        <f t="shared" si="0"/>
        <v>69.644517583468797</v>
      </c>
      <c r="H22" s="164">
        <f>'41benpresaad'!P22</f>
        <v>31110</v>
      </c>
      <c r="I22" s="165">
        <f>H22*100/$N22</f>
        <v>10.405587107909049</v>
      </c>
      <c r="J22" s="164">
        <f>'41benpresaad'!R22</f>
        <v>59553</v>
      </c>
      <c r="K22" s="165">
        <f>J22*100/$N22</f>
        <v>19.919123402034959</v>
      </c>
      <c r="L22" s="164">
        <f>'41benpresaad'!T22</f>
        <v>92</v>
      </c>
      <c r="M22" s="165">
        <f t="shared" si="3"/>
        <v>3.0771906587194874E-2</v>
      </c>
      <c r="N22" s="164">
        <f t="shared" si="5"/>
        <v>298974</v>
      </c>
      <c r="O22" s="165">
        <f t="shared" si="6"/>
        <v>99.999999999999986</v>
      </c>
      <c r="P22" s="166"/>
      <c r="Q22" s="166">
        <f t="shared" si="4"/>
        <v>1.4239501621729749</v>
      </c>
      <c r="R22" s="162"/>
      <c r="S22" s="162"/>
      <c r="T22" s="162"/>
      <c r="U22" s="162"/>
      <c r="V22" s="162"/>
      <c r="W22" s="162"/>
    </row>
    <row r="23" spans="2:25" s="191" customFormat="1" ht="18" customHeight="1" x14ac:dyDescent="0.25">
      <c r="B23" s="146" t="s">
        <v>43</v>
      </c>
      <c r="C23" s="159"/>
      <c r="D23" s="163">
        <f>'41benpresaad'!D23</f>
        <v>50287</v>
      </c>
      <c r="E23" s="162"/>
      <c r="F23" s="164">
        <f>'41benpresaad'!F23+'41benpresaad'!H23+'41benpresaad'!J23+'41benpresaad'!L23+'41benpresaad'!N23</f>
        <v>33409</v>
      </c>
      <c r="G23" s="165">
        <f t="shared" si="0"/>
        <v>50.035944286356148</v>
      </c>
      <c r="H23" s="164">
        <f>'41benpresaad'!P23</f>
        <v>2096</v>
      </c>
      <c r="I23" s="165">
        <f>H23*100/$N23</f>
        <v>3.139134341770256</v>
      </c>
      <c r="J23" s="164">
        <f>'41benpresaad'!R23</f>
        <v>31261</v>
      </c>
      <c r="K23" s="165">
        <f>J23*100/$N23</f>
        <v>46.818930657480905</v>
      </c>
      <c r="L23" s="164">
        <f>'41benpresaad'!T23</f>
        <v>4</v>
      </c>
      <c r="M23" s="165">
        <f t="shared" si="3"/>
        <v>5.9907143926913285E-3</v>
      </c>
      <c r="N23" s="164">
        <f t="shared" si="5"/>
        <v>66770</v>
      </c>
      <c r="O23" s="165">
        <f t="shared" si="6"/>
        <v>100.00000000000001</v>
      </c>
      <c r="P23" s="166"/>
      <c r="Q23" s="166">
        <f t="shared" si="4"/>
        <v>1.3277785511165907</v>
      </c>
      <c r="R23" s="162"/>
      <c r="S23" s="162"/>
      <c r="T23" s="162"/>
      <c r="U23" s="162"/>
      <c r="V23" s="162"/>
      <c r="W23" s="162"/>
    </row>
    <row r="24" spans="2:25" s="191" customFormat="1" ht="22.5" customHeight="1" x14ac:dyDescent="0.25">
      <c r="B24" s="146" t="s">
        <v>44</v>
      </c>
      <c r="C24" s="159"/>
      <c r="D24" s="163">
        <f>'41benpresaad'!D24</f>
        <v>17562</v>
      </c>
      <c r="E24" s="162"/>
      <c r="F24" s="163">
        <f>'41benpresaad'!F24+'41benpresaad'!H24+'41benpresaad'!J24+'41benpresaad'!L24+'41benpresaad'!N24</f>
        <v>11482</v>
      </c>
      <c r="G24" s="167">
        <f t="shared" si="0"/>
        <v>45.695865005770685</v>
      </c>
      <c r="H24" s="164">
        <f>'41benpresaad'!P24</f>
        <v>3226</v>
      </c>
      <c r="I24" s="165">
        <f t="shared" si="1"/>
        <v>12.838779002666454</v>
      </c>
      <c r="J24" s="164">
        <f>'41benpresaad'!R24</f>
        <v>10380</v>
      </c>
      <c r="K24" s="165">
        <f t="shared" si="2"/>
        <v>41.310144466112149</v>
      </c>
      <c r="L24" s="164">
        <f>'41benpresaad'!T24</f>
        <v>39</v>
      </c>
      <c r="M24" s="165">
        <f t="shared" si="3"/>
        <v>0.1552115254507104</v>
      </c>
      <c r="N24" s="163">
        <f t="shared" si="5"/>
        <v>25127</v>
      </c>
      <c r="O24" s="165">
        <f t="shared" si="6"/>
        <v>100</v>
      </c>
      <c r="P24" s="166"/>
      <c r="Q24" s="166">
        <f t="shared" si="4"/>
        <v>1.4307595945792051</v>
      </c>
      <c r="R24" s="162"/>
      <c r="S24" s="162"/>
      <c r="T24" s="162"/>
      <c r="U24" s="162"/>
      <c r="V24" s="162"/>
      <c r="W24" s="162"/>
    </row>
    <row r="25" spans="2:25" s="191" customFormat="1" ht="18" customHeight="1" x14ac:dyDescent="0.25">
      <c r="B25" s="146" t="s">
        <v>45</v>
      </c>
      <c r="C25" s="159"/>
      <c r="D25" s="163">
        <f>'41benpresaad'!D25</f>
        <v>74802</v>
      </c>
      <c r="E25" s="162"/>
      <c r="F25" s="163">
        <f>'41benpresaad'!F25+'41benpresaad'!H25+'41benpresaad'!J25+'41benpresaad'!L25+'41benpresaad'!N25</f>
        <v>58360</v>
      </c>
      <c r="G25" s="167">
        <f t="shared" si="0"/>
        <v>54.205173454697444</v>
      </c>
      <c r="H25" s="164">
        <f>'41benpresaad'!P25</f>
        <v>1518</v>
      </c>
      <c r="I25" s="165">
        <f t="shared" si="1"/>
        <v>1.4099289462685181</v>
      </c>
      <c r="J25" s="164">
        <f>'41benpresaad'!R25</f>
        <v>40021</v>
      </c>
      <c r="K25" s="165">
        <f t="shared" si="2"/>
        <v>37.171782844935677</v>
      </c>
      <c r="L25" s="164">
        <f>'41benpresaad'!T25</f>
        <v>7766</v>
      </c>
      <c r="M25" s="165">
        <f t="shared" si="3"/>
        <v>7.2131147540983607</v>
      </c>
      <c r="N25" s="163">
        <f t="shared" si="5"/>
        <v>107665</v>
      </c>
      <c r="O25" s="165">
        <f t="shared" si="6"/>
        <v>99.999999999999986</v>
      </c>
      <c r="P25" s="166"/>
      <c r="Q25" s="166">
        <f t="shared" si="4"/>
        <v>1.4393331729098153</v>
      </c>
      <c r="R25" s="162"/>
      <c r="S25" s="162"/>
      <c r="T25" s="162"/>
      <c r="U25" s="162"/>
      <c r="V25" s="162"/>
      <c r="W25" s="162"/>
    </row>
    <row r="26" spans="2:25" s="191" customFormat="1" ht="18" customHeight="1" x14ac:dyDescent="0.25">
      <c r="B26" s="146" t="s">
        <v>46</v>
      </c>
      <c r="C26" s="159"/>
      <c r="D26" s="163">
        <f>'41benpresaad'!D26</f>
        <v>9620</v>
      </c>
      <c r="E26" s="162"/>
      <c r="F26" s="163">
        <f>'41benpresaad'!F26+'41benpresaad'!H26+'41benpresaad'!J26+'41benpresaad'!L26+'41benpresaad'!N26</f>
        <v>12713</v>
      </c>
      <c r="G26" s="167">
        <f t="shared" si="0"/>
        <v>85.224911175169268</v>
      </c>
      <c r="H26" s="164">
        <f>'41benpresaad'!P26</f>
        <v>978</v>
      </c>
      <c r="I26" s="165">
        <f t="shared" si="1"/>
        <v>6.5562780719983911</v>
      </c>
      <c r="J26" s="164">
        <f>'41benpresaad'!R26</f>
        <v>1226</v>
      </c>
      <c r="K26" s="165">
        <f t="shared" si="2"/>
        <v>8.2188107528323382</v>
      </c>
      <c r="L26" s="164">
        <f>'41benpresaad'!T26</f>
        <v>0</v>
      </c>
      <c r="M26" s="165">
        <f t="shared" si="3"/>
        <v>0</v>
      </c>
      <c r="N26" s="163">
        <f t="shared" si="5"/>
        <v>14917</v>
      </c>
      <c r="O26" s="165">
        <f t="shared" si="6"/>
        <v>100</v>
      </c>
      <c r="P26" s="166"/>
      <c r="Q26" s="166">
        <f t="shared" si="4"/>
        <v>1.5506237006237007</v>
      </c>
      <c r="R26" s="162"/>
      <c r="S26" s="162"/>
      <c r="T26" s="162"/>
      <c r="U26" s="162"/>
      <c r="V26" s="162"/>
      <c r="W26" s="162"/>
    </row>
    <row r="27" spans="2:25" s="191" customFormat="1" ht="18" customHeight="1" x14ac:dyDescent="0.25">
      <c r="B27" s="146" t="s">
        <v>1</v>
      </c>
      <c r="C27" s="159"/>
      <c r="D27" s="163">
        <f>'41benpresaad'!D27</f>
        <v>3916</v>
      </c>
      <c r="E27" s="162"/>
      <c r="F27" s="163">
        <f>'41benpresaad'!F27+'41benpresaad'!H27+'41benpresaad'!J27+'41benpresaad'!L27+'41benpresaad'!N27</f>
        <v>3263</v>
      </c>
      <c r="G27" s="167">
        <f t="shared" si="0"/>
        <v>62.235361434293345</v>
      </c>
      <c r="H27" s="164">
        <f>'41benpresaad'!P27</f>
        <v>4</v>
      </c>
      <c r="I27" s="165">
        <f t="shared" si="1"/>
        <v>7.6292199122639709E-2</v>
      </c>
      <c r="J27" s="164">
        <f>'41benpresaad'!R27</f>
        <v>1976</v>
      </c>
      <c r="K27" s="165">
        <f t="shared" si="2"/>
        <v>37.688346366584014</v>
      </c>
      <c r="L27" s="164">
        <f>'41benpresaad'!T27</f>
        <v>0</v>
      </c>
      <c r="M27" s="165">
        <f t="shared" si="3"/>
        <v>0</v>
      </c>
      <c r="N27" s="164">
        <f t="shared" si="5"/>
        <v>5243</v>
      </c>
      <c r="O27" s="165">
        <f t="shared" si="6"/>
        <v>100</v>
      </c>
      <c r="P27" s="166"/>
      <c r="Q27" s="166">
        <f t="shared" si="4"/>
        <v>1.3388661899897856</v>
      </c>
      <c r="R27" s="162"/>
      <c r="S27" s="162"/>
      <c r="T27" s="162"/>
      <c r="U27" s="162"/>
      <c r="V27" s="162"/>
      <c r="W27" s="162"/>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1677042</v>
      </c>
      <c r="E30" s="174"/>
      <c r="F30" s="147">
        <f>SUM(F10:F27)</f>
        <v>1400208</v>
      </c>
      <c r="G30" s="175">
        <f>F30*100/$N30</f>
        <v>58.55313283815893</v>
      </c>
      <c r="H30" s="147">
        <f>SUM(H10:H27)</f>
        <v>242900</v>
      </c>
      <c r="I30" s="175">
        <f>H30*100/$N30</f>
        <v>10.157459439161041</v>
      </c>
      <c r="J30" s="147">
        <f>SUM(J10:J27)</f>
        <v>735889</v>
      </c>
      <c r="K30" s="175">
        <f>J30*100/$N30</f>
        <v>30.773003990221408</v>
      </c>
      <c r="L30" s="147">
        <f>SUM(L10:L28)</f>
        <v>12349</v>
      </c>
      <c r="M30" s="175">
        <f>L30*100/$N30</f>
        <v>0.5164037324586237</v>
      </c>
      <c r="N30" s="147">
        <f>F30+H30+J30+L30</f>
        <v>2391346</v>
      </c>
      <c r="O30" s="175">
        <f>G30+I30+K30+M30</f>
        <v>100.00000000000001</v>
      </c>
      <c r="P30" s="176"/>
      <c r="Q30" s="176">
        <f>(N30/D30)</f>
        <v>1.4259308949924927</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J7:K7"/>
    <mergeCell ref="L7:M7"/>
    <mergeCell ref="N7:O7"/>
    <mergeCell ref="B3:X3"/>
    <mergeCell ref="B4:W4"/>
    <mergeCell ref="F6:W6"/>
    <mergeCell ref="B7:B8"/>
    <mergeCell ref="F7:G7"/>
    <mergeCell ref="H7:I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24">
    <tabColor theme="0"/>
    <pageSetUpPr fitToPage="1"/>
  </sheetPr>
  <dimension ref="B1:AD57"/>
  <sheetViews>
    <sheetView showGridLines="0"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7.17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B1" s="613" t="s">
        <v>32</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47" t="s">
        <v>414</v>
      </c>
      <c r="C3" s="1547"/>
      <c r="D3" s="1547"/>
      <c r="E3" s="1547"/>
      <c r="F3" s="1547"/>
      <c r="G3" s="1547"/>
      <c r="H3" s="1547"/>
      <c r="I3" s="1547"/>
      <c r="J3" s="1547"/>
      <c r="K3" s="1547"/>
      <c r="L3" s="1547"/>
      <c r="M3" s="1547"/>
      <c r="N3" s="1547"/>
      <c r="O3" s="1547"/>
      <c r="P3" s="1547"/>
      <c r="Q3" s="1547"/>
      <c r="R3" s="1547"/>
      <c r="S3" s="1547"/>
      <c r="T3" s="1547"/>
      <c r="U3" s="1547"/>
      <c r="V3" s="1547"/>
      <c r="W3" s="1547"/>
      <c r="X3" s="1547"/>
      <c r="Y3" s="821"/>
    </row>
    <row r="4" spans="2:30" s="621" customFormat="1" ht="14.25" customHeight="1" x14ac:dyDescent="0.25">
      <c r="B4" s="1482" t="str">
        <f>porsaad!$B$6</f>
        <v>Situación a 31 de diciembre de 2025</v>
      </c>
      <c r="C4" s="1482"/>
      <c r="D4" s="1482"/>
      <c r="E4" s="1482"/>
      <c r="F4" s="1482"/>
      <c r="G4" s="1482"/>
      <c r="H4" s="1482"/>
      <c r="I4" s="1482"/>
      <c r="J4" s="1482"/>
      <c r="K4" s="1482"/>
      <c r="L4" s="1482"/>
      <c r="M4" s="1482"/>
      <c r="N4" s="1482"/>
      <c r="O4" s="1482"/>
      <c r="P4" s="1482"/>
      <c r="Q4" s="1482"/>
      <c r="R4" s="1482"/>
      <c r="S4" s="1482"/>
      <c r="T4" s="1482"/>
      <c r="U4" s="1482"/>
      <c r="V4" s="1482"/>
      <c r="W4" s="1482"/>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7" t="s">
        <v>52</v>
      </c>
      <c r="G6" s="1598"/>
      <c r="H6" s="1598"/>
      <c r="I6" s="1598"/>
      <c r="J6" s="1598"/>
      <c r="K6" s="1598"/>
      <c r="L6" s="1598"/>
      <c r="M6" s="1598"/>
      <c r="N6" s="1598"/>
      <c r="O6" s="1598"/>
      <c r="P6" s="1598"/>
      <c r="Q6" s="1598"/>
      <c r="R6" s="1598"/>
      <c r="S6" s="1598"/>
      <c r="T6" s="1598"/>
      <c r="U6" s="1598"/>
      <c r="V6" s="1598"/>
      <c r="W6" s="1599"/>
      <c r="X6" s="825"/>
      <c r="Y6" s="826"/>
    </row>
    <row r="7" spans="2:30" s="621" customFormat="1" ht="64.5" customHeight="1" x14ac:dyDescent="0.25">
      <c r="B7" s="1555" t="s">
        <v>12</v>
      </c>
      <c r="C7" s="625"/>
      <c r="D7" s="871" t="s">
        <v>245</v>
      </c>
      <c r="E7" s="625"/>
      <c r="F7" s="1600" t="s">
        <v>54</v>
      </c>
      <c r="G7" s="1601"/>
      <c r="H7" s="1602" t="s">
        <v>55</v>
      </c>
      <c r="I7" s="1603"/>
      <c r="J7" s="1604" t="s">
        <v>56</v>
      </c>
      <c r="K7" s="1605"/>
      <c r="L7" s="1604" t="s">
        <v>57</v>
      </c>
      <c r="M7" s="1606"/>
      <c r="N7" s="1605" t="s">
        <v>58</v>
      </c>
      <c r="O7" s="1605"/>
      <c r="P7" s="1604" t="s">
        <v>59</v>
      </c>
      <c r="Q7" s="1606"/>
      <c r="R7" s="1602" t="s">
        <v>60</v>
      </c>
      <c r="S7" s="1603"/>
      <c r="T7" s="1604" t="s">
        <v>61</v>
      </c>
      <c r="U7" s="1606"/>
      <c r="V7" s="1604" t="s">
        <v>0</v>
      </c>
      <c r="W7" s="1607"/>
      <c r="X7" s="627"/>
      <c r="Y7" s="855" t="s">
        <v>246</v>
      </c>
      <c r="AD7" s="827"/>
    </row>
    <row r="8" spans="2:30" s="626" customFormat="1" ht="20.25" customHeight="1" x14ac:dyDescent="0.25">
      <c r="B8" s="1556"/>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79302</v>
      </c>
      <c r="E10" s="633"/>
      <c r="F10" s="675">
        <v>6</v>
      </c>
      <c r="G10" s="676">
        <v>4.1448354287779113E-2</v>
      </c>
      <c r="H10" s="675">
        <v>30314</v>
      </c>
      <c r="I10" s="676">
        <v>22.496891373428415</v>
      </c>
      <c r="J10" s="675">
        <v>33618</v>
      </c>
      <c r="K10" s="676">
        <v>25.898844759971517</v>
      </c>
      <c r="L10" s="675">
        <v>6475</v>
      </c>
      <c r="M10" s="676">
        <v>6.7656467537436367</v>
      </c>
      <c r="N10" s="675">
        <v>13444</v>
      </c>
      <c r="O10" s="676">
        <v>12.528030778060005</v>
      </c>
      <c r="P10" s="675">
        <v>1958</v>
      </c>
      <c r="Q10" s="676">
        <v>2.7451563878290628</v>
      </c>
      <c r="R10" s="675">
        <v>27776</v>
      </c>
      <c r="S10" s="676">
        <v>29.514416587843943</v>
      </c>
      <c r="T10" s="675">
        <v>9</v>
      </c>
      <c r="U10" s="676">
        <v>9.5650048356413341E-3</v>
      </c>
      <c r="V10" s="831">
        <f>F10+H10+J10+L10+N10+P10+R10+T10</f>
        <v>113600</v>
      </c>
      <c r="W10" s="676">
        <f t="shared" ref="V10:W27" si="0">G10+I10+K10+M10+O10+Q10+S10+U10</f>
        <v>100</v>
      </c>
      <c r="X10" s="678"/>
      <c r="Y10" s="832">
        <f t="shared" ref="Y10:Y27" si="1">V10/D10</f>
        <v>1.4324985498474188</v>
      </c>
    </row>
    <row r="11" spans="2:30" s="633" customFormat="1" ht="18" customHeight="1" x14ac:dyDescent="0.25">
      <c r="B11" s="682" t="s">
        <v>7</v>
      </c>
      <c r="D11" s="833">
        <v>14293</v>
      </c>
      <c r="F11" s="683">
        <v>2511</v>
      </c>
      <c r="G11" s="684">
        <v>14.391281630215721</v>
      </c>
      <c r="H11" s="683">
        <v>1962</v>
      </c>
      <c r="I11" s="684">
        <v>3.2171381652608795</v>
      </c>
      <c r="J11" s="683">
        <v>725</v>
      </c>
      <c r="K11" s="684">
        <v>5.0160483690378443</v>
      </c>
      <c r="L11" s="683">
        <v>513</v>
      </c>
      <c r="M11" s="684">
        <v>3.4634619690975592</v>
      </c>
      <c r="N11" s="683">
        <v>2943</v>
      </c>
      <c r="O11" s="684">
        <v>20.243338060759871</v>
      </c>
      <c r="P11" s="683">
        <v>4537</v>
      </c>
      <c r="Q11" s="684">
        <v>22.057176979920879</v>
      </c>
      <c r="R11" s="683">
        <v>5585</v>
      </c>
      <c r="S11" s="684">
        <v>31.611554825707248</v>
      </c>
      <c r="T11" s="683">
        <v>0</v>
      </c>
      <c r="U11" s="684">
        <v>0</v>
      </c>
      <c r="V11" s="834">
        <f t="shared" si="0"/>
        <v>18776</v>
      </c>
      <c r="W11" s="684">
        <f t="shared" si="0"/>
        <v>100</v>
      </c>
      <c r="X11" s="678"/>
      <c r="Y11" s="835">
        <f t="shared" si="1"/>
        <v>1.3136500384803751</v>
      </c>
    </row>
    <row r="12" spans="2:30" s="633" customFormat="1" ht="22.5" customHeight="1" x14ac:dyDescent="0.25">
      <c r="B12" s="682" t="s">
        <v>37</v>
      </c>
      <c r="D12" s="833">
        <v>7543</v>
      </c>
      <c r="F12" s="685">
        <v>2187</v>
      </c>
      <c r="G12" s="684">
        <v>26.047201285061163</v>
      </c>
      <c r="H12" s="685">
        <v>844</v>
      </c>
      <c r="I12" s="684">
        <v>1.4456938094649698</v>
      </c>
      <c r="J12" s="685">
        <v>836</v>
      </c>
      <c r="K12" s="684">
        <v>7.7350796985048804</v>
      </c>
      <c r="L12" s="685">
        <v>551</v>
      </c>
      <c r="M12" s="684">
        <v>6.5735821079945636</v>
      </c>
      <c r="N12" s="685">
        <v>1830</v>
      </c>
      <c r="O12" s="684">
        <v>20.560978623501793</v>
      </c>
      <c r="P12" s="685">
        <v>1599</v>
      </c>
      <c r="Q12" s="684">
        <v>11.083652539231435</v>
      </c>
      <c r="R12" s="685">
        <v>2730</v>
      </c>
      <c r="S12" s="684">
        <v>26.553811936241196</v>
      </c>
      <c r="T12" s="685">
        <v>12</v>
      </c>
      <c r="U12" s="684">
        <v>0</v>
      </c>
      <c r="V12" s="834">
        <f t="shared" si="0"/>
        <v>10589</v>
      </c>
      <c r="W12" s="684">
        <f t="shared" si="0"/>
        <v>100</v>
      </c>
      <c r="X12" s="678"/>
      <c r="Y12" s="835">
        <f t="shared" si="1"/>
        <v>1.4038181095055018</v>
      </c>
    </row>
    <row r="13" spans="2:30" s="633" customFormat="1" ht="18" customHeight="1" x14ac:dyDescent="0.25">
      <c r="B13" s="682" t="s">
        <v>38</v>
      </c>
      <c r="D13" s="833">
        <v>8329</v>
      </c>
      <c r="F13" s="683">
        <v>432</v>
      </c>
      <c r="G13" s="684">
        <v>2.2477064220183487</v>
      </c>
      <c r="H13" s="683">
        <v>2944</v>
      </c>
      <c r="I13" s="684">
        <v>9.8776758409785934</v>
      </c>
      <c r="J13" s="683">
        <v>658</v>
      </c>
      <c r="K13" s="684">
        <v>2.6758409785932722</v>
      </c>
      <c r="L13" s="683">
        <v>637</v>
      </c>
      <c r="M13" s="684">
        <v>7.477064220183486</v>
      </c>
      <c r="N13" s="683">
        <v>2200</v>
      </c>
      <c r="O13" s="684">
        <v>19.602446483180429</v>
      </c>
      <c r="P13" s="683">
        <v>437</v>
      </c>
      <c r="Q13" s="684">
        <v>6.666666666666667</v>
      </c>
      <c r="R13" s="683">
        <v>4774</v>
      </c>
      <c r="S13" s="684">
        <v>51.452599388379205</v>
      </c>
      <c r="T13" s="683">
        <v>0</v>
      </c>
      <c r="U13" s="684">
        <v>0</v>
      </c>
      <c r="V13" s="834">
        <f t="shared" si="0"/>
        <v>12082</v>
      </c>
      <c r="W13" s="684">
        <f t="shared" si="0"/>
        <v>100</v>
      </c>
      <c r="X13" s="678"/>
      <c r="Y13" s="835">
        <f t="shared" si="1"/>
        <v>1.4505943090407012</v>
      </c>
    </row>
    <row r="14" spans="2:30" s="633" customFormat="1" ht="18" customHeight="1" x14ac:dyDescent="0.25">
      <c r="B14" s="682" t="s">
        <v>6</v>
      </c>
      <c r="D14" s="833">
        <v>23116</v>
      </c>
      <c r="F14" s="683">
        <v>690</v>
      </c>
      <c r="G14" s="684">
        <v>0.16137708445400753</v>
      </c>
      <c r="H14" s="683">
        <v>1116</v>
      </c>
      <c r="I14" s="684">
        <v>3.0984400215169448</v>
      </c>
      <c r="J14" s="683">
        <v>501</v>
      </c>
      <c r="K14" s="684">
        <v>0</v>
      </c>
      <c r="L14" s="683">
        <v>1743</v>
      </c>
      <c r="M14" s="684">
        <v>14.922001075847231</v>
      </c>
      <c r="N14" s="683">
        <v>3428</v>
      </c>
      <c r="O14" s="684">
        <v>24.314147391070467</v>
      </c>
      <c r="P14" s="683">
        <v>9056</v>
      </c>
      <c r="Q14" s="684">
        <v>21.79666487358795</v>
      </c>
      <c r="R14" s="683">
        <v>10012</v>
      </c>
      <c r="S14" s="684">
        <v>35.707369553523399</v>
      </c>
      <c r="T14" s="683">
        <v>82</v>
      </c>
      <c r="U14" s="684">
        <v>0</v>
      </c>
      <c r="V14" s="834">
        <f t="shared" si="0"/>
        <v>26628</v>
      </c>
      <c r="W14" s="684">
        <f t="shared" si="0"/>
        <v>100</v>
      </c>
      <c r="X14" s="678"/>
      <c r="Y14" s="835">
        <f t="shared" si="1"/>
        <v>1.1519293995500952</v>
      </c>
    </row>
    <row r="15" spans="2:30" s="633" customFormat="1" ht="18" customHeight="1" x14ac:dyDescent="0.25">
      <c r="B15" s="682" t="s">
        <v>5</v>
      </c>
      <c r="D15" s="833">
        <v>5108</v>
      </c>
      <c r="F15" s="685">
        <v>2346</v>
      </c>
      <c r="G15" s="684">
        <v>0</v>
      </c>
      <c r="H15" s="685">
        <v>716</v>
      </c>
      <c r="I15" s="684">
        <v>5.5706304868316039</v>
      </c>
      <c r="J15" s="685">
        <v>377</v>
      </c>
      <c r="K15" s="684">
        <v>8.0925778132482051</v>
      </c>
      <c r="L15" s="685">
        <v>718</v>
      </c>
      <c r="M15" s="684">
        <v>12.721468475658419</v>
      </c>
      <c r="N15" s="685">
        <v>1766</v>
      </c>
      <c r="O15" s="684">
        <v>33.998403830806069</v>
      </c>
      <c r="P15" s="685">
        <v>259</v>
      </c>
      <c r="Q15" s="684">
        <v>0</v>
      </c>
      <c r="R15" s="685">
        <v>2262</v>
      </c>
      <c r="S15" s="684">
        <v>39.616919393455703</v>
      </c>
      <c r="T15" s="685">
        <v>0</v>
      </c>
      <c r="U15" s="684">
        <v>0</v>
      </c>
      <c r="V15" s="834">
        <f t="shared" si="0"/>
        <v>8444</v>
      </c>
      <c r="W15" s="684">
        <f t="shared" si="0"/>
        <v>100</v>
      </c>
      <c r="X15" s="678"/>
      <c r="Y15" s="835">
        <f t="shared" si="1"/>
        <v>1.6530931871574002</v>
      </c>
    </row>
    <row r="16" spans="2:30" s="742" customFormat="1" ht="18" customHeight="1" x14ac:dyDescent="0.25">
      <c r="B16" s="836" t="s">
        <v>4</v>
      </c>
      <c r="D16" s="837">
        <v>34629</v>
      </c>
      <c r="E16" s="820"/>
      <c r="F16" s="838">
        <v>5831</v>
      </c>
      <c r="G16" s="839">
        <v>14.10823965697068</v>
      </c>
      <c r="H16" s="838">
        <v>4915</v>
      </c>
      <c r="I16" s="839">
        <v>4.2299223548499247</v>
      </c>
      <c r="J16" s="838">
        <v>3391</v>
      </c>
      <c r="K16" s="839">
        <v>9.7183914706223202</v>
      </c>
      <c r="L16" s="838">
        <v>2070</v>
      </c>
      <c r="M16" s="839">
        <v>5.5742264457063389</v>
      </c>
      <c r="N16" s="838">
        <v>5526</v>
      </c>
      <c r="O16" s="839">
        <v>12.858963958743772</v>
      </c>
      <c r="P16" s="838">
        <v>16020</v>
      </c>
      <c r="Q16" s="839">
        <v>32.65036504809364</v>
      </c>
      <c r="R16" s="838">
        <v>9648</v>
      </c>
      <c r="S16" s="839">
        <v>20.020859891065012</v>
      </c>
      <c r="T16" s="838">
        <v>641</v>
      </c>
      <c r="U16" s="839">
        <v>0.83903117394831384</v>
      </c>
      <c r="V16" s="840">
        <f t="shared" si="0"/>
        <v>48042</v>
      </c>
      <c r="W16" s="839">
        <f t="shared" si="0"/>
        <v>100</v>
      </c>
      <c r="X16" s="841"/>
      <c r="Y16" s="835">
        <f t="shared" si="1"/>
        <v>1.3873343151693667</v>
      </c>
    </row>
    <row r="17" spans="2:25" s="742" customFormat="1" ht="18" customHeight="1" x14ac:dyDescent="0.25">
      <c r="B17" s="836" t="s">
        <v>40</v>
      </c>
      <c r="D17" s="837">
        <v>24947</v>
      </c>
      <c r="E17" s="820"/>
      <c r="F17" s="838">
        <v>4851</v>
      </c>
      <c r="G17" s="839">
        <v>6.9774527726995732</v>
      </c>
      <c r="H17" s="838">
        <v>5743</v>
      </c>
      <c r="I17" s="839">
        <v>8.4573866109515112</v>
      </c>
      <c r="J17" s="838">
        <v>2929</v>
      </c>
      <c r="K17" s="839">
        <v>12.122399233916601</v>
      </c>
      <c r="L17" s="838">
        <v>1477</v>
      </c>
      <c r="M17" s="839">
        <v>4.8359014538173586</v>
      </c>
      <c r="N17" s="838">
        <v>7713</v>
      </c>
      <c r="O17" s="839">
        <v>28.332027509358404</v>
      </c>
      <c r="P17" s="838">
        <v>4526</v>
      </c>
      <c r="Q17" s="839">
        <v>12.823191433794724</v>
      </c>
      <c r="R17" s="838">
        <v>9008</v>
      </c>
      <c r="S17" s="839">
        <v>26.412466266213983</v>
      </c>
      <c r="T17" s="838">
        <v>14</v>
      </c>
      <c r="U17" s="839">
        <v>3.9174719247845394E-2</v>
      </c>
      <c r="V17" s="840">
        <f t="shared" si="0"/>
        <v>36261</v>
      </c>
      <c r="W17" s="839">
        <f t="shared" si="0"/>
        <v>99.999999999999986</v>
      </c>
      <c r="X17" s="841"/>
      <c r="Y17" s="835">
        <f t="shared" si="1"/>
        <v>1.4535214655068747</v>
      </c>
    </row>
    <row r="18" spans="2:25" s="742" customFormat="1" ht="18" customHeight="1" x14ac:dyDescent="0.25">
      <c r="B18" s="836" t="s">
        <v>41</v>
      </c>
      <c r="D18" s="837">
        <v>46448</v>
      </c>
      <c r="E18" s="820"/>
      <c r="F18" s="838">
        <v>9</v>
      </c>
      <c r="G18" s="839">
        <v>0.38917682645664642</v>
      </c>
      <c r="H18" s="838">
        <v>4420</v>
      </c>
      <c r="I18" s="839">
        <v>5.0131877455410665</v>
      </c>
      <c r="J18" s="838">
        <v>5833</v>
      </c>
      <c r="K18" s="839">
        <v>10.515152074072708</v>
      </c>
      <c r="L18" s="838">
        <v>3642</v>
      </c>
      <c r="M18" s="839">
        <v>6.5237840529723146</v>
      </c>
      <c r="N18" s="838">
        <v>14695</v>
      </c>
      <c r="O18" s="839">
        <v>32.416031871922094</v>
      </c>
      <c r="P18" s="838">
        <v>6611</v>
      </c>
      <c r="Q18" s="839">
        <v>11.359905564675286</v>
      </c>
      <c r="R18" s="838">
        <v>22501</v>
      </c>
      <c r="S18" s="839">
        <v>33.677628788018517</v>
      </c>
      <c r="T18" s="838">
        <v>66</v>
      </c>
      <c r="U18" s="839">
        <v>0.10513307634136894</v>
      </c>
      <c r="V18" s="840">
        <f t="shared" si="0"/>
        <v>57777</v>
      </c>
      <c r="W18" s="839">
        <f t="shared" si="0"/>
        <v>100.00000000000001</v>
      </c>
      <c r="X18" s="841"/>
      <c r="Y18" s="835">
        <f t="shared" si="1"/>
        <v>1.2439071650017224</v>
      </c>
    </row>
    <row r="19" spans="2:25" s="742" customFormat="1" ht="18" customHeight="1" x14ac:dyDescent="0.25">
      <c r="B19" s="836" t="s">
        <v>3</v>
      </c>
      <c r="D19" s="837">
        <v>48636</v>
      </c>
      <c r="E19" s="820"/>
      <c r="F19" s="838">
        <v>22</v>
      </c>
      <c r="G19" s="839">
        <v>7.0628950806935764E-3</v>
      </c>
      <c r="H19" s="838">
        <v>20476</v>
      </c>
      <c r="I19" s="839">
        <v>5.0323127449941731</v>
      </c>
      <c r="J19" s="838">
        <v>1160</v>
      </c>
      <c r="K19" s="839">
        <v>8.1223293427976129E-2</v>
      </c>
      <c r="L19" s="838">
        <v>3172</v>
      </c>
      <c r="M19" s="839">
        <v>7.5113889183176186</v>
      </c>
      <c r="N19" s="838">
        <v>6108</v>
      </c>
      <c r="O19" s="839">
        <v>19.811420701345483</v>
      </c>
      <c r="P19" s="838">
        <v>8153</v>
      </c>
      <c r="Q19" s="839">
        <v>16.121058021683087</v>
      </c>
      <c r="R19" s="838">
        <v>33480</v>
      </c>
      <c r="S19" s="839">
        <v>51.403750397287851</v>
      </c>
      <c r="T19" s="838">
        <v>351</v>
      </c>
      <c r="U19" s="839">
        <v>3.1783027863121094E-2</v>
      </c>
      <c r="V19" s="840">
        <f t="shared" si="0"/>
        <v>72922</v>
      </c>
      <c r="W19" s="839">
        <f t="shared" si="0"/>
        <v>100.00000000000001</v>
      </c>
      <c r="X19" s="841"/>
      <c r="Y19" s="835">
        <f t="shared" si="1"/>
        <v>1.4993420511555227</v>
      </c>
    </row>
    <row r="20" spans="2:25" s="633" customFormat="1" ht="18" customHeight="1" x14ac:dyDescent="0.25">
      <c r="B20" s="836" t="s">
        <v>2</v>
      </c>
      <c r="D20" s="833">
        <v>12363</v>
      </c>
      <c r="F20" s="683">
        <v>425</v>
      </c>
      <c r="G20" s="684">
        <v>2.6190698107931776</v>
      </c>
      <c r="H20" s="683">
        <v>936</v>
      </c>
      <c r="I20" s="684">
        <v>3.3647124615528008</v>
      </c>
      <c r="J20" s="683">
        <v>179</v>
      </c>
      <c r="K20" s="684">
        <v>1.8175039612265822</v>
      </c>
      <c r="L20" s="683">
        <v>773</v>
      </c>
      <c r="M20" s="684">
        <v>6.0117438717494638</v>
      </c>
      <c r="N20" s="683">
        <v>3415</v>
      </c>
      <c r="O20" s="684">
        <v>28.250535930655232</v>
      </c>
      <c r="P20" s="683">
        <v>6117</v>
      </c>
      <c r="Q20" s="684">
        <v>37.794761860378415</v>
      </c>
      <c r="R20" s="683">
        <v>2067</v>
      </c>
      <c r="S20" s="684">
        <v>20.141672103644328</v>
      </c>
      <c r="T20" s="683">
        <v>0</v>
      </c>
      <c r="U20" s="684">
        <v>0</v>
      </c>
      <c r="V20" s="834">
        <f t="shared" si="0"/>
        <v>13912</v>
      </c>
      <c r="W20" s="684">
        <f t="shared" si="0"/>
        <v>100</v>
      </c>
      <c r="X20" s="678"/>
      <c r="Y20" s="835">
        <f t="shared" si="1"/>
        <v>1.1252932136212894</v>
      </c>
    </row>
    <row r="21" spans="2:25" s="633" customFormat="1" ht="18" customHeight="1" x14ac:dyDescent="0.25">
      <c r="B21" s="682" t="s">
        <v>35</v>
      </c>
      <c r="D21" s="833">
        <v>28667</v>
      </c>
      <c r="F21" s="683">
        <v>1450</v>
      </c>
      <c r="G21" s="684">
        <v>5.3052431721922009</v>
      </c>
      <c r="H21" s="683">
        <v>12123</v>
      </c>
      <c r="I21" s="684">
        <v>3.6950489265371695</v>
      </c>
      <c r="J21" s="683">
        <v>8203</v>
      </c>
      <c r="K21" s="684">
        <v>30.798159778004965</v>
      </c>
      <c r="L21" s="683">
        <v>1743</v>
      </c>
      <c r="M21" s="684">
        <v>7.5471009201109975</v>
      </c>
      <c r="N21" s="683">
        <v>3913</v>
      </c>
      <c r="O21" s="684">
        <v>17.328757119906527</v>
      </c>
      <c r="P21" s="683">
        <v>7137</v>
      </c>
      <c r="Q21" s="684">
        <v>16.445158463560684</v>
      </c>
      <c r="R21" s="683">
        <v>8638</v>
      </c>
      <c r="S21" s="684">
        <v>18.613991529136847</v>
      </c>
      <c r="T21" s="683">
        <v>89</v>
      </c>
      <c r="U21" s="684">
        <v>0.26654009055060612</v>
      </c>
      <c r="V21" s="834">
        <f t="shared" si="0"/>
        <v>43296</v>
      </c>
      <c r="W21" s="684">
        <f t="shared" si="0"/>
        <v>100.00000000000001</v>
      </c>
      <c r="X21" s="678"/>
      <c r="Y21" s="835">
        <f t="shared" si="1"/>
        <v>1.5103080196741898</v>
      </c>
    </row>
    <row r="22" spans="2:25" s="633" customFormat="1" ht="21" customHeight="1" x14ac:dyDescent="0.25">
      <c r="B22" s="682" t="s">
        <v>42</v>
      </c>
      <c r="D22" s="833">
        <v>68067</v>
      </c>
      <c r="F22" s="683">
        <v>2570</v>
      </c>
      <c r="G22" s="684">
        <v>2.2532814395789673</v>
      </c>
      <c r="H22" s="683">
        <v>22288</v>
      </c>
      <c r="I22" s="684">
        <v>13.798591305169941</v>
      </c>
      <c r="J22" s="683">
        <v>17108</v>
      </c>
      <c r="K22" s="684">
        <v>14.416274049446134</v>
      </c>
      <c r="L22" s="683">
        <v>7172</v>
      </c>
      <c r="M22" s="684">
        <v>8.5530151426815628</v>
      </c>
      <c r="N22" s="683">
        <v>15436</v>
      </c>
      <c r="O22" s="684">
        <v>24.417377054346627</v>
      </c>
      <c r="P22" s="683">
        <v>14117</v>
      </c>
      <c r="Q22" s="684">
        <v>16.926398058711374</v>
      </c>
      <c r="R22" s="683">
        <v>18017</v>
      </c>
      <c r="S22" s="684">
        <v>19.521611017443234</v>
      </c>
      <c r="T22" s="683">
        <v>66</v>
      </c>
      <c r="U22" s="684">
        <v>0.11345193262215779</v>
      </c>
      <c r="V22" s="834">
        <f t="shared" si="0"/>
        <v>96774</v>
      </c>
      <c r="W22" s="684">
        <f t="shared" si="0"/>
        <v>100</v>
      </c>
      <c r="X22" s="678"/>
      <c r="Y22" s="835">
        <f t="shared" si="1"/>
        <v>1.4217462206355502</v>
      </c>
    </row>
    <row r="23" spans="2:25" s="633" customFormat="1" ht="18" customHeight="1" x14ac:dyDescent="0.25">
      <c r="B23" s="682" t="s">
        <v>43</v>
      </c>
      <c r="D23" s="833">
        <v>14801</v>
      </c>
      <c r="F23" s="683">
        <v>1142</v>
      </c>
      <c r="G23" s="684">
        <v>8.3258093641171165</v>
      </c>
      <c r="H23" s="683">
        <v>2984</v>
      </c>
      <c r="I23" s="684">
        <v>9.538243260673287</v>
      </c>
      <c r="J23" s="683">
        <v>578</v>
      </c>
      <c r="K23" s="684">
        <v>0.88352895653295493</v>
      </c>
      <c r="L23" s="683">
        <v>1513</v>
      </c>
      <c r="M23" s="684">
        <v>8.2742164323487675</v>
      </c>
      <c r="N23" s="683">
        <v>2804</v>
      </c>
      <c r="O23" s="684">
        <v>15.62620920933832</v>
      </c>
      <c r="P23" s="683">
        <v>1215</v>
      </c>
      <c r="Q23" s="684">
        <v>3.5147684767186895</v>
      </c>
      <c r="R23" s="683">
        <v>8261</v>
      </c>
      <c r="S23" s="684">
        <v>53.81787695085773</v>
      </c>
      <c r="T23" s="683">
        <v>2</v>
      </c>
      <c r="U23" s="684">
        <v>1.9347349413130401E-2</v>
      </c>
      <c r="V23" s="834">
        <f>F23+H23+J23+L23+N23+P23+R23+T23</f>
        <v>18499</v>
      </c>
      <c r="W23" s="684">
        <f t="shared" si="0"/>
        <v>100</v>
      </c>
      <c r="X23" s="678"/>
      <c r="Y23" s="835">
        <f t="shared" si="1"/>
        <v>1.2498479832443754</v>
      </c>
    </row>
    <row r="24" spans="2:25" s="633" customFormat="1" ht="22.5" customHeight="1" x14ac:dyDescent="0.25">
      <c r="B24" s="682" t="s">
        <v>44</v>
      </c>
      <c r="D24" s="833">
        <v>3374</v>
      </c>
      <c r="F24" s="685">
        <v>367</v>
      </c>
      <c r="G24" s="686">
        <v>3.2579185520361991</v>
      </c>
      <c r="H24" s="685">
        <v>402</v>
      </c>
      <c r="I24" s="684">
        <v>6.4253393665158374</v>
      </c>
      <c r="J24" s="685">
        <v>206</v>
      </c>
      <c r="K24" s="684">
        <v>5.2187028657616894</v>
      </c>
      <c r="L24" s="685">
        <v>199</v>
      </c>
      <c r="M24" s="684">
        <v>3.4690799396681751</v>
      </c>
      <c r="N24" s="685">
        <v>1058</v>
      </c>
      <c r="O24" s="684">
        <v>17.134238310708898</v>
      </c>
      <c r="P24" s="685">
        <v>783</v>
      </c>
      <c r="Q24" s="684">
        <v>12.428355957767723</v>
      </c>
      <c r="R24" s="685">
        <v>1374</v>
      </c>
      <c r="S24" s="684">
        <v>51.945701357466064</v>
      </c>
      <c r="T24" s="685">
        <v>12</v>
      </c>
      <c r="U24" s="684">
        <v>0.12066365007541478</v>
      </c>
      <c r="V24" s="842">
        <f t="shared" si="0"/>
        <v>4401</v>
      </c>
      <c r="W24" s="684">
        <f t="shared" si="0"/>
        <v>100</v>
      </c>
      <c r="X24" s="678"/>
      <c r="Y24" s="835">
        <f t="shared" si="1"/>
        <v>1.3043864848844102</v>
      </c>
    </row>
    <row r="25" spans="2:25" s="633" customFormat="1" ht="18" customHeight="1" x14ac:dyDescent="0.25">
      <c r="B25" s="682" t="s">
        <v>45</v>
      </c>
      <c r="D25" s="833">
        <v>17411</v>
      </c>
      <c r="F25" s="685">
        <v>267</v>
      </c>
      <c r="G25" s="686">
        <v>0.41635124905374715</v>
      </c>
      <c r="H25" s="685">
        <v>5326</v>
      </c>
      <c r="I25" s="684">
        <v>12.162503154176129</v>
      </c>
      <c r="J25" s="685">
        <v>1398</v>
      </c>
      <c r="K25" s="684">
        <v>6.594330894103793</v>
      </c>
      <c r="L25" s="685">
        <v>2001</v>
      </c>
      <c r="M25" s="684">
        <v>8.2555303221465213</v>
      </c>
      <c r="N25" s="685">
        <v>5951</v>
      </c>
      <c r="O25" s="684">
        <v>27.294137437967869</v>
      </c>
      <c r="P25" s="685">
        <v>735</v>
      </c>
      <c r="Q25" s="684">
        <v>2.5864244259399447</v>
      </c>
      <c r="R25" s="685">
        <v>7305</v>
      </c>
      <c r="S25" s="684">
        <v>35.057616283959966</v>
      </c>
      <c r="T25" s="685">
        <v>2126</v>
      </c>
      <c r="U25" s="684">
        <v>7.6331062326520316</v>
      </c>
      <c r="V25" s="842">
        <f t="shared" si="0"/>
        <v>25109</v>
      </c>
      <c r="W25" s="684">
        <f t="shared" si="0"/>
        <v>99.999999999999986</v>
      </c>
      <c r="X25" s="678"/>
      <c r="Y25" s="835">
        <f t="shared" si="1"/>
        <v>1.442134282924588</v>
      </c>
    </row>
    <row r="26" spans="2:25" s="633" customFormat="1" ht="18" customHeight="1" x14ac:dyDescent="0.25">
      <c r="B26" s="682" t="s">
        <v>46</v>
      </c>
      <c r="D26" s="833">
        <v>2207</v>
      </c>
      <c r="F26" s="685">
        <v>404</v>
      </c>
      <c r="G26" s="686">
        <v>8.1975827640567527</v>
      </c>
      <c r="H26" s="685">
        <v>469</v>
      </c>
      <c r="I26" s="684">
        <v>11.008933263268524</v>
      </c>
      <c r="J26" s="685">
        <v>617</v>
      </c>
      <c r="K26" s="684">
        <v>20.546505517603784</v>
      </c>
      <c r="L26" s="685">
        <v>425</v>
      </c>
      <c r="M26" s="684">
        <v>9.1697320021019451</v>
      </c>
      <c r="N26" s="685">
        <v>708</v>
      </c>
      <c r="O26" s="684">
        <v>17.892800840777721</v>
      </c>
      <c r="P26" s="685">
        <v>410</v>
      </c>
      <c r="Q26" s="684">
        <v>13.110877561744614</v>
      </c>
      <c r="R26" s="685">
        <v>475</v>
      </c>
      <c r="S26" s="684">
        <v>20.073568050446664</v>
      </c>
      <c r="T26" s="685">
        <v>0</v>
      </c>
      <c r="U26" s="684">
        <v>0</v>
      </c>
      <c r="V26" s="842">
        <f t="shared" si="0"/>
        <v>3508</v>
      </c>
      <c r="W26" s="684">
        <f t="shared" si="0"/>
        <v>100.00000000000001</v>
      </c>
      <c r="X26" s="678"/>
      <c r="Y26" s="835">
        <f t="shared" si="1"/>
        <v>1.5894879927503398</v>
      </c>
    </row>
    <row r="27" spans="2:25" s="633" customFormat="1" ht="18" customHeight="1" x14ac:dyDescent="0.25">
      <c r="B27" s="682" t="s">
        <v>1</v>
      </c>
      <c r="D27" s="833">
        <v>1202</v>
      </c>
      <c r="F27" s="685">
        <v>190</v>
      </c>
      <c r="G27" s="686">
        <v>9.2670598146588041</v>
      </c>
      <c r="H27" s="685">
        <v>210</v>
      </c>
      <c r="I27" s="684">
        <v>12.973883740522325</v>
      </c>
      <c r="J27" s="685">
        <v>389</v>
      </c>
      <c r="K27" s="684">
        <v>20.387531592249367</v>
      </c>
      <c r="L27" s="685">
        <v>21</v>
      </c>
      <c r="M27" s="684">
        <v>1.5164279696714407</v>
      </c>
      <c r="N27" s="685">
        <v>92</v>
      </c>
      <c r="O27" s="684">
        <v>7.5821398483572029</v>
      </c>
      <c r="P27" s="685">
        <v>0</v>
      </c>
      <c r="Q27" s="684">
        <v>0.42122999157540014</v>
      </c>
      <c r="R27" s="685">
        <v>664</v>
      </c>
      <c r="S27" s="684">
        <v>47.851727042965457</v>
      </c>
      <c r="T27" s="685">
        <v>0</v>
      </c>
      <c r="U27" s="684">
        <v>0</v>
      </c>
      <c r="V27" s="834">
        <f t="shared" si="0"/>
        <v>1566</v>
      </c>
      <c r="W27" s="684">
        <f t="shared" si="0"/>
        <v>100</v>
      </c>
      <c r="X27" s="678"/>
      <c r="Y27" s="835">
        <f t="shared" si="1"/>
        <v>1.302828618968386</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918" customFormat="1" ht="20.25" customHeight="1" x14ac:dyDescent="0.25">
      <c r="B30" s="1249" t="s">
        <v>0</v>
      </c>
      <c r="C30" s="1225"/>
      <c r="D30" s="1266">
        <f>SUM(D10:D29)</f>
        <v>440443</v>
      </c>
      <c r="E30" s="1225"/>
      <c r="F30" s="1250">
        <f>SUM(F10:F27)</f>
        <v>25700</v>
      </c>
      <c r="G30" s="1251">
        <f>F30*100/$V30</f>
        <v>4.1980705210507914</v>
      </c>
      <c r="H30" s="1250">
        <f>SUM(H10:H27)</f>
        <v>118188</v>
      </c>
      <c r="I30" s="1251">
        <f>H30*100/$V30</f>
        <v>19.305897227313267</v>
      </c>
      <c r="J30" s="1250">
        <f>SUM(J10:J27)</f>
        <v>78706</v>
      </c>
      <c r="K30" s="1251">
        <f>J30*100/$V30</f>
        <v>12.856550133456173</v>
      </c>
      <c r="L30" s="1250">
        <f>SUM(L10:L27)</f>
        <v>34845</v>
      </c>
      <c r="M30" s="1251">
        <f>L30*100/$V30</f>
        <v>5.6918975605453248</v>
      </c>
      <c r="N30" s="1250">
        <f>SUM(N10:N27)</f>
        <v>93030</v>
      </c>
      <c r="O30" s="1251">
        <f>N30*100/$V30</f>
        <v>15.196361890013819</v>
      </c>
      <c r="P30" s="1250">
        <f>SUM(P10:P27)</f>
        <v>83670</v>
      </c>
      <c r="Q30" s="1251">
        <f>P30*100/$V30</f>
        <v>13.66741480530427</v>
      </c>
      <c r="R30" s="1250">
        <f>SUM(R10:R27)</f>
        <v>174577</v>
      </c>
      <c r="S30" s="1251">
        <f>R30*100/$V30</f>
        <v>28.516986667450741</v>
      </c>
      <c r="T30" s="1250">
        <f>SUM(T10:T28)</f>
        <v>3470</v>
      </c>
      <c r="U30" s="1251">
        <f>T30*100/$V30</f>
        <v>0.56682119486561278</v>
      </c>
      <c r="V30" s="1250">
        <f>SUM(V10:V27)</f>
        <v>612186</v>
      </c>
      <c r="W30" s="1251">
        <f>G30+I30+K30+M30+O30+Q30+S30+U30</f>
        <v>100</v>
      </c>
      <c r="X30" s="1267"/>
      <c r="Y30" s="1268">
        <f>(V30/D30)</f>
        <v>1.3899324089609779</v>
      </c>
    </row>
    <row r="31" spans="2:25" s="631" customFormat="1" ht="5.25" customHeight="1" x14ac:dyDescent="0.25">
      <c r="B31" s="644"/>
      <c r="C31" s="645"/>
      <c r="D31" s="1343"/>
      <c r="E31" s="1343"/>
      <c r="F31" s="1343"/>
      <c r="G31" s="1343"/>
      <c r="H31" s="1343"/>
      <c r="I31" s="1343"/>
      <c r="J31" s="1343"/>
      <c r="K31" s="1343"/>
      <c r="L31" s="1343"/>
      <c r="M31" s="1338"/>
      <c r="N31" s="1343"/>
      <c r="O31" s="1343"/>
      <c r="P31" s="1343"/>
      <c r="Q31" s="1343"/>
      <c r="R31" s="1343"/>
      <c r="S31" s="1343"/>
      <c r="T31" s="1343"/>
      <c r="U31" s="1343"/>
      <c r="V31" s="1343"/>
      <c r="W31" s="1343"/>
      <c r="X31" s="1338"/>
      <c r="Y31" s="1338"/>
    </row>
    <row r="32" spans="2:25" s="697" customFormat="1" ht="18.75" customHeight="1" x14ac:dyDescent="0.25">
      <c r="B32" s="850" t="s">
        <v>39</v>
      </c>
      <c r="C32" s="851"/>
      <c r="D32" s="1337"/>
      <c r="E32" s="1337"/>
      <c r="F32" s="1337"/>
      <c r="G32" s="1337"/>
      <c r="H32" s="1337"/>
      <c r="I32" s="1337"/>
      <c r="J32" s="1337"/>
      <c r="K32" s="1337"/>
      <c r="L32" s="1337"/>
      <c r="M32" s="1337"/>
      <c r="N32" s="1337"/>
      <c r="O32" s="1337"/>
      <c r="P32" s="1337"/>
      <c r="Q32" s="1337"/>
      <c r="R32" s="1337"/>
      <c r="S32" s="1337"/>
      <c r="T32" s="1337"/>
      <c r="U32" s="1337"/>
      <c r="V32" s="1337"/>
      <c r="W32" s="1337"/>
      <c r="X32" s="1338"/>
      <c r="Y32" s="1338"/>
    </row>
    <row r="33" spans="2:28" s="852" customFormat="1" x14ac:dyDescent="0.35">
      <c r="B33" s="698" t="s">
        <v>47</v>
      </c>
      <c r="Q33" s="1363"/>
      <c r="X33" s="697"/>
      <c r="Y33" s="697"/>
    </row>
    <row r="34" spans="2:28" s="852" customFormat="1" x14ac:dyDescent="0.25">
      <c r="D34" s="852" t="e">
        <f>GETPIVOTDATA("Cuenta número de expedientes",#REF!,"CCAA",$B35,"Grado Resuelto",$B$1)</f>
        <v>#REF!</v>
      </c>
      <c r="N34" s="852" t="e">
        <f>GETPIVOTDATA("ID PRESTACION
COUNT",#REF!,"
CCAA",$B35,"
Tipo Prestación",N$1,"Grado Resuelto",$B$1)</f>
        <v>#REF!</v>
      </c>
      <c r="Q34" s="1363"/>
      <c r="X34" s="697"/>
      <c r="Y34" s="697"/>
    </row>
    <row r="35" spans="2:28" s="852" customFormat="1" x14ac:dyDescent="0.25">
      <c r="B35" s="852" t="s">
        <v>39</v>
      </c>
      <c r="D35" s="853" t="e">
        <f>GETPIVOTDATA("Cuenta número de expedientes",#REF!,"CCAA",$B36,"Grado Resuelto",$B$1)</f>
        <v>#REF!</v>
      </c>
      <c r="N35" s="852" t="e">
        <f>GETPIVOTDATA("ID PRESTACION
COUNT",#REF!,"
CCAA",$B36,"
Tipo Prestación",N$1,"Grado Resuelto",$B$1)</f>
        <v>#REF!</v>
      </c>
      <c r="Q35" s="1363"/>
      <c r="T35" s="697"/>
      <c r="U35" s="697"/>
    </row>
    <row r="36" spans="2:28" s="852" customFormat="1" x14ac:dyDescent="0.25">
      <c r="B36" s="852" t="s">
        <v>47</v>
      </c>
      <c r="Q36" s="1363"/>
      <c r="T36" s="697"/>
      <c r="U36" s="697"/>
    </row>
    <row r="37" spans="2:28" s="852" customFormat="1" x14ac:dyDescent="0.25">
      <c r="Q37" s="1363"/>
      <c r="T37" s="697"/>
      <c r="U37" s="697"/>
    </row>
    <row r="38" spans="2:28" s="852" customFormat="1" x14ac:dyDescent="0.25">
      <c r="C38" s="1363"/>
      <c r="D38" s="1363"/>
      <c r="E38" s="1363"/>
      <c r="F38" s="1363"/>
      <c r="G38" s="1363"/>
      <c r="H38" s="1363"/>
      <c r="I38" s="1363"/>
      <c r="J38" s="1363"/>
      <c r="K38" s="1363"/>
      <c r="L38" s="1363"/>
      <c r="M38" s="1363"/>
      <c r="N38" s="1363"/>
      <c r="O38" s="1363"/>
      <c r="P38" s="1363"/>
      <c r="Q38" s="1363"/>
      <c r="T38" s="697"/>
      <c r="U38" s="697"/>
    </row>
    <row r="39" spans="2:28" s="1359" customFormat="1" x14ac:dyDescent="0.25">
      <c r="C39" s="1363"/>
      <c r="D39" s="1363"/>
      <c r="E39" s="1363"/>
      <c r="F39" s="1363"/>
      <c r="G39" s="1363"/>
      <c r="H39" s="1363"/>
      <c r="I39" s="1363"/>
      <c r="J39" s="1363"/>
      <c r="K39" s="1363"/>
      <c r="L39" s="1363"/>
      <c r="M39" s="1363"/>
      <c r="N39" s="1363"/>
      <c r="O39" s="1363"/>
      <c r="P39" s="1363"/>
      <c r="Q39" s="1363"/>
      <c r="T39" s="1360"/>
      <c r="U39" s="1360"/>
    </row>
    <row r="40" spans="2:28" s="1359" customFormat="1" x14ac:dyDescent="0.25">
      <c r="C40" s="1363"/>
      <c r="D40" s="1363"/>
      <c r="E40" s="1363"/>
      <c r="F40" s="1363"/>
      <c r="G40" s="1363"/>
      <c r="H40" s="1363"/>
      <c r="I40" s="1363"/>
      <c r="J40" s="1363"/>
      <c r="K40" s="1363"/>
      <c r="L40" s="1363"/>
      <c r="M40" s="1363"/>
      <c r="N40" s="1363"/>
      <c r="O40" s="1363"/>
      <c r="P40" s="1363"/>
      <c r="Q40" s="1363"/>
      <c r="T40" s="1360"/>
      <c r="U40" s="1360"/>
    </row>
    <row r="41" spans="2:28" s="1359" customFormat="1" x14ac:dyDescent="0.25">
      <c r="C41" s="1363"/>
      <c r="D41" s="1363"/>
      <c r="E41" s="1363"/>
      <c r="F41" s="1363"/>
      <c r="G41" s="1363"/>
      <c r="H41" s="1363"/>
      <c r="I41" s="1363"/>
      <c r="J41" s="1363"/>
      <c r="K41" s="1363"/>
      <c r="L41" s="1363"/>
      <c r="M41" s="1363"/>
      <c r="N41" s="1363"/>
      <c r="O41" s="1363"/>
      <c r="P41" s="1363"/>
      <c r="Q41" s="1363"/>
      <c r="T41" s="1360"/>
      <c r="U41" s="1360"/>
    </row>
    <row r="42" spans="2:28" s="1359" customFormat="1" x14ac:dyDescent="0.25">
      <c r="C42" s="1363"/>
      <c r="D42" s="1363"/>
      <c r="E42" s="1363"/>
      <c r="F42" s="1363"/>
      <c r="G42" s="1363"/>
      <c r="H42" s="1363"/>
      <c r="I42" s="1363"/>
      <c r="J42" s="1363"/>
      <c r="K42" s="1363"/>
      <c r="L42" s="1363"/>
      <c r="M42" s="1363"/>
      <c r="N42" s="1363"/>
      <c r="O42" s="1363"/>
      <c r="P42" s="1363"/>
      <c r="Q42" s="1363"/>
      <c r="T42" s="1360"/>
      <c r="U42" s="1360"/>
    </row>
    <row r="43" spans="2:28" s="852" customFormat="1" x14ac:dyDescent="0.25">
      <c r="B43" s="1337"/>
      <c r="C43" s="1337"/>
      <c r="D43" s="1337"/>
      <c r="E43" s="1337"/>
      <c r="F43" s="1337"/>
      <c r="G43" s="1337"/>
      <c r="H43" s="1337"/>
      <c r="I43" s="1337"/>
      <c r="J43" s="1337"/>
      <c r="K43" s="1337"/>
      <c r="L43" s="1337"/>
      <c r="M43" s="1337"/>
      <c r="O43" s="1337"/>
      <c r="P43" s="1337"/>
      <c r="Q43" s="1337"/>
      <c r="R43" s="1337"/>
      <c r="S43" s="1337"/>
      <c r="T43" s="1338"/>
      <c r="U43" s="1338"/>
      <c r="V43" s="1337"/>
      <c r="W43" s="1337"/>
      <c r="X43" s="1337"/>
      <c r="Y43" s="1337"/>
      <c r="Z43" s="1337"/>
      <c r="AA43" s="1337"/>
      <c r="AB43" s="1337"/>
    </row>
    <row r="44" spans="2:28" s="852" customFormat="1" x14ac:dyDescent="0.25">
      <c r="D44" s="1337"/>
      <c r="E44" s="1337"/>
      <c r="F44" s="1337"/>
      <c r="G44" s="1337"/>
      <c r="H44" s="1337"/>
      <c r="I44" s="1337"/>
      <c r="J44" s="1337"/>
      <c r="K44" s="1337"/>
      <c r="L44" s="1337"/>
      <c r="M44" s="1337"/>
      <c r="O44" s="1337"/>
      <c r="P44" s="1337"/>
      <c r="Q44" s="1337"/>
      <c r="R44" s="1337"/>
      <c r="S44" s="1337"/>
      <c r="T44" s="1338"/>
      <c r="U44" s="1338"/>
      <c r="V44" s="1337"/>
      <c r="W44" s="1337"/>
      <c r="X44" s="1337"/>
      <c r="Y44" s="1337"/>
      <c r="Z44" s="1337"/>
      <c r="AA44" s="1337"/>
    </row>
    <row r="45" spans="2:28" s="852" customFormat="1" x14ac:dyDescent="0.25">
      <c r="Z45" s="1337"/>
      <c r="AA45" s="1337"/>
    </row>
    <row r="46" spans="2:28" s="852" customFormat="1" x14ac:dyDescent="0.25">
      <c r="T46" s="697"/>
      <c r="U46" s="697"/>
      <c r="V46" s="1337"/>
      <c r="W46" s="1337"/>
      <c r="X46" s="1337"/>
      <c r="Y46" s="1337"/>
      <c r="Z46" s="1337"/>
      <c r="AA46" s="1337"/>
    </row>
    <row r="47" spans="2:28" s="852" customFormat="1" x14ac:dyDescent="0.25">
      <c r="T47" s="697"/>
      <c r="U47" s="697"/>
      <c r="V47" s="1337"/>
      <c r="W47" s="1337"/>
      <c r="X47" s="1337"/>
      <c r="Y47" s="1337"/>
      <c r="Z47" s="1337"/>
      <c r="AA47" s="1337"/>
    </row>
    <row r="48" spans="2:28" s="852" customFormat="1" x14ac:dyDescent="0.25">
      <c r="T48" s="697"/>
      <c r="U48" s="697"/>
      <c r="V48" s="1337"/>
      <c r="W48" s="1337"/>
      <c r="X48" s="1337"/>
      <c r="Y48" s="1337"/>
      <c r="Z48" s="1337"/>
      <c r="AA48" s="1337"/>
    </row>
    <row r="49" spans="2:27" x14ac:dyDescent="0.25">
      <c r="B49" s="852"/>
      <c r="C49" s="852"/>
      <c r="D49" s="852"/>
      <c r="E49" s="852"/>
      <c r="F49" s="852"/>
      <c r="G49" s="852"/>
      <c r="H49" s="852"/>
      <c r="I49" s="852"/>
      <c r="J49" s="852"/>
      <c r="K49" s="852"/>
      <c r="L49" s="852"/>
      <c r="M49" s="852"/>
      <c r="N49" s="852"/>
      <c r="O49" s="852"/>
      <c r="P49" s="852"/>
      <c r="Q49" s="852"/>
      <c r="R49" s="852"/>
      <c r="S49" s="852"/>
      <c r="T49" s="697"/>
      <c r="U49" s="697"/>
      <c r="V49" s="1337"/>
      <c r="W49" s="1337"/>
      <c r="X49" s="1337"/>
      <c r="Y49" s="1337"/>
      <c r="Z49" s="1337"/>
      <c r="AA49" s="1337"/>
    </row>
    <row r="50" spans="2:27" x14ac:dyDescent="0.25">
      <c r="B50" s="852"/>
      <c r="C50" s="852"/>
      <c r="D50" s="852"/>
      <c r="E50" s="852"/>
      <c r="F50" s="852"/>
      <c r="G50" s="852"/>
      <c r="H50" s="852"/>
      <c r="I50" s="852"/>
      <c r="J50" s="852"/>
      <c r="K50" s="852"/>
      <c r="L50" s="852"/>
      <c r="M50" s="852"/>
      <c r="N50" s="852"/>
      <c r="O50" s="852"/>
      <c r="P50" s="852"/>
      <c r="Q50" s="852"/>
      <c r="R50" s="852"/>
      <c r="S50" s="852"/>
      <c r="T50" s="697"/>
      <c r="U50" s="697"/>
      <c r="V50" s="1337"/>
      <c r="W50" s="1337"/>
      <c r="X50" s="1337"/>
      <c r="Y50" s="1337"/>
      <c r="Z50" s="1337"/>
      <c r="AA50" s="1337"/>
    </row>
    <row r="51" spans="2:27" x14ac:dyDescent="0.25">
      <c r="B51" s="1337"/>
      <c r="C51" s="1337"/>
      <c r="D51" s="1337"/>
      <c r="E51" s="1337"/>
      <c r="F51" s="1337"/>
      <c r="G51" s="1337"/>
      <c r="H51" s="1337"/>
      <c r="I51" s="1337"/>
      <c r="J51" s="1337"/>
      <c r="K51" s="1337"/>
      <c r="L51" s="1337"/>
      <c r="M51" s="1337"/>
      <c r="N51" s="1337"/>
      <c r="O51" s="1337"/>
      <c r="P51" s="1337"/>
      <c r="Q51" s="1337"/>
      <c r="R51" s="1337"/>
      <c r="S51" s="1337"/>
      <c r="T51" s="1338"/>
      <c r="U51" s="1338"/>
      <c r="V51" s="1337"/>
      <c r="W51" s="1337"/>
      <c r="X51" s="1337"/>
      <c r="Y51" s="1337"/>
      <c r="Z51" s="1337"/>
      <c r="AA51" s="1337"/>
    </row>
    <row r="52" spans="2:27" x14ac:dyDescent="0.25">
      <c r="B52" s="1337"/>
      <c r="C52" s="1337"/>
      <c r="D52" s="1337"/>
      <c r="E52" s="1337"/>
      <c r="F52" s="1337"/>
      <c r="G52" s="1337"/>
      <c r="H52" s="1337"/>
      <c r="I52" s="1337"/>
      <c r="J52" s="1337"/>
      <c r="K52" s="1337"/>
      <c r="L52" s="1337"/>
      <c r="M52" s="1337"/>
      <c r="N52" s="1337"/>
      <c r="O52" s="1337"/>
      <c r="P52" s="1337"/>
      <c r="Q52" s="1337"/>
      <c r="R52" s="1337"/>
      <c r="S52" s="1337"/>
      <c r="T52" s="1338"/>
      <c r="U52" s="1338"/>
      <c r="V52" s="1337"/>
      <c r="W52" s="1337"/>
      <c r="X52" s="1337"/>
      <c r="Y52" s="1337"/>
      <c r="Z52" s="1337"/>
      <c r="AA52" s="1337"/>
    </row>
    <row r="53" spans="2:27" x14ac:dyDescent="0.25">
      <c r="B53" s="1337"/>
      <c r="C53" s="1337"/>
      <c r="D53" s="1337"/>
      <c r="E53" s="1337"/>
      <c r="F53" s="1337"/>
      <c r="G53" s="1337"/>
      <c r="H53" s="1337"/>
      <c r="I53" s="1337"/>
      <c r="J53" s="1337"/>
      <c r="K53" s="1337"/>
      <c r="L53" s="1337"/>
      <c r="M53" s="1337"/>
      <c r="N53" s="1337"/>
      <c r="O53" s="1337"/>
      <c r="P53" s="1337"/>
      <c r="Q53" s="1337"/>
      <c r="R53" s="1337"/>
      <c r="S53" s="1337"/>
      <c r="T53" s="1338"/>
      <c r="U53" s="1338"/>
      <c r="V53" s="1337"/>
      <c r="W53" s="1337"/>
      <c r="X53" s="1337"/>
      <c r="Y53" s="1337"/>
      <c r="Z53" s="1337"/>
      <c r="AA53" s="1337"/>
    </row>
    <row r="54" spans="2:27" x14ac:dyDescent="0.25">
      <c r="B54" s="1337"/>
      <c r="C54" s="1337"/>
      <c r="D54" s="1337"/>
      <c r="E54" s="1337"/>
      <c r="F54" s="1337"/>
      <c r="G54" s="1337"/>
      <c r="H54" s="1337"/>
      <c r="I54" s="1337"/>
      <c r="J54" s="1337"/>
      <c r="K54" s="1337"/>
      <c r="L54" s="1337"/>
      <c r="M54" s="1337"/>
      <c r="N54" s="1337"/>
      <c r="O54" s="1337"/>
      <c r="P54" s="1337"/>
      <c r="Q54" s="1337"/>
      <c r="R54" s="1337"/>
      <c r="S54" s="1337"/>
      <c r="T54" s="1338"/>
      <c r="U54" s="1338"/>
      <c r="V54" s="1337"/>
      <c r="W54" s="1337"/>
      <c r="X54" s="1337"/>
      <c r="Y54" s="1337"/>
      <c r="Z54" s="1337"/>
      <c r="AA54" s="1337"/>
    </row>
    <row r="55" spans="2:27" x14ac:dyDescent="0.25">
      <c r="B55" s="1337"/>
      <c r="C55" s="1337"/>
      <c r="D55" s="1337"/>
      <c r="E55" s="1337"/>
      <c r="F55" s="1337"/>
      <c r="G55" s="1337"/>
      <c r="H55" s="1337"/>
      <c r="I55" s="1337"/>
      <c r="J55" s="1337"/>
      <c r="K55" s="1337"/>
      <c r="L55" s="1337"/>
      <c r="M55" s="1337"/>
      <c r="N55" s="1337"/>
      <c r="O55" s="1337"/>
      <c r="P55" s="1337"/>
      <c r="Q55" s="1337"/>
      <c r="R55" s="1337"/>
      <c r="S55" s="1337"/>
      <c r="T55" s="1338"/>
      <c r="U55" s="1338"/>
      <c r="V55" s="1337"/>
      <c r="W55" s="1337"/>
      <c r="X55" s="1337"/>
      <c r="Y55" s="1337"/>
      <c r="Z55" s="1337"/>
      <c r="AA55" s="1337"/>
    </row>
    <row r="56" spans="2:27" x14ac:dyDescent="0.25">
      <c r="B56" s="1337"/>
      <c r="C56" s="1337"/>
      <c r="D56" s="1337"/>
      <c r="E56" s="1337"/>
      <c r="F56" s="1337"/>
      <c r="G56" s="1337"/>
      <c r="H56" s="1337"/>
      <c r="I56" s="1337"/>
      <c r="J56" s="1337"/>
      <c r="K56" s="1337"/>
      <c r="L56" s="1337"/>
      <c r="M56" s="1337"/>
      <c r="N56" s="1337"/>
      <c r="O56" s="1337"/>
      <c r="P56" s="1337"/>
      <c r="Q56" s="1337"/>
      <c r="R56" s="1337"/>
      <c r="S56" s="1337"/>
      <c r="T56" s="1338"/>
      <c r="U56" s="1338"/>
      <c r="V56" s="1337"/>
      <c r="W56" s="1337"/>
      <c r="X56" s="1337"/>
      <c r="Y56" s="1337"/>
      <c r="Z56" s="1337"/>
      <c r="AA56" s="1337"/>
    </row>
    <row r="57" spans="2:27" x14ac:dyDescent="0.25">
      <c r="B57" s="1337"/>
      <c r="C57" s="1337"/>
      <c r="D57" s="1337"/>
      <c r="E57" s="1337"/>
      <c r="F57" s="1337"/>
      <c r="G57" s="1337"/>
      <c r="H57" s="1337"/>
      <c r="I57" s="1337"/>
      <c r="J57" s="1337"/>
      <c r="K57" s="1337"/>
      <c r="L57" s="1337"/>
      <c r="M57" s="1337"/>
      <c r="N57" s="1337"/>
      <c r="O57" s="1337"/>
      <c r="P57" s="1337"/>
      <c r="Q57" s="1337"/>
      <c r="R57" s="1337"/>
      <c r="S57" s="1337"/>
      <c r="T57" s="1337"/>
      <c r="U57" s="1337"/>
      <c r="V57" s="1337"/>
      <c r="W57" s="1337"/>
      <c r="X57" s="1338"/>
      <c r="Y57" s="1338"/>
      <c r="Z57" s="1337"/>
      <c r="AA57" s="1337"/>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43">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4" customFormat="1" ht="36.75" customHeight="1" x14ac:dyDescent="0.25">
      <c r="B3" s="1561" t="s">
        <v>419</v>
      </c>
      <c r="C3" s="1561"/>
      <c r="D3" s="1561"/>
      <c r="E3" s="1561"/>
      <c r="F3" s="1561"/>
      <c r="G3" s="1561"/>
      <c r="H3" s="1561"/>
      <c r="I3" s="1561"/>
      <c r="J3" s="1561"/>
      <c r="K3" s="1561"/>
      <c r="L3" s="1561"/>
      <c r="M3" s="1561"/>
      <c r="N3" s="1561"/>
      <c r="O3" s="1561"/>
      <c r="P3" s="1561"/>
      <c r="Q3" s="1561"/>
      <c r="R3" s="1561"/>
      <c r="S3" s="1561"/>
      <c r="T3" s="1561"/>
      <c r="U3" s="1561"/>
      <c r="V3" s="1561"/>
      <c r="W3" s="1561"/>
      <c r="X3" s="1561"/>
      <c r="Y3" s="7"/>
    </row>
    <row r="4" spans="2:25" s="4" customFormat="1" ht="14.25" customHeight="1" x14ac:dyDescent="0.25">
      <c r="B4" s="1482" t="str">
        <f>porsaad!$B$6</f>
        <v>Situación a 31 de diciembre de 2025</v>
      </c>
      <c r="C4" s="1482"/>
      <c r="D4" s="1482"/>
      <c r="E4" s="1482"/>
      <c r="F4" s="1482"/>
      <c r="G4" s="1482"/>
      <c r="H4" s="1482"/>
      <c r="I4" s="1482"/>
      <c r="J4" s="1482"/>
      <c r="K4" s="1482"/>
      <c r="L4" s="1482"/>
      <c r="M4" s="1482"/>
      <c r="N4" s="1482"/>
      <c r="O4" s="1482"/>
      <c r="P4" s="1482"/>
      <c r="Q4" s="1482"/>
      <c r="R4" s="1482"/>
      <c r="S4" s="1482"/>
      <c r="T4" s="1482"/>
      <c r="U4" s="1482"/>
      <c r="V4" s="1482"/>
      <c r="W4" s="1482"/>
      <c r="X4" s="5"/>
      <c r="Y4" s="5"/>
    </row>
    <row r="5" spans="2:25" s="178" customFormat="1" ht="5.25" customHeight="1" x14ac:dyDescent="0.25">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5">
      <c r="F6" s="1564" t="s">
        <v>52</v>
      </c>
      <c r="G6" s="1564"/>
      <c r="H6" s="1564"/>
      <c r="I6" s="1564"/>
      <c r="J6" s="1564"/>
      <c r="K6" s="1564"/>
      <c r="L6" s="1564"/>
      <c r="M6" s="1564"/>
      <c r="N6" s="1564"/>
      <c r="O6" s="1564"/>
      <c r="P6" s="1564"/>
      <c r="Q6" s="1564"/>
      <c r="R6" s="1564"/>
      <c r="S6" s="1564"/>
      <c r="T6" s="1564"/>
      <c r="U6" s="1564"/>
      <c r="V6" s="1564"/>
      <c r="W6" s="1564"/>
      <c r="X6" s="154"/>
      <c r="Y6" s="154"/>
    </row>
    <row r="7" spans="2:25" s="133" customFormat="1" ht="64.5" customHeight="1" x14ac:dyDescent="0.25">
      <c r="B7" s="1565" t="s">
        <v>12</v>
      </c>
      <c r="C7" s="155"/>
      <c r="D7" s="156" t="s">
        <v>53</v>
      </c>
      <c r="E7" s="155"/>
      <c r="F7" s="1566" t="s">
        <v>167</v>
      </c>
      <c r="G7" s="1566"/>
      <c r="H7" s="1566" t="s">
        <v>59</v>
      </c>
      <c r="I7" s="1566"/>
      <c r="J7" s="1566" t="s">
        <v>60</v>
      </c>
      <c r="K7" s="1566"/>
      <c r="L7" s="1566" t="s">
        <v>152</v>
      </c>
      <c r="M7" s="1566"/>
      <c r="N7" s="1566" t="s">
        <v>0</v>
      </c>
      <c r="O7" s="1566"/>
      <c r="P7" s="156"/>
      <c r="Q7" s="156" t="s">
        <v>62</v>
      </c>
    </row>
    <row r="8" spans="2:25" s="155" customFormat="1" ht="20.25" customHeight="1" x14ac:dyDescent="0.25">
      <c r="B8" s="1565"/>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5">
      <c r="B9" s="158"/>
      <c r="C9" s="159"/>
      <c r="D9" s="160"/>
      <c r="E9" s="159"/>
      <c r="F9" s="161"/>
      <c r="G9" s="161"/>
      <c r="H9" s="161"/>
      <c r="I9" s="161"/>
      <c r="J9" s="161"/>
      <c r="K9" s="161"/>
      <c r="L9" s="161"/>
      <c r="M9" s="161"/>
      <c r="N9" s="161"/>
      <c r="O9" s="161"/>
      <c r="P9" s="161"/>
      <c r="Q9" s="161"/>
    </row>
    <row r="10" spans="2:25" s="162" customFormat="1" ht="18" customHeight="1" x14ac:dyDescent="0.25">
      <c r="B10" s="146" t="s">
        <v>8</v>
      </c>
      <c r="C10" s="159"/>
      <c r="D10" s="163">
        <f>'41abenpreGIII'!D10</f>
        <v>79302</v>
      </c>
      <c r="F10" s="164">
        <f>'41abenpreGIII'!F10+'41abenpreGIII'!H10+'41abenpreGIII'!J10+'41abenpreGIII'!L10+'41abenpreGIII'!N10</f>
        <v>83857</v>
      </c>
      <c r="G10" s="165">
        <f t="shared" ref="G10:G27" si="0">F10*100/$N10</f>
        <v>73.817781690140848</v>
      </c>
      <c r="H10" s="164">
        <f>'41abenpreGIII'!P10</f>
        <v>1958</v>
      </c>
      <c r="I10" s="165">
        <f t="shared" ref="I10:I27" si="1">H10*100/$N10</f>
        <v>1.7235915492957747</v>
      </c>
      <c r="J10" s="164">
        <f>'41abenpreGIII'!R10</f>
        <v>27776</v>
      </c>
      <c r="K10" s="165">
        <f t="shared" ref="K10:K27" si="2">J10*100/$N10</f>
        <v>24.450704225352112</v>
      </c>
      <c r="L10" s="164">
        <f>'41abenpreGIII'!T10</f>
        <v>9</v>
      </c>
      <c r="M10" s="165">
        <f t="shared" ref="M10:M27" si="3">L10*100/$N10</f>
        <v>7.9225352112676055E-3</v>
      </c>
      <c r="N10" s="164">
        <f>F10+H10+J10+L10</f>
        <v>113600</v>
      </c>
      <c r="O10" s="165">
        <f>G10+I10+K10+M10</f>
        <v>100</v>
      </c>
      <c r="P10" s="166"/>
      <c r="Q10" s="166">
        <f t="shared" ref="Q10:Q27" si="4">N10/D10</f>
        <v>1.4324985498474188</v>
      </c>
    </row>
    <row r="11" spans="2:25" s="162" customFormat="1" ht="18" customHeight="1" x14ac:dyDescent="0.25">
      <c r="B11" s="146" t="s">
        <v>7</v>
      </c>
      <c r="C11" s="159"/>
      <c r="D11" s="163">
        <f>'41abenpreGIII'!D11</f>
        <v>14293</v>
      </c>
      <c r="F11" s="164">
        <f>'41abenpreGIII'!F11+'41abenpreGIII'!H11+'41abenpreGIII'!J11+'41abenpreGIII'!L11+'41abenpreGIII'!N11</f>
        <v>8654</v>
      </c>
      <c r="G11" s="165">
        <f t="shared" si="0"/>
        <v>46.090754154239455</v>
      </c>
      <c r="H11" s="164">
        <f>'41abenpreGIII'!P11</f>
        <v>4537</v>
      </c>
      <c r="I11" s="165">
        <f t="shared" si="1"/>
        <v>24.163826161056669</v>
      </c>
      <c r="J11" s="164">
        <f>'41abenpreGIII'!R11</f>
        <v>5585</v>
      </c>
      <c r="K11" s="165">
        <f t="shared" si="2"/>
        <v>29.745419684703876</v>
      </c>
      <c r="L11" s="164">
        <f>'41abenpreGIII'!T11</f>
        <v>0</v>
      </c>
      <c r="M11" s="165">
        <f t="shared" si="3"/>
        <v>0</v>
      </c>
      <c r="N11" s="164">
        <f t="shared" ref="N11:O27" si="5">F11+H11+J11+L11</f>
        <v>18776</v>
      </c>
      <c r="O11" s="165">
        <f t="shared" si="5"/>
        <v>100</v>
      </c>
      <c r="P11" s="166"/>
      <c r="Q11" s="166">
        <f t="shared" si="4"/>
        <v>1.3136500384803751</v>
      </c>
    </row>
    <row r="12" spans="2:25" s="162" customFormat="1" ht="22.5" customHeight="1" x14ac:dyDescent="0.25">
      <c r="B12" s="146" t="s">
        <v>37</v>
      </c>
      <c r="C12" s="159"/>
      <c r="D12" s="163">
        <f>'41abenpreGIII'!D12</f>
        <v>7543</v>
      </c>
      <c r="F12" s="164">
        <f>'41abenpreGIII'!F12+'41abenpreGIII'!H12+'41abenpreGIII'!J12+'41abenpreGIII'!L12+'41abenpreGIII'!N12</f>
        <v>6248</v>
      </c>
      <c r="G12" s="165">
        <f t="shared" si="0"/>
        <v>59.004627443573519</v>
      </c>
      <c r="H12" s="163">
        <f>'41abenpreGIII'!P12</f>
        <v>1599</v>
      </c>
      <c r="I12" s="165">
        <f t="shared" si="1"/>
        <v>15.100576069506092</v>
      </c>
      <c r="J12" s="164">
        <f>'41abenpreGIII'!R12</f>
        <v>2730</v>
      </c>
      <c r="K12" s="165">
        <f t="shared" si="2"/>
        <v>25.781471338181131</v>
      </c>
      <c r="L12" s="164">
        <f>'41abenpreGIII'!T12</f>
        <v>12</v>
      </c>
      <c r="M12" s="165">
        <f t="shared" si="3"/>
        <v>0.11332514873925773</v>
      </c>
      <c r="N12" s="164">
        <f t="shared" si="5"/>
        <v>10589</v>
      </c>
      <c r="O12" s="165">
        <f t="shared" si="5"/>
        <v>100.00000000000001</v>
      </c>
      <c r="P12" s="166"/>
      <c r="Q12" s="166">
        <f t="shared" si="4"/>
        <v>1.4038181095055018</v>
      </c>
    </row>
    <row r="13" spans="2:25" s="162" customFormat="1" ht="18" customHeight="1" x14ac:dyDescent="0.25">
      <c r="B13" s="146" t="s">
        <v>38</v>
      </c>
      <c r="C13" s="159"/>
      <c r="D13" s="163">
        <f>'41abenpreGIII'!D13</f>
        <v>8329</v>
      </c>
      <c r="F13" s="164">
        <f>'41abenpreGIII'!F13+'41abenpreGIII'!H13+'41abenpreGIII'!J13+'41abenpreGIII'!L13+'41abenpreGIII'!N13</f>
        <v>6871</v>
      </c>
      <c r="G13" s="165">
        <f t="shared" si="0"/>
        <v>56.869723555702699</v>
      </c>
      <c r="H13" s="164">
        <f>'41abenpreGIII'!P13</f>
        <v>437</v>
      </c>
      <c r="I13" s="165">
        <f t="shared" si="1"/>
        <v>3.6169508359543121</v>
      </c>
      <c r="J13" s="164">
        <f>'41abenpreGIII'!R13</f>
        <v>4774</v>
      </c>
      <c r="K13" s="165">
        <f t="shared" si="2"/>
        <v>39.513325608342988</v>
      </c>
      <c r="L13" s="164">
        <f>'41abenpreGIII'!T13</f>
        <v>0</v>
      </c>
      <c r="M13" s="165">
        <f t="shared" si="3"/>
        <v>0</v>
      </c>
      <c r="N13" s="164">
        <f t="shared" si="5"/>
        <v>12082</v>
      </c>
      <c r="O13" s="165">
        <f t="shared" si="5"/>
        <v>100</v>
      </c>
      <c r="P13" s="166"/>
      <c r="Q13" s="166">
        <f t="shared" si="4"/>
        <v>1.4505943090407012</v>
      </c>
    </row>
    <row r="14" spans="2:25" s="162" customFormat="1" ht="18" customHeight="1" x14ac:dyDescent="0.25">
      <c r="B14" s="146" t="s">
        <v>6</v>
      </c>
      <c r="C14" s="159"/>
      <c r="D14" s="163">
        <f>'41abenpreGIII'!D14</f>
        <v>23116</v>
      </c>
      <c r="F14" s="164">
        <f>'41abenpreGIII'!F14+'41abenpreGIII'!H14+'41abenpreGIII'!J14+'41abenpreGIII'!L14+'41abenpreGIII'!N14</f>
        <v>7478</v>
      </c>
      <c r="G14" s="165">
        <f t="shared" si="0"/>
        <v>28.08322066997146</v>
      </c>
      <c r="H14" s="164">
        <f>'41abenpreGIII'!P14</f>
        <v>9056</v>
      </c>
      <c r="I14" s="165">
        <f t="shared" si="1"/>
        <v>34.009313504581641</v>
      </c>
      <c r="J14" s="164">
        <f>'41abenpreGIII'!R14</f>
        <v>10012</v>
      </c>
      <c r="K14" s="165">
        <f t="shared" si="2"/>
        <v>37.599519302989336</v>
      </c>
      <c r="L14" s="164">
        <f>'41abenpreGIII'!T14</f>
        <v>82</v>
      </c>
      <c r="M14" s="165">
        <f t="shared" si="3"/>
        <v>0.30794652245756349</v>
      </c>
      <c r="N14" s="164">
        <f t="shared" si="5"/>
        <v>26628</v>
      </c>
      <c r="O14" s="165">
        <f t="shared" si="5"/>
        <v>100</v>
      </c>
      <c r="P14" s="166"/>
      <c r="Q14" s="166">
        <f t="shared" si="4"/>
        <v>1.1519293995500952</v>
      </c>
    </row>
    <row r="15" spans="2:25" s="162" customFormat="1" ht="18" customHeight="1" x14ac:dyDescent="0.25">
      <c r="B15" s="146" t="s">
        <v>5</v>
      </c>
      <c r="C15" s="159"/>
      <c r="D15" s="163">
        <f>'41abenpreGIII'!D15</f>
        <v>5108</v>
      </c>
      <c r="F15" s="164">
        <f>'41abenpreGIII'!F15+'41abenpreGIII'!H15+'41abenpreGIII'!J15+'41abenpreGIII'!L15+'41abenpreGIII'!N15</f>
        <v>5923</v>
      </c>
      <c r="G15" s="165">
        <f t="shared" si="0"/>
        <v>70.144481288488862</v>
      </c>
      <c r="H15" s="163">
        <f>'41abenpreGIII'!P15</f>
        <v>259</v>
      </c>
      <c r="I15" s="165">
        <f t="shared" si="1"/>
        <v>3.067266698247276</v>
      </c>
      <c r="J15" s="164">
        <f>'41abenpreGIII'!R15</f>
        <v>2262</v>
      </c>
      <c r="K15" s="165">
        <f t="shared" si="2"/>
        <v>26.788252013263858</v>
      </c>
      <c r="L15" s="164">
        <f>'41abenpreGIII'!T15</f>
        <v>0</v>
      </c>
      <c r="M15" s="165">
        <f t="shared" si="3"/>
        <v>0</v>
      </c>
      <c r="N15" s="164">
        <f t="shared" si="5"/>
        <v>8444</v>
      </c>
      <c r="O15" s="165">
        <f t="shared" si="5"/>
        <v>100</v>
      </c>
      <c r="P15" s="166"/>
      <c r="Q15" s="166">
        <f t="shared" si="4"/>
        <v>1.6530931871574002</v>
      </c>
    </row>
    <row r="16" spans="2:25" s="162" customFormat="1" ht="18" customHeight="1" x14ac:dyDescent="0.25">
      <c r="B16" s="146" t="s">
        <v>4</v>
      </c>
      <c r="C16" s="159"/>
      <c r="D16" s="163">
        <f>'41abenpreGIII'!D16</f>
        <v>34629</v>
      </c>
      <c r="F16" s="164">
        <f>'41abenpreGIII'!F16+'41abenpreGIII'!H16+'41abenpreGIII'!J16+'41abenpreGIII'!L16+'41abenpreGIII'!N16</f>
        <v>21733</v>
      </c>
      <c r="G16" s="165">
        <f t="shared" si="0"/>
        <v>45.237500520377999</v>
      </c>
      <c r="H16" s="164">
        <f>'41abenpreGIII'!P16</f>
        <v>16020</v>
      </c>
      <c r="I16" s="165">
        <f t="shared" si="1"/>
        <v>33.345822405395282</v>
      </c>
      <c r="J16" s="164">
        <f>'41abenpreGIII'!R16</f>
        <v>9648</v>
      </c>
      <c r="K16" s="165">
        <f t="shared" si="2"/>
        <v>20.082427875608843</v>
      </c>
      <c r="L16" s="164">
        <f>'41abenpreGIII'!T16</f>
        <v>641</v>
      </c>
      <c r="M16" s="165">
        <f t="shared" si="3"/>
        <v>1.3342491986178759</v>
      </c>
      <c r="N16" s="164">
        <f t="shared" si="5"/>
        <v>48042</v>
      </c>
      <c r="O16" s="165">
        <f t="shared" si="5"/>
        <v>100</v>
      </c>
      <c r="P16" s="166"/>
      <c r="Q16" s="166">
        <f t="shared" si="4"/>
        <v>1.3873343151693667</v>
      </c>
    </row>
    <row r="17" spans="2:25" s="162" customFormat="1" ht="18" customHeight="1" x14ac:dyDescent="0.25">
      <c r="B17" s="146" t="s">
        <v>40</v>
      </c>
      <c r="C17" s="159"/>
      <c r="D17" s="163">
        <f>'41abenpreGIII'!D17</f>
        <v>24947</v>
      </c>
      <c r="F17" s="164">
        <f>'41abenpreGIII'!F17+'41abenpreGIII'!H17+'41abenpreGIII'!J17+'41abenpreGIII'!L17+'41abenpreGIII'!N17</f>
        <v>22713</v>
      </c>
      <c r="G17" s="165">
        <f t="shared" si="0"/>
        <v>62.637544469264498</v>
      </c>
      <c r="H17" s="164">
        <f>'41abenpreGIII'!P17</f>
        <v>4526</v>
      </c>
      <c r="I17" s="165">
        <f t="shared" si="1"/>
        <v>12.481729682027522</v>
      </c>
      <c r="J17" s="164">
        <f>'41abenpreGIII'!R17</f>
        <v>9008</v>
      </c>
      <c r="K17" s="165">
        <f t="shared" si="2"/>
        <v>24.842116874879348</v>
      </c>
      <c r="L17" s="164">
        <f>'41abenpreGIII'!T17</f>
        <v>14</v>
      </c>
      <c r="M17" s="165">
        <f t="shared" si="3"/>
        <v>3.8608973828631314E-2</v>
      </c>
      <c r="N17" s="164">
        <f t="shared" si="5"/>
        <v>36261</v>
      </c>
      <c r="O17" s="165">
        <f t="shared" si="5"/>
        <v>100</v>
      </c>
      <c r="P17" s="166"/>
      <c r="Q17" s="166">
        <f t="shared" si="4"/>
        <v>1.4535214655068747</v>
      </c>
    </row>
    <row r="18" spans="2:25" s="162" customFormat="1" ht="18" customHeight="1" x14ac:dyDescent="0.25">
      <c r="B18" s="146" t="s">
        <v>41</v>
      </c>
      <c r="C18" s="159"/>
      <c r="D18" s="163">
        <f>'41abenpreGIII'!D18</f>
        <v>46448</v>
      </c>
      <c r="F18" s="164">
        <f>'41abenpreGIII'!F18+'41abenpreGIII'!H18+'41abenpreGIII'!J18+'41abenpreGIII'!L18+'41abenpreGIII'!N18</f>
        <v>28599</v>
      </c>
      <c r="G18" s="165">
        <f t="shared" si="0"/>
        <v>49.498935562594113</v>
      </c>
      <c r="H18" s="164">
        <f>'41abenpreGIII'!P18</f>
        <v>6611</v>
      </c>
      <c r="I18" s="165">
        <f t="shared" si="1"/>
        <v>11.442269415165205</v>
      </c>
      <c r="J18" s="164">
        <f>'41abenpreGIII'!R18</f>
        <v>22501</v>
      </c>
      <c r="K18" s="165">
        <f t="shared" si="2"/>
        <v>38.944562715267324</v>
      </c>
      <c r="L18" s="164">
        <f>'41abenpreGIII'!T18</f>
        <v>66</v>
      </c>
      <c r="M18" s="165">
        <f t="shared" si="3"/>
        <v>0.1142323069733631</v>
      </c>
      <c r="N18" s="164">
        <f t="shared" si="5"/>
        <v>57777</v>
      </c>
      <c r="O18" s="165">
        <f t="shared" si="5"/>
        <v>100.00000000000001</v>
      </c>
      <c r="P18" s="166"/>
      <c r="Q18" s="166">
        <f t="shared" si="4"/>
        <v>1.2439071650017224</v>
      </c>
    </row>
    <row r="19" spans="2:25" s="162" customFormat="1" ht="18" customHeight="1" x14ac:dyDescent="0.25">
      <c r="B19" s="146" t="s">
        <v>3</v>
      </c>
      <c r="C19" s="159"/>
      <c r="D19" s="163">
        <f>'41abenpreGIII'!D19</f>
        <v>48636</v>
      </c>
      <c r="F19" s="164">
        <f>'41abenpreGIII'!F19+'41abenpreGIII'!H19+'41abenpreGIII'!J19+'41abenpreGIII'!L19+'41abenpreGIII'!N19</f>
        <v>30938</v>
      </c>
      <c r="G19" s="165">
        <f t="shared" si="0"/>
        <v>42.426153972737993</v>
      </c>
      <c r="H19" s="164">
        <f>'41abenpreGIII'!P19</f>
        <v>8153</v>
      </c>
      <c r="I19" s="165">
        <f>H19*100/$N19</f>
        <v>11.180439373577247</v>
      </c>
      <c r="J19" s="164">
        <f>'41abenpreGIII'!R19</f>
        <v>33480</v>
      </c>
      <c r="K19" s="165">
        <f>J19*100/$N19</f>
        <v>45.91207043141987</v>
      </c>
      <c r="L19" s="164">
        <f>'41abenpreGIII'!T19</f>
        <v>351</v>
      </c>
      <c r="M19" s="165">
        <f t="shared" si="3"/>
        <v>0.48133622226488576</v>
      </c>
      <c r="N19" s="164">
        <f t="shared" si="5"/>
        <v>72922</v>
      </c>
      <c r="O19" s="165">
        <f t="shared" si="5"/>
        <v>99.999999999999986</v>
      </c>
      <c r="P19" s="166"/>
      <c r="Q19" s="166">
        <f t="shared" si="4"/>
        <v>1.4993420511555227</v>
      </c>
    </row>
    <row r="20" spans="2:25" s="162" customFormat="1" ht="18" customHeight="1" x14ac:dyDescent="0.25">
      <c r="B20" s="146" t="s">
        <v>2</v>
      </c>
      <c r="C20" s="159"/>
      <c r="D20" s="163">
        <f>'41abenpreGIII'!D20</f>
        <v>12363</v>
      </c>
      <c r="F20" s="164">
        <f>'41abenpreGIII'!F20+'41abenpreGIII'!H20+'41abenpreGIII'!J20+'41abenpreGIII'!L20+'41abenpreGIII'!N20</f>
        <v>5728</v>
      </c>
      <c r="G20" s="165">
        <f t="shared" si="0"/>
        <v>41.17308798159862</v>
      </c>
      <c r="H20" s="164">
        <f>'41abenpreGIII'!P20</f>
        <v>6117</v>
      </c>
      <c r="I20" s="165">
        <f>H20*100/$N20</f>
        <v>43.969235192639445</v>
      </c>
      <c r="J20" s="164">
        <f>'41abenpreGIII'!R20</f>
        <v>2067</v>
      </c>
      <c r="K20" s="165">
        <f>J20*100/$N20</f>
        <v>14.857676825761931</v>
      </c>
      <c r="L20" s="164">
        <f>'41abenpreGIII'!T20</f>
        <v>0</v>
      </c>
      <c r="M20" s="165">
        <f t="shared" si="3"/>
        <v>0</v>
      </c>
      <c r="N20" s="164">
        <f t="shared" si="5"/>
        <v>13912</v>
      </c>
      <c r="O20" s="165">
        <f t="shared" si="5"/>
        <v>100</v>
      </c>
      <c r="P20" s="166"/>
      <c r="Q20" s="166">
        <f t="shared" si="4"/>
        <v>1.1252932136212894</v>
      </c>
    </row>
    <row r="21" spans="2:25" s="162" customFormat="1" ht="18" customHeight="1" x14ac:dyDescent="0.25">
      <c r="B21" s="146" t="s">
        <v>35</v>
      </c>
      <c r="C21" s="159"/>
      <c r="D21" s="163">
        <f>'41abenpreGIII'!D21</f>
        <v>28667</v>
      </c>
      <c r="F21" s="164">
        <f>'41abenpreGIII'!F21+'41abenpreGIII'!H21+'41abenpreGIII'!J21+'41abenpreGIII'!L21+'41abenpreGIII'!N21</f>
        <v>27432</v>
      </c>
      <c r="G21" s="165">
        <f t="shared" si="0"/>
        <v>63.35920177383592</v>
      </c>
      <c r="H21" s="164">
        <f>'41abenpreGIII'!P21</f>
        <v>7137</v>
      </c>
      <c r="I21" s="165">
        <f>H21*100/$N21</f>
        <v>16.48420177383592</v>
      </c>
      <c r="J21" s="164">
        <f>'41abenpreGIII'!R21</f>
        <v>8638</v>
      </c>
      <c r="K21" s="165">
        <f>J21*100/$N21</f>
        <v>19.951034737620102</v>
      </c>
      <c r="L21" s="164">
        <f>'41abenpreGIII'!T21</f>
        <v>89</v>
      </c>
      <c r="M21" s="165">
        <f t="shared" si="3"/>
        <v>0.20556171470805618</v>
      </c>
      <c r="N21" s="164">
        <f t="shared" si="5"/>
        <v>43296</v>
      </c>
      <c r="O21" s="165">
        <f t="shared" si="5"/>
        <v>100</v>
      </c>
      <c r="P21" s="166"/>
      <c r="Q21" s="166">
        <f t="shared" si="4"/>
        <v>1.5103080196741898</v>
      </c>
    </row>
    <row r="22" spans="2:25" s="162" customFormat="1" ht="21" customHeight="1" x14ac:dyDescent="0.25">
      <c r="B22" s="146" t="s">
        <v>42</v>
      </c>
      <c r="C22" s="159"/>
      <c r="D22" s="163">
        <f>'41abenpreGIII'!D22</f>
        <v>68067</v>
      </c>
      <c r="F22" s="164">
        <f>'41abenpreGIII'!F22+'41abenpreGIII'!H22+'41abenpreGIII'!J22+'41abenpreGIII'!L22+'41abenpreGIII'!N22</f>
        <v>64574</v>
      </c>
      <c r="G22" s="165">
        <f t="shared" si="0"/>
        <v>66.726600119866902</v>
      </c>
      <c r="H22" s="164">
        <f>'41abenpreGIII'!P22</f>
        <v>14117</v>
      </c>
      <c r="I22" s="165">
        <f>H22*100/$N22</f>
        <v>14.58759584185835</v>
      </c>
      <c r="J22" s="164">
        <f>'41abenpreGIII'!R22</f>
        <v>18017</v>
      </c>
      <c r="K22" s="165">
        <f>J22*100/$N22</f>
        <v>18.617603901874471</v>
      </c>
      <c r="L22" s="164">
        <f>'41abenpreGIII'!T22</f>
        <v>66</v>
      </c>
      <c r="M22" s="165">
        <f t="shared" si="3"/>
        <v>6.8200136400272796E-2</v>
      </c>
      <c r="N22" s="164">
        <f t="shared" si="5"/>
        <v>96774</v>
      </c>
      <c r="O22" s="165">
        <f t="shared" si="5"/>
        <v>100</v>
      </c>
      <c r="P22" s="166"/>
      <c r="Q22" s="166">
        <f t="shared" si="4"/>
        <v>1.4217462206355502</v>
      </c>
    </row>
    <row r="23" spans="2:25" s="162" customFormat="1" ht="18" customHeight="1" x14ac:dyDescent="0.25">
      <c r="B23" s="146" t="s">
        <v>43</v>
      </c>
      <c r="C23" s="159"/>
      <c r="D23" s="163">
        <f>'41abenpreGIII'!D23</f>
        <v>14801</v>
      </c>
      <c r="F23" s="164">
        <f>'41abenpreGIII'!F23+'41abenpreGIII'!H23+'41abenpreGIII'!J23+'41abenpreGIII'!L23+'41abenpreGIII'!N23</f>
        <v>9021</v>
      </c>
      <c r="G23" s="165">
        <f t="shared" si="0"/>
        <v>48.764798097194443</v>
      </c>
      <c r="H23" s="164">
        <f>'41abenpreGIII'!P23</f>
        <v>1215</v>
      </c>
      <c r="I23" s="165">
        <f>H23*100/$N23</f>
        <v>6.5679225904102925</v>
      </c>
      <c r="J23" s="164">
        <f>'41abenpreGIII'!R23</f>
        <v>8261</v>
      </c>
      <c r="K23" s="165">
        <f>J23*100/$N23</f>
        <v>44.656467917184713</v>
      </c>
      <c r="L23" s="164">
        <f>'41abenpreGIII'!T23</f>
        <v>2</v>
      </c>
      <c r="M23" s="165">
        <f t="shared" si="3"/>
        <v>1.0811395210551921E-2</v>
      </c>
      <c r="N23" s="164">
        <f t="shared" si="5"/>
        <v>18499</v>
      </c>
      <c r="O23" s="165">
        <f t="shared" si="5"/>
        <v>100</v>
      </c>
      <c r="P23" s="166"/>
      <c r="Q23" s="166">
        <f t="shared" si="4"/>
        <v>1.2498479832443754</v>
      </c>
    </row>
    <row r="24" spans="2:25" s="162" customFormat="1" ht="22.5" customHeight="1" x14ac:dyDescent="0.25">
      <c r="B24" s="146" t="s">
        <v>44</v>
      </c>
      <c r="C24" s="159"/>
      <c r="D24" s="163">
        <f>'41abenpreGIII'!D24</f>
        <v>3374</v>
      </c>
      <c r="F24" s="164">
        <f>'41abenpreGIII'!F24+'41abenpreGIII'!H24+'41abenpreGIII'!J24+'41abenpreGIII'!L24+'41abenpreGIII'!N24</f>
        <v>2232</v>
      </c>
      <c r="G24" s="167">
        <f t="shared" si="0"/>
        <v>50.715746421267895</v>
      </c>
      <c r="H24" s="163">
        <f>'41abenpreGIII'!P24</f>
        <v>783</v>
      </c>
      <c r="I24" s="165">
        <f t="shared" si="1"/>
        <v>17.791411042944784</v>
      </c>
      <c r="J24" s="164">
        <f>'41abenpreGIII'!R24</f>
        <v>1374</v>
      </c>
      <c r="K24" s="165">
        <f t="shared" si="2"/>
        <v>31.22017723244717</v>
      </c>
      <c r="L24" s="164">
        <f>'41abenpreGIII'!T24</f>
        <v>12</v>
      </c>
      <c r="M24" s="165">
        <f t="shared" si="3"/>
        <v>0.27266530334014999</v>
      </c>
      <c r="N24" s="163">
        <f t="shared" si="5"/>
        <v>4401</v>
      </c>
      <c r="O24" s="165">
        <f t="shared" si="5"/>
        <v>100</v>
      </c>
      <c r="P24" s="166"/>
      <c r="Q24" s="166">
        <f t="shared" si="4"/>
        <v>1.3043864848844102</v>
      </c>
    </row>
    <row r="25" spans="2:25" s="162" customFormat="1" ht="18" customHeight="1" x14ac:dyDescent="0.25">
      <c r="B25" s="146" t="s">
        <v>45</v>
      </c>
      <c r="C25" s="159"/>
      <c r="D25" s="163">
        <f>'41abenpreGIII'!D25</f>
        <v>17411</v>
      </c>
      <c r="F25" s="164">
        <f>'41abenpreGIII'!F25+'41abenpreGIII'!H25+'41abenpreGIII'!J25+'41abenpreGIII'!L25+'41abenpreGIII'!N25</f>
        <v>14943</v>
      </c>
      <c r="G25" s="167">
        <f t="shared" si="0"/>
        <v>59.512525389302638</v>
      </c>
      <c r="H25" s="163">
        <f>'41abenpreGIII'!P25</f>
        <v>735</v>
      </c>
      <c r="I25" s="165">
        <f t="shared" si="1"/>
        <v>2.927237245609144</v>
      </c>
      <c r="J25" s="164">
        <f>'41abenpreGIII'!R25</f>
        <v>7305</v>
      </c>
      <c r="K25" s="165">
        <f t="shared" si="2"/>
        <v>29.093153849217412</v>
      </c>
      <c r="L25" s="164">
        <f>'41abenpreGIII'!T25</f>
        <v>2126</v>
      </c>
      <c r="M25" s="165">
        <f t="shared" si="3"/>
        <v>8.4670835158708027</v>
      </c>
      <c r="N25" s="163">
        <f t="shared" si="5"/>
        <v>25109</v>
      </c>
      <c r="O25" s="165">
        <f t="shared" si="5"/>
        <v>99.999999999999986</v>
      </c>
      <c r="P25" s="166"/>
      <c r="Q25" s="166">
        <f t="shared" si="4"/>
        <v>1.442134282924588</v>
      </c>
    </row>
    <row r="26" spans="2:25" s="162" customFormat="1" ht="18" customHeight="1" x14ac:dyDescent="0.25">
      <c r="B26" s="146" t="s">
        <v>46</v>
      </c>
      <c r="C26" s="159"/>
      <c r="D26" s="163">
        <f>'41abenpreGIII'!D26</f>
        <v>2207</v>
      </c>
      <c r="F26" s="164">
        <f>'41abenpreGIII'!F26+'41abenpreGIII'!H26+'41abenpreGIII'!J26+'41abenpreGIII'!L26+'41abenpreGIII'!N26</f>
        <v>2623</v>
      </c>
      <c r="G26" s="167">
        <f t="shared" si="0"/>
        <v>74.771949828962377</v>
      </c>
      <c r="H26" s="163">
        <f>'41abenpreGIII'!P26</f>
        <v>410</v>
      </c>
      <c r="I26" s="165">
        <f t="shared" si="1"/>
        <v>11.68757126567845</v>
      </c>
      <c r="J26" s="164">
        <f>'41abenpreGIII'!R26</f>
        <v>475</v>
      </c>
      <c r="K26" s="165">
        <f t="shared" si="2"/>
        <v>13.54047890535918</v>
      </c>
      <c r="L26" s="164">
        <f>'41abenpreGIII'!T26</f>
        <v>0</v>
      </c>
      <c r="M26" s="165">
        <f t="shared" si="3"/>
        <v>0</v>
      </c>
      <c r="N26" s="163">
        <f t="shared" si="5"/>
        <v>3508</v>
      </c>
      <c r="O26" s="165">
        <f t="shared" si="5"/>
        <v>100</v>
      </c>
      <c r="P26" s="166"/>
      <c r="Q26" s="166">
        <f t="shared" si="4"/>
        <v>1.5894879927503398</v>
      </c>
    </row>
    <row r="27" spans="2:25" s="162" customFormat="1" ht="18" customHeight="1" x14ac:dyDescent="0.25">
      <c r="B27" s="146" t="s">
        <v>1</v>
      </c>
      <c r="C27" s="159"/>
      <c r="D27" s="163">
        <f>'41abenpreGIII'!D27</f>
        <v>1202</v>
      </c>
      <c r="F27" s="164">
        <f>'41abenpreGIII'!F27+'41abenpreGIII'!H27+'41abenpreGIII'!J27+'41abenpreGIII'!L27+'41abenpreGIII'!N27</f>
        <v>902</v>
      </c>
      <c r="G27" s="167">
        <f t="shared" si="0"/>
        <v>57.598978288633461</v>
      </c>
      <c r="H27" s="163">
        <f>'41abenpreGIII'!P27</f>
        <v>0</v>
      </c>
      <c r="I27" s="165">
        <f t="shared" si="1"/>
        <v>0</v>
      </c>
      <c r="J27" s="164">
        <f>'41abenpreGIII'!R27</f>
        <v>664</v>
      </c>
      <c r="K27" s="165">
        <f t="shared" si="2"/>
        <v>42.401021711366539</v>
      </c>
      <c r="L27" s="164">
        <f>'41abenpreGIII'!T27</f>
        <v>0</v>
      </c>
      <c r="M27" s="165">
        <f t="shared" si="3"/>
        <v>0</v>
      </c>
      <c r="N27" s="164">
        <f t="shared" si="5"/>
        <v>1566</v>
      </c>
      <c r="O27" s="165">
        <f t="shared" si="5"/>
        <v>100</v>
      </c>
      <c r="P27" s="166"/>
      <c r="Q27" s="166">
        <f t="shared" si="4"/>
        <v>1.302828618968386</v>
      </c>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440443</v>
      </c>
      <c r="E30" s="174"/>
      <c r="F30" s="147">
        <f>SUM(F10:F27)</f>
        <v>350469</v>
      </c>
      <c r="G30" s="175">
        <f>F30*100/$N30</f>
        <v>57.248777332379376</v>
      </c>
      <c r="H30" s="147">
        <f>SUM(H10:H27)</f>
        <v>83670</v>
      </c>
      <c r="I30" s="175">
        <f>H30*100/$N30</f>
        <v>13.66741480530427</v>
      </c>
      <c r="J30" s="147">
        <f>SUM(J10:J27)</f>
        <v>174577</v>
      </c>
      <c r="K30" s="175">
        <f>J30*100/$N30</f>
        <v>28.516986667450741</v>
      </c>
      <c r="L30" s="147">
        <f>SUM(L10:L28)</f>
        <v>3470</v>
      </c>
      <c r="M30" s="175">
        <f>L30*100/$N30</f>
        <v>0.56682119486561278</v>
      </c>
      <c r="N30" s="147">
        <f>F30+H30+J30+L30</f>
        <v>612186</v>
      </c>
      <c r="O30" s="175">
        <f>G30+I30+K30+M30</f>
        <v>100</v>
      </c>
      <c r="P30" s="176"/>
      <c r="Q30" s="176">
        <f>(N30/D30)</f>
        <v>1.3899324089609779</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7" orientation="landscape" r:id="rId1"/>
  <headerFooter alignWithMargins="0"/>
  <rowBreaks count="1" manualBreakCount="1">
    <brk id="32" max="16383" man="1"/>
  </rowBreaks>
  <colBreaks count="1" manualBreakCount="1">
    <brk id="2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07">
    <tabColor theme="0"/>
    <pageSetUpPr fitToPage="1"/>
  </sheetPr>
  <dimension ref="A1:AE43"/>
  <sheetViews>
    <sheetView zoomScaleNormal="100" workbookViewId="0"/>
  </sheetViews>
  <sheetFormatPr baseColWidth="10" defaultColWidth="11.453125" defaultRowHeight="14.5" x14ac:dyDescent="0.35"/>
  <cols>
    <col min="1" max="1" width="1.81640625" style="220" customWidth="1"/>
    <col min="2" max="2" width="44.1796875" style="220" customWidth="1"/>
    <col min="3" max="3" width="1.1796875"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3" width="8.26953125" style="220" customWidth="1"/>
    <col min="24" max="26" width="7.7265625" style="220" customWidth="1"/>
    <col min="27" max="27" width="10.26953125" style="220" customWidth="1"/>
    <col min="28" max="28" width="11.453125" style="220" customWidth="1"/>
    <col min="29" max="29" width="11.453125" style="220"/>
    <col min="30" max="30" width="11.81640625" style="220" bestFit="1" customWidth="1"/>
    <col min="31" max="16384" width="11.453125" style="220"/>
  </cols>
  <sheetData>
    <row r="1" spans="1:27" x14ac:dyDescent="0.35">
      <c r="A1" s="219"/>
      <c r="B1" s="219"/>
      <c r="C1" s="219"/>
      <c r="J1" s="221"/>
      <c r="K1" s="221"/>
      <c r="L1" s="221"/>
    </row>
    <row r="2" spans="1:27" ht="48.75" customHeight="1" x14ac:dyDescent="0.35">
      <c r="A2" s="219"/>
      <c r="B2" s="219"/>
      <c r="C2" s="219"/>
      <c r="J2" s="221"/>
      <c r="K2" s="221"/>
      <c r="L2" s="221"/>
    </row>
    <row r="3" spans="1:27" ht="24" customHeight="1" x14ac:dyDescent="0.35">
      <c r="A3" s="219"/>
      <c r="B3" s="1426" t="s">
        <v>337</v>
      </c>
      <c r="C3" s="1426"/>
      <c r="D3" s="1426"/>
      <c r="E3" s="1426"/>
      <c r="F3" s="1426"/>
      <c r="G3" s="1426"/>
      <c r="H3" s="1426"/>
      <c r="I3" s="1426"/>
      <c r="J3" s="1426"/>
      <c r="K3" s="1426"/>
      <c r="L3" s="1426"/>
      <c r="M3" s="1426"/>
      <c r="N3" s="1426"/>
      <c r="O3" s="1426"/>
      <c r="P3" s="1426"/>
      <c r="Q3" s="1426"/>
      <c r="R3" s="1426"/>
      <c r="S3" s="1426"/>
      <c r="T3" s="1426"/>
      <c r="U3" s="1426"/>
      <c r="V3" s="1426"/>
      <c r="W3" s="1426"/>
      <c r="X3" s="1426"/>
    </row>
    <row r="4" spans="1:27" ht="13.5" customHeight="1" x14ac:dyDescent="0.35">
      <c r="A4" s="219"/>
      <c r="B4" s="219"/>
      <c r="C4" s="219"/>
      <c r="J4" s="221"/>
      <c r="K4" s="221"/>
      <c r="L4" s="221"/>
    </row>
    <row r="5" spans="1:27" x14ac:dyDescent="0.35">
      <c r="A5" s="219"/>
      <c r="B5" s="219"/>
      <c r="C5" s="219"/>
      <c r="D5" s="1427" t="s">
        <v>338</v>
      </c>
      <c r="E5" s="1427"/>
      <c r="F5" s="1427"/>
      <c r="G5" s="1427"/>
      <c r="H5" s="1427"/>
      <c r="I5" s="1427"/>
      <c r="J5" s="1427"/>
      <c r="K5" s="1427"/>
      <c r="L5" s="1427"/>
      <c r="M5" s="219"/>
      <c r="N5" s="1424" t="s">
        <v>339</v>
      </c>
      <c r="O5" s="1425"/>
      <c r="P5" s="1425"/>
      <c r="Q5" s="1425"/>
      <c r="R5" s="1425"/>
      <c r="S5" s="1425"/>
      <c r="T5" s="1425"/>
      <c r="U5" s="1425"/>
      <c r="V5" s="1425"/>
      <c r="W5" s="1425"/>
      <c r="X5" s="1425"/>
      <c r="Y5" s="1425"/>
      <c r="Z5" s="1425"/>
      <c r="AA5" s="1425"/>
    </row>
    <row r="6" spans="1:27" ht="25.5" customHeight="1" x14ac:dyDescent="0.35">
      <c r="A6" s="219"/>
      <c r="B6" s="219"/>
      <c r="C6" s="219"/>
      <c r="D6" s="1428"/>
      <c r="E6" s="1428"/>
      <c r="F6" s="1428"/>
      <c r="G6" s="1428"/>
      <c r="H6" s="1428"/>
      <c r="I6" s="1428"/>
      <c r="J6" s="1428"/>
      <c r="K6" s="1428"/>
      <c r="L6" s="1428"/>
      <c r="M6" s="219"/>
      <c r="N6" s="1429">
        <v>43830</v>
      </c>
      <c r="O6" s="1430"/>
      <c r="P6" s="1431">
        <v>44196</v>
      </c>
      <c r="Q6" s="1432"/>
      <c r="R6" s="1431">
        <v>44561</v>
      </c>
      <c r="S6" s="1432"/>
      <c r="T6" s="1435">
        <v>44926</v>
      </c>
      <c r="U6" s="1436"/>
      <c r="V6" s="1433">
        <v>45291</v>
      </c>
      <c r="W6" s="1434"/>
      <c r="X6" s="1433">
        <v>45657</v>
      </c>
      <c r="Y6" s="1434"/>
      <c r="Z6" s="1433">
        <v>46022</v>
      </c>
      <c r="AA6" s="1437"/>
    </row>
    <row r="7" spans="1:27" x14ac:dyDescent="0.35">
      <c r="B7" s="225"/>
      <c r="C7" s="219"/>
      <c r="D7" s="226">
        <v>43465</v>
      </c>
      <c r="E7" s="227">
        <v>43830</v>
      </c>
      <c r="F7" s="228">
        <v>44196</v>
      </c>
      <c r="G7" s="228">
        <v>44561</v>
      </c>
      <c r="H7" s="228">
        <v>44926</v>
      </c>
      <c r="I7" s="228">
        <v>45291</v>
      </c>
      <c r="J7" s="228">
        <v>45657</v>
      </c>
      <c r="K7" s="228">
        <v>46022</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7" ht="6.75" customHeight="1" x14ac:dyDescent="0.35">
      <c r="B8" s="225"/>
      <c r="C8" s="219"/>
      <c r="D8" s="234"/>
      <c r="E8" s="234"/>
      <c r="F8" s="234"/>
      <c r="G8" s="234"/>
      <c r="H8" s="234"/>
      <c r="I8" s="234"/>
      <c r="J8" s="234"/>
      <c r="K8" s="234"/>
      <c r="L8" s="234"/>
      <c r="M8" s="219"/>
      <c r="N8" s="234"/>
      <c r="O8" s="234"/>
      <c r="P8" s="234"/>
      <c r="Q8" s="234"/>
      <c r="R8" s="234"/>
      <c r="S8" s="234"/>
      <c r="T8" s="234"/>
      <c r="U8" s="234"/>
      <c r="V8" s="234"/>
      <c r="W8" s="234"/>
      <c r="X8" s="234"/>
      <c r="Y8" s="234"/>
      <c r="Z8" s="234"/>
      <c r="AA8" s="234"/>
    </row>
    <row r="9" spans="1:27" x14ac:dyDescent="0.35">
      <c r="B9" s="235" t="s">
        <v>29</v>
      </c>
      <c r="C9" s="219"/>
      <c r="D9" s="236">
        <v>1767186</v>
      </c>
      <c r="E9" s="237">
        <v>1894744</v>
      </c>
      <c r="F9" s="237">
        <v>1850950</v>
      </c>
      <c r="G9" s="237">
        <v>1892604</v>
      </c>
      <c r="H9" s="237">
        <v>1982018</v>
      </c>
      <c r="I9" s="237">
        <v>2061372</v>
      </c>
      <c r="J9" s="238">
        <v>2165648</v>
      </c>
      <c r="K9" s="237">
        <v>2326315</v>
      </c>
      <c r="L9" s="1346"/>
      <c r="M9" s="222"/>
      <c r="N9" s="240">
        <v>7.2181422894930236E-2</v>
      </c>
      <c r="O9" s="241">
        <v>127558</v>
      </c>
      <c r="P9" s="242">
        <v>-2.3113412682663204E-2</v>
      </c>
      <c r="Q9" s="243">
        <v>-43794</v>
      </c>
      <c r="R9" s="242">
        <v>2.250411950619946E-2</v>
      </c>
      <c r="S9" s="243">
        <v>41654</v>
      </c>
      <c r="T9" s="242">
        <v>4.7243903109155383E-2</v>
      </c>
      <c r="U9" s="243">
        <v>89414</v>
      </c>
      <c r="V9" s="242">
        <v>4.003697241901949E-2</v>
      </c>
      <c r="W9" s="243">
        <v>79354</v>
      </c>
      <c r="X9" s="242">
        <v>5.0585726399698938E-2</v>
      </c>
      <c r="Y9" s="243">
        <v>104276</v>
      </c>
      <c r="Z9" s="242">
        <v>7.4188880187362027E-2</v>
      </c>
      <c r="AA9" s="243">
        <v>160667</v>
      </c>
    </row>
    <row r="10" spans="1:27" x14ac:dyDescent="0.35">
      <c r="B10" s="244" t="s">
        <v>243</v>
      </c>
      <c r="C10" s="219"/>
      <c r="D10" s="245">
        <v>1638618</v>
      </c>
      <c r="E10" s="246">
        <v>1735551</v>
      </c>
      <c r="F10" s="246">
        <v>1709394</v>
      </c>
      <c r="G10" s="246">
        <v>1768008</v>
      </c>
      <c r="H10" s="246">
        <v>1850208</v>
      </c>
      <c r="I10" s="246">
        <v>1944185</v>
      </c>
      <c r="J10" s="247">
        <v>2037769</v>
      </c>
      <c r="K10" s="247">
        <v>2217055</v>
      </c>
      <c r="L10" s="248"/>
      <c r="M10" s="219"/>
      <c r="N10" s="249">
        <v>5.9155336997396502E-2</v>
      </c>
      <c r="O10" s="250">
        <v>96933</v>
      </c>
      <c r="P10" s="251">
        <v>-1.507129436127197E-2</v>
      </c>
      <c r="Q10" s="250">
        <v>-26157</v>
      </c>
      <c r="R10" s="251">
        <v>3.4289344644944375E-2</v>
      </c>
      <c r="S10" s="250">
        <v>58614</v>
      </c>
      <c r="T10" s="251">
        <v>4.6493002294107244E-2</v>
      </c>
      <c r="U10" s="250">
        <v>82200</v>
      </c>
      <c r="V10" s="251">
        <v>5.0792667635206401E-2</v>
      </c>
      <c r="W10" s="250">
        <v>93977</v>
      </c>
      <c r="X10" s="251">
        <v>4.8135336914953974E-2</v>
      </c>
      <c r="Y10" s="250">
        <v>93584</v>
      </c>
      <c r="Z10" s="251">
        <v>8.798151311556901E-2</v>
      </c>
      <c r="AA10" s="250">
        <v>179286</v>
      </c>
    </row>
    <row r="11" spans="1:27" x14ac:dyDescent="0.35">
      <c r="B11" s="252" t="s">
        <v>341</v>
      </c>
      <c r="C11" s="219"/>
      <c r="D11" s="253">
        <v>334306</v>
      </c>
      <c r="E11" s="254">
        <v>350514</v>
      </c>
      <c r="F11" s="254">
        <v>352921</v>
      </c>
      <c r="G11" s="254">
        <v>352430</v>
      </c>
      <c r="H11" s="254">
        <v>359348</v>
      </c>
      <c r="I11" s="254">
        <v>377078</v>
      </c>
      <c r="J11" s="255">
        <v>401012</v>
      </c>
      <c r="K11" s="254">
        <v>432686</v>
      </c>
      <c r="L11" s="304"/>
      <c r="M11" s="222"/>
      <c r="N11" s="256">
        <v>4.8482527983344514E-2</v>
      </c>
      <c r="O11" s="257">
        <v>16208</v>
      </c>
      <c r="P11" s="258">
        <v>6.8670580918308577E-3</v>
      </c>
      <c r="Q11" s="257">
        <v>2407</v>
      </c>
      <c r="R11" s="258">
        <v>-1.3912461995744252E-3</v>
      </c>
      <c r="S11" s="257">
        <v>-491</v>
      </c>
      <c r="T11" s="258">
        <v>1.9629429957722211E-2</v>
      </c>
      <c r="U11" s="257">
        <v>6918</v>
      </c>
      <c r="V11" s="258">
        <v>4.9339359061411292E-2</v>
      </c>
      <c r="W11" s="257">
        <v>17730</v>
      </c>
      <c r="X11" s="258">
        <v>6.3472278944939786E-2</v>
      </c>
      <c r="Y11" s="257">
        <v>23934</v>
      </c>
      <c r="Z11" s="258">
        <v>7.8985167526158806E-2</v>
      </c>
      <c r="AA11" s="257">
        <v>31674</v>
      </c>
    </row>
    <row r="12" spans="1:27" x14ac:dyDescent="0.35">
      <c r="B12" s="303" t="s">
        <v>342</v>
      </c>
      <c r="C12" s="219"/>
      <c r="D12" s="1200">
        <v>1304312</v>
      </c>
      <c r="E12" s="1201">
        <v>1385037</v>
      </c>
      <c r="F12" s="1203">
        <v>1356473</v>
      </c>
      <c r="G12" s="1203">
        <v>1415578</v>
      </c>
      <c r="H12" s="1201">
        <v>1490860</v>
      </c>
      <c r="I12" s="1201">
        <v>1567107</v>
      </c>
      <c r="J12" s="1204">
        <v>1636757</v>
      </c>
      <c r="K12" s="1204">
        <v>1784369</v>
      </c>
      <c r="L12" s="1205"/>
      <c r="M12" s="219"/>
      <c r="N12" s="1207">
        <v>6.1890866602469341E-2</v>
      </c>
      <c r="O12" s="1206">
        <v>80725</v>
      </c>
      <c r="P12" s="1209">
        <v>-2.0623275768084204E-2</v>
      </c>
      <c r="Q12" s="1211">
        <v>-28564</v>
      </c>
      <c r="R12" s="1213">
        <v>4.3572559129448241E-2</v>
      </c>
      <c r="S12" s="1211">
        <v>59105</v>
      </c>
      <c r="T12" s="1209">
        <v>5.3181103407936581E-2</v>
      </c>
      <c r="U12" s="1211">
        <v>75282</v>
      </c>
      <c r="V12" s="1209">
        <v>5.1142964463464002E-2</v>
      </c>
      <c r="W12" s="1211">
        <v>76247</v>
      </c>
      <c r="X12" s="1213">
        <v>4.4444954939260706E-2</v>
      </c>
      <c r="Y12" s="1211">
        <v>69650</v>
      </c>
      <c r="Z12" s="1213">
        <v>9.0185653704245583E-2</v>
      </c>
      <c r="AA12" s="1211">
        <v>147612</v>
      </c>
    </row>
    <row r="13" spans="1:27" x14ac:dyDescent="0.35">
      <c r="B13" s="1199" t="s">
        <v>343</v>
      </c>
      <c r="C13" s="219"/>
      <c r="D13" s="253">
        <v>429437</v>
      </c>
      <c r="E13" s="1202">
        <v>467298</v>
      </c>
      <c r="F13" s="254">
        <v>473559</v>
      </c>
      <c r="G13" s="254">
        <v>487549</v>
      </c>
      <c r="H13" s="1202">
        <v>515590</v>
      </c>
      <c r="I13" s="1202">
        <v>543298</v>
      </c>
      <c r="J13" s="255">
        <v>591643</v>
      </c>
      <c r="K13" s="255">
        <v>669801</v>
      </c>
      <c r="L13" s="269"/>
      <c r="M13" s="219"/>
      <c r="N13" s="1208">
        <v>8.8164270894217411E-2</v>
      </c>
      <c r="O13" s="257">
        <v>37861</v>
      </c>
      <c r="P13" s="1210">
        <v>1.3398302582078303E-2</v>
      </c>
      <c r="Q13" s="1212">
        <v>6261</v>
      </c>
      <c r="R13" s="258">
        <v>2.9542253446772193E-2</v>
      </c>
      <c r="S13" s="1212">
        <v>13990</v>
      </c>
      <c r="T13" s="1210">
        <v>5.7514219083620421E-2</v>
      </c>
      <c r="U13" s="1212">
        <v>28041</v>
      </c>
      <c r="V13" s="1210">
        <v>5.374037510424956E-2</v>
      </c>
      <c r="W13" s="1212">
        <v>27708</v>
      </c>
      <c r="X13" s="258">
        <v>8.8984314317372748E-2</v>
      </c>
      <c r="Y13" s="1212">
        <v>48345</v>
      </c>
      <c r="Z13" s="258">
        <v>0.13210331230150607</v>
      </c>
      <c r="AA13" s="1212">
        <v>78158</v>
      </c>
    </row>
    <row r="14" spans="1:27" x14ac:dyDescent="0.35">
      <c r="B14" s="252" t="s">
        <v>344</v>
      </c>
      <c r="C14" s="219"/>
      <c r="D14" s="253">
        <v>490680</v>
      </c>
      <c r="E14" s="254">
        <v>515590</v>
      </c>
      <c r="F14" s="254">
        <v>506355</v>
      </c>
      <c r="G14" s="254">
        <v>529632</v>
      </c>
      <c r="H14" s="254">
        <v>560619</v>
      </c>
      <c r="I14" s="254">
        <v>592130</v>
      </c>
      <c r="J14" s="255">
        <v>612870</v>
      </c>
      <c r="K14" s="1347">
        <v>659166</v>
      </c>
      <c r="M14" s="222"/>
      <c r="N14" s="256">
        <v>5.076628352490431E-2</v>
      </c>
      <c r="O14" s="257">
        <v>24910</v>
      </c>
      <c r="P14" s="258">
        <v>-1.7911518842491092E-2</v>
      </c>
      <c r="Q14" s="257">
        <v>-9235</v>
      </c>
      <c r="R14" s="258">
        <v>4.5969724797819689E-2</v>
      </c>
      <c r="S14" s="257">
        <v>23277</v>
      </c>
      <c r="T14" s="258">
        <v>5.8506661228928669E-2</v>
      </c>
      <c r="U14" s="257">
        <v>30987</v>
      </c>
      <c r="V14" s="258">
        <v>5.6207513480634796E-2</v>
      </c>
      <c r="W14" s="257">
        <v>31511</v>
      </c>
      <c r="X14" s="258">
        <v>3.5026092243257478E-2</v>
      </c>
      <c r="Y14" s="257">
        <v>20740</v>
      </c>
      <c r="Z14" s="258">
        <v>7.5539673992853329E-2</v>
      </c>
      <c r="AA14" s="257">
        <v>46296</v>
      </c>
    </row>
    <row r="15" spans="1:27" x14ac:dyDescent="0.35">
      <c r="B15" s="259" t="s">
        <v>345</v>
      </c>
      <c r="C15" s="219"/>
      <c r="D15" s="260">
        <v>384195</v>
      </c>
      <c r="E15" s="261">
        <v>402149</v>
      </c>
      <c r="F15" s="261">
        <v>376559</v>
      </c>
      <c r="G15" s="261">
        <v>398397</v>
      </c>
      <c r="H15" s="261">
        <v>414651</v>
      </c>
      <c r="I15" s="261">
        <v>431679</v>
      </c>
      <c r="J15" s="262">
        <v>432244</v>
      </c>
      <c r="K15" s="1348">
        <v>455402</v>
      </c>
      <c r="L15" s="263"/>
      <c r="M15" s="222"/>
      <c r="N15" s="264">
        <v>4.67314775049128E-2</v>
      </c>
      <c r="O15" s="265">
        <v>17954</v>
      </c>
      <c r="P15" s="266">
        <v>-6.363313100368273E-2</v>
      </c>
      <c r="Q15" s="265">
        <v>-25590</v>
      </c>
      <c r="R15" s="266">
        <v>5.7993568072997936E-2</v>
      </c>
      <c r="S15" s="265">
        <v>21838</v>
      </c>
      <c r="T15" s="266">
        <v>4.0798499988704773E-2</v>
      </c>
      <c r="U15" s="265">
        <v>16254</v>
      </c>
      <c r="V15" s="266">
        <v>4.1065860205329319E-2</v>
      </c>
      <c r="W15" s="265">
        <v>17028</v>
      </c>
      <c r="X15" s="266">
        <v>1.3088429133685242E-3</v>
      </c>
      <c r="Y15" s="265">
        <v>565</v>
      </c>
      <c r="Z15" s="266">
        <v>5.3576220838230215E-2</v>
      </c>
      <c r="AA15" s="265">
        <v>23158</v>
      </c>
    </row>
    <row r="16" spans="1:27" x14ac:dyDescent="0.35">
      <c r="B16" s="244" t="s">
        <v>346</v>
      </c>
      <c r="C16" s="219"/>
      <c r="D16" s="245">
        <v>1054275</v>
      </c>
      <c r="E16" s="246">
        <v>1115183</v>
      </c>
      <c r="F16" s="246">
        <v>1124230</v>
      </c>
      <c r="G16" s="246">
        <v>1222142</v>
      </c>
      <c r="H16" s="246">
        <v>1313437</v>
      </c>
      <c r="I16" s="246">
        <v>1411866</v>
      </c>
      <c r="J16" s="247">
        <v>1518424</v>
      </c>
      <c r="K16" s="1349">
        <v>1677042</v>
      </c>
      <c r="L16" s="267"/>
      <c r="M16" s="222"/>
      <c r="N16" s="249">
        <v>5.7772402836072212E-2</v>
      </c>
      <c r="O16" s="250">
        <v>60908</v>
      </c>
      <c r="P16" s="268">
        <v>8.1125698652149136E-3</v>
      </c>
      <c r="Q16" s="250">
        <v>9047</v>
      </c>
      <c r="R16" s="268">
        <v>8.7092498865890322E-2</v>
      </c>
      <c r="S16" s="250">
        <v>97912</v>
      </c>
      <c r="T16" s="268">
        <v>7.4700812180581222E-2</v>
      </c>
      <c r="U16" s="250">
        <v>91295</v>
      </c>
      <c r="V16" s="268">
        <v>7.4940023769697328E-2</v>
      </c>
      <c r="W16" s="250">
        <v>98429</v>
      </c>
      <c r="X16" s="268">
        <v>7.5473168133519675E-2</v>
      </c>
      <c r="Y16" s="250">
        <v>106558</v>
      </c>
      <c r="Z16" s="268">
        <v>0.10446225823617117</v>
      </c>
      <c r="AA16" s="250">
        <v>158618</v>
      </c>
    </row>
    <row r="17" spans="2:27" x14ac:dyDescent="0.35">
      <c r="B17" s="252" t="s">
        <v>343</v>
      </c>
      <c r="C17" s="219"/>
      <c r="D17" s="253">
        <v>277636</v>
      </c>
      <c r="E17" s="254">
        <v>310719</v>
      </c>
      <c r="F17" s="254">
        <v>337667</v>
      </c>
      <c r="G17" s="254">
        <v>378893</v>
      </c>
      <c r="H17" s="254">
        <v>419029</v>
      </c>
      <c r="I17" s="254">
        <v>459833</v>
      </c>
      <c r="J17" s="255">
        <v>525352</v>
      </c>
      <c r="K17" s="1347">
        <v>608536</v>
      </c>
      <c r="M17" s="222"/>
      <c r="N17" s="256">
        <v>0.11915961906957317</v>
      </c>
      <c r="O17" s="257">
        <v>33083</v>
      </c>
      <c r="P17" s="258">
        <v>8.6727879531023122E-2</v>
      </c>
      <c r="Q17" s="257">
        <v>26948</v>
      </c>
      <c r="R17" s="258">
        <v>0.12209069882458157</v>
      </c>
      <c r="S17" s="257">
        <v>41226</v>
      </c>
      <c r="T17" s="258">
        <v>0.10592964240563951</v>
      </c>
      <c r="U17" s="257">
        <v>40136</v>
      </c>
      <c r="V17" s="258">
        <v>9.7377508477933583E-2</v>
      </c>
      <c r="W17" s="257">
        <v>40804</v>
      </c>
      <c r="X17" s="258">
        <v>0.14248433670484717</v>
      </c>
      <c r="Y17" s="257">
        <v>65519</v>
      </c>
      <c r="Z17" s="258">
        <v>0.15833955138649891</v>
      </c>
      <c r="AA17" s="257">
        <v>83184</v>
      </c>
    </row>
    <row r="18" spans="2:27" x14ac:dyDescent="0.35">
      <c r="B18" s="252" t="s">
        <v>344</v>
      </c>
      <c r="C18" s="219"/>
      <c r="D18" s="253">
        <v>427294</v>
      </c>
      <c r="E18" s="254">
        <v>442658</v>
      </c>
      <c r="F18" s="254">
        <v>443395</v>
      </c>
      <c r="G18" s="254">
        <v>474372</v>
      </c>
      <c r="H18" s="254">
        <v>508082</v>
      </c>
      <c r="I18" s="254">
        <v>544804</v>
      </c>
      <c r="J18" s="255">
        <v>578248</v>
      </c>
      <c r="K18" s="1347">
        <v>628063</v>
      </c>
      <c r="L18" s="269"/>
      <c r="M18" s="219"/>
      <c r="N18" s="256">
        <v>3.5956507697276319E-2</v>
      </c>
      <c r="O18" s="257">
        <v>15364</v>
      </c>
      <c r="P18" s="258">
        <v>1.6649422353147703E-3</v>
      </c>
      <c r="Q18" s="257">
        <v>737</v>
      </c>
      <c r="R18" s="258">
        <v>6.9863214515274219E-2</v>
      </c>
      <c r="S18" s="257">
        <v>30977</v>
      </c>
      <c r="T18" s="258">
        <v>7.1062372989974198E-2</v>
      </c>
      <c r="U18" s="257">
        <v>33710</v>
      </c>
      <c r="V18" s="258">
        <v>7.2275735019150522E-2</v>
      </c>
      <c r="W18" s="257">
        <v>36722</v>
      </c>
      <c r="X18" s="258">
        <v>6.138721448447515E-2</v>
      </c>
      <c r="Y18" s="257">
        <v>33444</v>
      </c>
      <c r="Z18" s="258">
        <v>8.614815788381458E-2</v>
      </c>
      <c r="AA18" s="257">
        <v>49815</v>
      </c>
    </row>
    <row r="19" spans="2:27" x14ac:dyDescent="0.35">
      <c r="B19" s="259" t="s">
        <v>345</v>
      </c>
      <c r="C19" s="219"/>
      <c r="D19" s="260">
        <v>349345</v>
      </c>
      <c r="E19" s="261">
        <v>361806</v>
      </c>
      <c r="F19" s="261">
        <v>343168</v>
      </c>
      <c r="G19" s="261">
        <v>368877</v>
      </c>
      <c r="H19" s="261">
        <v>386326</v>
      </c>
      <c r="I19" s="261">
        <v>407229</v>
      </c>
      <c r="J19" s="262">
        <v>414824</v>
      </c>
      <c r="K19" s="1347">
        <v>440443</v>
      </c>
      <c r="L19" s="270"/>
      <c r="M19" s="219"/>
      <c r="N19" s="264">
        <v>3.5669610270649299E-2</v>
      </c>
      <c r="O19" s="265">
        <v>12461</v>
      </c>
      <c r="P19" s="266">
        <v>-5.151379468554973E-2</v>
      </c>
      <c r="Q19" s="265">
        <v>-18638</v>
      </c>
      <c r="R19" s="266">
        <v>7.4916658895934463E-2</v>
      </c>
      <c r="S19" s="265">
        <v>25709</v>
      </c>
      <c r="T19" s="266">
        <v>4.7303030549478597E-2</v>
      </c>
      <c r="U19" s="265">
        <v>17449</v>
      </c>
      <c r="V19" s="266">
        <v>5.4107153026200727E-2</v>
      </c>
      <c r="W19" s="265">
        <v>20903</v>
      </c>
      <c r="X19" s="266">
        <v>1.8650439924465134E-2</v>
      </c>
      <c r="Y19" s="265">
        <v>7595</v>
      </c>
      <c r="Z19" s="266">
        <v>6.1758721771160818E-2</v>
      </c>
      <c r="AA19" s="265">
        <v>25619</v>
      </c>
    </row>
    <row r="20" spans="2:27" ht="15" customHeight="1" x14ac:dyDescent="0.35">
      <c r="B20" s="244" t="s">
        <v>347</v>
      </c>
      <c r="C20" s="219"/>
      <c r="D20" s="245">
        <v>250037</v>
      </c>
      <c r="E20" s="246">
        <v>269854</v>
      </c>
      <c r="F20" s="246">
        <v>232243</v>
      </c>
      <c r="G20" s="246">
        <v>193436</v>
      </c>
      <c r="H20" s="246">
        <v>177423</v>
      </c>
      <c r="I20" s="246">
        <v>155241</v>
      </c>
      <c r="J20" s="247">
        <v>118333</v>
      </c>
      <c r="K20" s="1349">
        <v>107327</v>
      </c>
      <c r="L20" s="267"/>
      <c r="M20" s="222"/>
      <c r="N20" s="249">
        <v>7.92562700720294E-2</v>
      </c>
      <c r="O20" s="250">
        <v>19817</v>
      </c>
      <c r="P20" s="268">
        <v>-0.13937536593861866</v>
      </c>
      <c r="Q20" s="250">
        <v>-37611</v>
      </c>
      <c r="R20" s="268">
        <v>-0.16709653251120593</v>
      </c>
      <c r="S20" s="250">
        <v>-38807</v>
      </c>
      <c r="T20" s="268">
        <v>-8.2781902024442244E-2</v>
      </c>
      <c r="U20" s="250">
        <v>-16013</v>
      </c>
      <c r="V20" s="268">
        <v>-0.12502324952232802</v>
      </c>
      <c r="W20" s="250">
        <v>-22182</v>
      </c>
      <c r="X20" s="268">
        <v>-0.23774647161510165</v>
      </c>
      <c r="Y20" s="250">
        <v>-36908</v>
      </c>
      <c r="Z20" s="268">
        <v>-9.3008712700599183E-2</v>
      </c>
      <c r="AA20" s="250">
        <v>-11006</v>
      </c>
    </row>
    <row r="21" spans="2:27" x14ac:dyDescent="0.35">
      <c r="B21" s="252" t="s">
        <v>343</v>
      </c>
      <c r="C21" s="219"/>
      <c r="D21" s="253">
        <v>151801</v>
      </c>
      <c r="E21" s="254">
        <v>156579</v>
      </c>
      <c r="F21" s="254">
        <v>135892</v>
      </c>
      <c r="G21" s="254">
        <v>108656</v>
      </c>
      <c r="H21" s="254">
        <v>96561</v>
      </c>
      <c r="I21" s="254">
        <v>83465</v>
      </c>
      <c r="J21" s="255">
        <v>66291</v>
      </c>
      <c r="K21" s="1347">
        <v>61265</v>
      </c>
      <c r="M21" s="222"/>
      <c r="N21" s="256">
        <v>3.1475418475504169E-2</v>
      </c>
      <c r="O21" s="257">
        <v>4778</v>
      </c>
      <c r="P21" s="258">
        <v>-0.13211861105256772</v>
      </c>
      <c r="Q21" s="257">
        <v>-20687</v>
      </c>
      <c r="R21" s="258">
        <v>-0.20042386601124418</v>
      </c>
      <c r="S21" s="257">
        <v>-27236</v>
      </c>
      <c r="T21" s="258">
        <v>-0.11131460756884115</v>
      </c>
      <c r="U21" s="257">
        <v>-12095</v>
      </c>
      <c r="V21" s="258">
        <v>-0.1356241132548337</v>
      </c>
      <c r="W21" s="257">
        <v>-13096</v>
      </c>
      <c r="X21" s="258">
        <v>-0.20576289462649011</v>
      </c>
      <c r="Y21" s="257">
        <v>-17174</v>
      </c>
      <c r="Z21" s="258">
        <v>-7.5817230091565935E-2</v>
      </c>
      <c r="AA21" s="257">
        <v>-5026</v>
      </c>
    </row>
    <row r="22" spans="2:27" x14ac:dyDescent="0.35">
      <c r="B22" s="252" t="s">
        <v>344</v>
      </c>
      <c r="C22" s="219"/>
      <c r="D22" s="253">
        <v>63386</v>
      </c>
      <c r="E22" s="254">
        <v>72932</v>
      </c>
      <c r="F22" s="254">
        <v>62960</v>
      </c>
      <c r="G22" s="254">
        <v>55260</v>
      </c>
      <c r="H22" s="254">
        <v>52537</v>
      </c>
      <c r="I22" s="254">
        <v>47326</v>
      </c>
      <c r="J22" s="255">
        <v>34622</v>
      </c>
      <c r="K22" s="1347">
        <v>31103</v>
      </c>
      <c r="M22" s="222"/>
      <c r="N22" s="256">
        <v>0.15060107910264087</v>
      </c>
      <c r="O22" s="257">
        <v>9546</v>
      </c>
      <c r="P22" s="258">
        <v>-0.13673010475511438</v>
      </c>
      <c r="Q22" s="257">
        <v>-9972</v>
      </c>
      <c r="R22" s="258">
        <v>-0.12229987293519695</v>
      </c>
      <c r="S22" s="257">
        <v>-7700</v>
      </c>
      <c r="T22" s="258">
        <v>-4.9276149113282708E-2</v>
      </c>
      <c r="U22" s="257">
        <v>-2723</v>
      </c>
      <c r="V22" s="258">
        <v>-9.9187239469326394E-2</v>
      </c>
      <c r="W22" s="257">
        <v>-5211</v>
      </c>
      <c r="X22" s="258">
        <v>-0.26843595486624683</v>
      </c>
      <c r="Y22" s="257">
        <v>-12704</v>
      </c>
      <c r="Z22" s="258">
        <v>-0.10164057535670956</v>
      </c>
      <c r="AA22" s="257">
        <v>-3519</v>
      </c>
    </row>
    <row r="23" spans="2:27" x14ac:dyDescent="0.35">
      <c r="B23" s="259" t="s">
        <v>345</v>
      </c>
      <c r="C23" s="219"/>
      <c r="D23" s="260">
        <v>34850</v>
      </c>
      <c r="E23" s="261">
        <v>40343</v>
      </c>
      <c r="F23" s="261">
        <v>33391</v>
      </c>
      <c r="G23" s="261">
        <v>29520</v>
      </c>
      <c r="H23" s="261">
        <v>28325</v>
      </c>
      <c r="I23" s="261">
        <v>24450</v>
      </c>
      <c r="J23" s="262">
        <v>17420</v>
      </c>
      <c r="K23" s="1348">
        <v>14959</v>
      </c>
      <c r="L23" s="263"/>
      <c r="M23" s="222"/>
      <c r="N23" s="264">
        <f t="shared" ref="N23" si="0">E23/D23-1</f>
        <v>0.15761836441893839</v>
      </c>
      <c r="O23" s="265">
        <f t="shared" ref="O23" si="1">E23-D23</f>
        <v>5493</v>
      </c>
      <c r="P23" s="266">
        <f t="shared" ref="P23" si="2">F23/E23-1</f>
        <v>-0.17232233596906521</v>
      </c>
      <c r="Q23" s="265">
        <f t="shared" ref="Q23" si="3">F23-E23</f>
        <v>-6952</v>
      </c>
      <c r="R23" s="266">
        <f t="shared" ref="R23" si="4">G23/F23-1</f>
        <v>-0.11592944206522715</v>
      </c>
      <c r="S23" s="265">
        <f t="shared" ref="S23" si="5">G23-F23</f>
        <v>-3871</v>
      </c>
      <c r="T23" s="266">
        <f t="shared" ref="T23" si="6">H23/G23-1</f>
        <v>-4.0481029810298108E-2</v>
      </c>
      <c r="U23" s="265">
        <f t="shared" ref="U23" si="7">H23-G23</f>
        <v>-1195</v>
      </c>
      <c r="V23" s="266">
        <f t="shared" ref="V23" si="8">I23/H23-1</f>
        <v>-0.13680494263018539</v>
      </c>
      <c r="W23" s="265">
        <f t="shared" ref="W23" si="9">I23-H23</f>
        <v>-3875</v>
      </c>
      <c r="X23" s="266">
        <v>-0.28752556237218818</v>
      </c>
      <c r="Y23" s="265">
        <v>-7030</v>
      </c>
      <c r="Z23" s="266">
        <v>-0.14127439724454649</v>
      </c>
      <c r="AA23" s="265">
        <v>-2461</v>
      </c>
    </row>
    <row r="24" spans="2:27" x14ac:dyDescent="0.35">
      <c r="M24" s="219"/>
    </row>
    <row r="25" spans="2:27" x14ac:dyDescent="0.35">
      <c r="B25" s="219"/>
      <c r="C25" s="219"/>
      <c r="D25" s="1427" t="s">
        <v>338</v>
      </c>
      <c r="E25" s="1427"/>
      <c r="F25" s="1427"/>
      <c r="G25" s="1427"/>
      <c r="H25" s="1427"/>
      <c r="I25" s="1427"/>
      <c r="J25" s="1427"/>
      <c r="K25" s="1427"/>
      <c r="L25" s="1427"/>
      <c r="M25" s="219"/>
      <c r="N25" s="1424" t="s">
        <v>339</v>
      </c>
      <c r="O25" s="1425"/>
      <c r="P25" s="1425"/>
      <c r="Q25" s="1425"/>
      <c r="R25" s="1425"/>
      <c r="S25" s="1425"/>
      <c r="T25" s="1425"/>
      <c r="U25" s="1425"/>
      <c r="V25" s="1425"/>
      <c r="W25" s="1425"/>
      <c r="X25" s="1425"/>
      <c r="Y25" s="1425"/>
      <c r="Z25" s="1425"/>
      <c r="AA25" s="1425"/>
    </row>
    <row r="26" spans="2:27" ht="24" customHeight="1" x14ac:dyDescent="0.35">
      <c r="B26" s="219"/>
      <c r="C26" s="219"/>
      <c r="D26" s="1428"/>
      <c r="E26" s="1428"/>
      <c r="F26" s="1428"/>
      <c r="G26" s="1428"/>
      <c r="H26" s="1428"/>
      <c r="I26" s="1428"/>
      <c r="J26" s="1428"/>
      <c r="K26" s="1428"/>
      <c r="L26" s="1428"/>
      <c r="M26" s="219"/>
      <c r="N26" s="1429">
        <v>43830</v>
      </c>
      <c r="O26" s="1430"/>
      <c r="P26" s="1431">
        <v>44196</v>
      </c>
      <c r="Q26" s="1432"/>
      <c r="R26" s="1431">
        <v>44561</v>
      </c>
      <c r="S26" s="1432"/>
      <c r="T26" s="1435">
        <v>44926</v>
      </c>
      <c r="U26" s="1436"/>
      <c r="V26" s="1433">
        <v>44926</v>
      </c>
      <c r="W26" s="1434"/>
      <c r="X26" s="1433">
        <f>X6</f>
        <v>45657</v>
      </c>
      <c r="Y26" s="1434"/>
      <c r="Z26" s="1433">
        <f>Z6</f>
        <v>46022</v>
      </c>
      <c r="AA26" s="1437"/>
    </row>
    <row r="27" spans="2:27" x14ac:dyDescent="0.35">
      <c r="B27" s="225"/>
      <c r="C27" s="225"/>
      <c r="D27" s="226">
        <v>43465</v>
      </c>
      <c r="E27" s="227">
        <v>43830</v>
      </c>
      <c r="F27" s="228">
        <v>44196</v>
      </c>
      <c r="G27" s="228">
        <v>44561</v>
      </c>
      <c r="H27" s="228">
        <v>44926</v>
      </c>
      <c r="I27" s="228">
        <v>45291</v>
      </c>
      <c r="J27" s="228">
        <v>45657</v>
      </c>
      <c r="K27" s="228">
        <v>46022</v>
      </c>
      <c r="L27" s="229"/>
      <c r="M27" s="219"/>
      <c r="N27" s="230" t="s">
        <v>28</v>
      </c>
      <c r="O27" s="231" t="s">
        <v>340</v>
      </c>
      <c r="P27" s="232" t="s">
        <v>28</v>
      </c>
      <c r="Q27" s="233" t="s">
        <v>340</v>
      </c>
      <c r="R27" s="231" t="s">
        <v>28</v>
      </c>
      <c r="S27" s="232" t="s">
        <v>340</v>
      </c>
      <c r="T27" s="232" t="s">
        <v>28</v>
      </c>
      <c r="U27" s="232" t="s">
        <v>340</v>
      </c>
      <c r="V27" s="232" t="s">
        <v>28</v>
      </c>
      <c r="W27" s="227" t="s">
        <v>340</v>
      </c>
      <c r="X27" s="231" t="s">
        <v>28</v>
      </c>
      <c r="Y27" s="228" t="s">
        <v>340</v>
      </c>
      <c r="Z27" s="231" t="s">
        <v>28</v>
      </c>
      <c r="AA27" s="229" t="s">
        <v>340</v>
      </c>
    </row>
    <row r="28" spans="2:27" x14ac:dyDescent="0.35">
      <c r="B28" s="235" t="s">
        <v>69</v>
      </c>
      <c r="C28" s="219"/>
      <c r="D28" s="236">
        <v>1320659</v>
      </c>
      <c r="E28" s="237">
        <v>1411021</v>
      </c>
      <c r="F28" s="237">
        <v>1427207</v>
      </c>
      <c r="G28" s="237">
        <v>1569205</v>
      </c>
      <c r="H28" s="237">
        <v>1727429</v>
      </c>
      <c r="I28" s="237">
        <v>1906051</v>
      </c>
      <c r="J28" s="238">
        <v>2125145</v>
      </c>
      <c r="K28" s="1350">
        <v>2391346</v>
      </c>
      <c r="L28" s="239"/>
      <c r="M28" s="223"/>
      <c r="N28" s="271">
        <v>6.842190149008931E-2</v>
      </c>
      <c r="O28" s="272">
        <v>90362</v>
      </c>
      <c r="P28" s="273">
        <v>1.1471126227037054E-2</v>
      </c>
      <c r="Q28" s="237">
        <f t="shared" ref="Q28:Q43" si="10">F28-E28</f>
        <v>16186</v>
      </c>
      <c r="R28" s="273">
        <f>G28/F28-1</f>
        <v>9.9493626362538778E-2</v>
      </c>
      <c r="S28" s="237">
        <f>G28-F28</f>
        <v>141998</v>
      </c>
      <c r="T28" s="273">
        <f>H28/G28-1</f>
        <v>0.10083067540569912</v>
      </c>
      <c r="U28" s="237">
        <f>H28-G28</f>
        <v>158224</v>
      </c>
      <c r="V28" s="273">
        <f>I28/H28-1</f>
        <v>0.10340338155721596</v>
      </c>
      <c r="W28" s="237">
        <f>I28-H28</f>
        <v>178622</v>
      </c>
      <c r="X28" s="273">
        <v>0.11494655704385659</v>
      </c>
      <c r="Y28" s="243">
        <v>219094</v>
      </c>
      <c r="Z28" s="273">
        <v>0.12526251149921541</v>
      </c>
      <c r="AA28" s="243">
        <v>266201</v>
      </c>
    </row>
    <row r="29" spans="2:27" ht="15" customHeight="1" x14ac:dyDescent="0.35">
      <c r="B29" s="274" t="s">
        <v>348</v>
      </c>
      <c r="C29" s="219"/>
      <c r="D29" s="275">
        <v>52274</v>
      </c>
      <c r="E29" s="276">
        <v>60438</v>
      </c>
      <c r="F29" s="276">
        <v>61411</v>
      </c>
      <c r="G29" s="276">
        <v>62214</v>
      </c>
      <c r="H29" s="276">
        <v>65642</v>
      </c>
      <c r="I29" s="276">
        <v>69697</v>
      </c>
      <c r="J29" s="277">
        <v>78342</v>
      </c>
      <c r="K29" s="1351">
        <v>79376</v>
      </c>
      <c r="L29" s="267"/>
      <c r="M29" s="222"/>
      <c r="N29" s="278">
        <v>0.15617706699315148</v>
      </c>
      <c r="O29" s="279">
        <v>8164</v>
      </c>
      <c r="P29" s="280">
        <v>1.6099142923326371E-2</v>
      </c>
      <c r="Q29" s="279">
        <f t="shared" si="10"/>
        <v>973</v>
      </c>
      <c r="R29" s="281">
        <f t="shared" ref="R29:R42" si="11">G29/F29-1</f>
        <v>1.3075833319763586E-2</v>
      </c>
      <c r="S29" s="276">
        <f t="shared" ref="S29:S43" si="12">G29-F29</f>
        <v>803</v>
      </c>
      <c r="T29" s="280">
        <f t="shared" ref="T29:T43" si="13">H29/G29-1</f>
        <v>5.510013823255222E-2</v>
      </c>
      <c r="U29" s="279">
        <f t="shared" ref="U29:U42" si="14">H29-G29</f>
        <v>3428</v>
      </c>
      <c r="V29" s="280">
        <f t="shared" ref="V29:V43" si="15">I29/H29-1</f>
        <v>6.1774473660156648E-2</v>
      </c>
      <c r="W29" s="279">
        <f t="shared" ref="W29:W43" si="16">I29-H29</f>
        <v>4055</v>
      </c>
      <c r="X29" s="281">
        <v>0.1240369025926511</v>
      </c>
      <c r="Y29" s="279">
        <v>8645</v>
      </c>
      <c r="Z29" s="281">
        <v>1.3198539736029247E-2</v>
      </c>
      <c r="AA29" s="279">
        <v>1034</v>
      </c>
    </row>
    <row r="30" spans="2:27" x14ac:dyDescent="0.35">
      <c r="B30" s="252" t="s">
        <v>349</v>
      </c>
      <c r="C30" s="219"/>
      <c r="D30" s="253">
        <v>224714</v>
      </c>
      <c r="E30" s="254">
        <v>246617</v>
      </c>
      <c r="F30" s="254">
        <v>254644</v>
      </c>
      <c r="G30" s="254">
        <v>292469</v>
      </c>
      <c r="H30" s="254">
        <v>351993</v>
      </c>
      <c r="I30" s="254">
        <v>427677</v>
      </c>
      <c r="J30" s="255">
        <v>524561</v>
      </c>
      <c r="K30" s="255">
        <v>628736</v>
      </c>
      <c r="L30" s="269"/>
      <c r="M30" s="219"/>
      <c r="N30" s="256">
        <v>9.747056258177067E-2</v>
      </c>
      <c r="O30" s="257">
        <v>21903</v>
      </c>
      <c r="P30" s="258">
        <v>3.2548445565390827E-2</v>
      </c>
      <c r="Q30" s="257">
        <f t="shared" si="10"/>
        <v>8027</v>
      </c>
      <c r="R30" s="282">
        <f t="shared" si="11"/>
        <v>0.14854070781169004</v>
      </c>
      <c r="S30" s="254">
        <f t="shared" si="12"/>
        <v>37825</v>
      </c>
      <c r="T30" s="258">
        <f t="shared" si="13"/>
        <v>0.20352242459884629</v>
      </c>
      <c r="U30" s="257">
        <f t="shared" si="14"/>
        <v>59524</v>
      </c>
      <c r="V30" s="258">
        <f t="shared" si="15"/>
        <v>0.21501563951555847</v>
      </c>
      <c r="W30" s="257">
        <f t="shared" si="16"/>
        <v>75684</v>
      </c>
      <c r="X30" s="282">
        <v>0.22653544614276666</v>
      </c>
      <c r="Y30" s="257">
        <v>96884</v>
      </c>
      <c r="Z30" s="282">
        <v>0.19859463437045455</v>
      </c>
      <c r="AA30" s="257">
        <v>104175</v>
      </c>
    </row>
    <row r="31" spans="2:27" x14ac:dyDescent="0.35">
      <c r="B31" s="252" t="s">
        <v>350</v>
      </c>
      <c r="C31" s="219"/>
      <c r="D31" s="253">
        <v>235924</v>
      </c>
      <c r="E31" s="254">
        <v>250318</v>
      </c>
      <c r="F31" s="254">
        <v>253202</v>
      </c>
      <c r="G31" s="254">
        <v>291129</v>
      </c>
      <c r="H31" s="254">
        <v>322595</v>
      </c>
      <c r="I31" s="254">
        <v>343152</v>
      </c>
      <c r="J31" s="255">
        <v>357497</v>
      </c>
      <c r="K31" s="255">
        <v>395421</v>
      </c>
      <c r="L31" s="269"/>
      <c r="M31" s="219"/>
      <c r="N31" s="256">
        <v>6.1011173089638993E-2</v>
      </c>
      <c r="O31" s="257">
        <v>14394</v>
      </c>
      <c r="P31" s="258">
        <v>1.1521344849351633E-2</v>
      </c>
      <c r="Q31" s="257">
        <f t="shared" si="10"/>
        <v>2884</v>
      </c>
      <c r="R31" s="282">
        <f t="shared" si="11"/>
        <v>0.14978949613352177</v>
      </c>
      <c r="S31" s="254">
        <f t="shared" si="12"/>
        <v>37927</v>
      </c>
      <c r="T31" s="258">
        <f t="shared" si="13"/>
        <v>0.1080826712556977</v>
      </c>
      <c r="U31" s="257">
        <f t="shared" si="14"/>
        <v>31466</v>
      </c>
      <c r="V31" s="258">
        <f t="shared" si="15"/>
        <v>6.3723864288039112E-2</v>
      </c>
      <c r="W31" s="257">
        <f t="shared" si="16"/>
        <v>20557</v>
      </c>
      <c r="X31" s="282">
        <v>4.1803632209633124E-2</v>
      </c>
      <c r="Y31" s="257">
        <v>14345</v>
      </c>
      <c r="Z31" s="282">
        <v>0.10608200907979648</v>
      </c>
      <c r="AA31" s="257">
        <v>37924</v>
      </c>
    </row>
    <row r="32" spans="2:27" x14ac:dyDescent="0.35">
      <c r="B32" s="252" t="s">
        <v>351</v>
      </c>
      <c r="C32" s="219"/>
      <c r="D32" s="253">
        <v>94802</v>
      </c>
      <c r="E32" s="254">
        <v>96748</v>
      </c>
      <c r="F32" s="254">
        <v>88465</v>
      </c>
      <c r="G32" s="254">
        <v>91795</v>
      </c>
      <c r="H32" s="254">
        <v>97929</v>
      </c>
      <c r="I32" s="254">
        <v>104917</v>
      </c>
      <c r="J32" s="255">
        <v>110349</v>
      </c>
      <c r="K32" s="255">
        <v>110896</v>
      </c>
      <c r="L32" s="304"/>
      <c r="M32" s="222"/>
      <c r="N32" s="256">
        <v>2.0526993101411373E-2</v>
      </c>
      <c r="O32" s="257">
        <v>1946</v>
      </c>
      <c r="P32" s="258">
        <v>-8.5614172902799046E-2</v>
      </c>
      <c r="Q32" s="257">
        <f t="shared" si="10"/>
        <v>-8283</v>
      </c>
      <c r="R32" s="282">
        <f t="shared" si="11"/>
        <v>3.764200531283568E-2</v>
      </c>
      <c r="S32" s="254">
        <f t="shared" si="12"/>
        <v>3330</v>
      </c>
      <c r="T32" s="258">
        <f t="shared" si="13"/>
        <v>6.6822811699983609E-2</v>
      </c>
      <c r="U32" s="257">
        <f t="shared" si="14"/>
        <v>6134</v>
      </c>
      <c r="V32" s="258">
        <f t="shared" si="15"/>
        <v>7.1357820461763088E-2</v>
      </c>
      <c r="W32" s="257">
        <f t="shared" si="16"/>
        <v>6988</v>
      </c>
      <c r="X32" s="282">
        <v>5.1774259652868526E-2</v>
      </c>
      <c r="Y32" s="257">
        <v>5432</v>
      </c>
      <c r="Z32" s="282">
        <v>4.9570000634351352E-3</v>
      </c>
      <c r="AA32" s="257">
        <v>547</v>
      </c>
    </row>
    <row r="33" spans="2:31" x14ac:dyDescent="0.35">
      <c r="B33" s="252" t="s">
        <v>352</v>
      </c>
      <c r="C33" s="219"/>
      <c r="D33" s="253">
        <v>166579</v>
      </c>
      <c r="E33" s="254">
        <v>170785</v>
      </c>
      <c r="F33" s="254">
        <v>156437</v>
      </c>
      <c r="G33" s="254">
        <v>169990</v>
      </c>
      <c r="H33" s="254">
        <v>175956</v>
      </c>
      <c r="I33" s="254">
        <v>181817</v>
      </c>
      <c r="J33" s="255">
        <v>184545</v>
      </c>
      <c r="K33" s="255">
        <v>185779</v>
      </c>
      <c r="L33" s="269"/>
      <c r="M33" s="219"/>
      <c r="N33" s="256">
        <v>2.5249281121870082E-2</v>
      </c>
      <c r="O33" s="257">
        <v>4206</v>
      </c>
      <c r="P33" s="258">
        <v>-8.4012061949234385E-2</v>
      </c>
      <c r="Q33" s="257">
        <f t="shared" si="10"/>
        <v>-14348</v>
      </c>
      <c r="R33" s="282">
        <f t="shared" si="11"/>
        <v>8.6635514616107523E-2</v>
      </c>
      <c r="S33" s="254">
        <f t="shared" si="12"/>
        <v>13553</v>
      </c>
      <c r="T33" s="258">
        <f t="shared" si="13"/>
        <v>3.5096182128360409E-2</v>
      </c>
      <c r="U33" s="257">
        <f t="shared" si="14"/>
        <v>5966</v>
      </c>
      <c r="V33" s="258">
        <f t="shared" si="15"/>
        <v>3.3309463729568778E-2</v>
      </c>
      <c r="W33" s="257">
        <f t="shared" si="16"/>
        <v>5861</v>
      </c>
      <c r="X33" s="282">
        <v>1.5004097526633897E-2</v>
      </c>
      <c r="Y33" s="257">
        <v>2728</v>
      </c>
      <c r="Z33" s="282">
        <v>6.6867159771328843E-3</v>
      </c>
      <c r="AA33" s="257">
        <v>1234</v>
      </c>
      <c r="AC33" s="224"/>
    </row>
    <row r="34" spans="2:31" x14ac:dyDescent="0.35">
      <c r="B34" s="252" t="s">
        <v>353</v>
      </c>
      <c r="C34" s="219"/>
      <c r="D34" s="253">
        <v>132491</v>
      </c>
      <c r="E34" s="254">
        <v>151340</v>
      </c>
      <c r="F34" s="254">
        <v>154547</v>
      </c>
      <c r="G34" s="254">
        <v>170517</v>
      </c>
      <c r="H34" s="254">
        <v>187214</v>
      </c>
      <c r="I34" s="254">
        <v>210403</v>
      </c>
      <c r="J34" s="255">
        <v>222787</v>
      </c>
      <c r="K34" s="255">
        <v>242900</v>
      </c>
      <c r="L34" s="304"/>
      <c r="M34" s="222"/>
      <c r="N34" s="256">
        <v>0.14226626714267376</v>
      </c>
      <c r="O34" s="257">
        <v>18849</v>
      </c>
      <c r="P34" s="258">
        <v>2.1190696445090529E-2</v>
      </c>
      <c r="Q34" s="257">
        <f t="shared" si="10"/>
        <v>3207</v>
      </c>
      <c r="R34" s="282">
        <f t="shared" si="11"/>
        <v>0.10333426077503938</v>
      </c>
      <c r="S34" s="254">
        <f t="shared" si="12"/>
        <v>15970</v>
      </c>
      <c r="T34" s="258">
        <f t="shared" si="13"/>
        <v>9.7919855498278752E-2</v>
      </c>
      <c r="U34" s="257">
        <f t="shared" si="14"/>
        <v>16697</v>
      </c>
      <c r="V34" s="258">
        <f t="shared" si="15"/>
        <v>0.12386359994444862</v>
      </c>
      <c r="W34" s="257">
        <f t="shared" si="16"/>
        <v>23189</v>
      </c>
      <c r="X34" s="282">
        <v>5.8858476352523503E-2</v>
      </c>
      <c r="Y34" s="257">
        <v>12384</v>
      </c>
      <c r="Z34" s="282">
        <v>9.0279055779735717E-2</v>
      </c>
      <c r="AA34" s="257">
        <v>20113</v>
      </c>
    </row>
    <row r="35" spans="2:31" x14ac:dyDescent="0.35">
      <c r="B35" s="252" t="s">
        <v>354</v>
      </c>
      <c r="C35" s="219"/>
      <c r="D35" s="253">
        <v>7022</v>
      </c>
      <c r="E35" s="254">
        <v>9202</v>
      </c>
      <c r="F35" s="254">
        <v>11820</v>
      </c>
      <c r="G35" s="254">
        <v>15678</v>
      </c>
      <c r="H35" s="254">
        <v>19892</v>
      </c>
      <c r="I35" s="254">
        <v>22322</v>
      </c>
      <c r="J35" s="255">
        <v>24661</v>
      </c>
      <c r="K35" s="255">
        <v>29701</v>
      </c>
      <c r="L35" s="269"/>
      <c r="M35" s="219"/>
      <c r="N35" s="256">
        <v>0.31045286243235548</v>
      </c>
      <c r="O35" s="257">
        <v>2180</v>
      </c>
      <c r="P35" s="258">
        <v>0.28450336883286242</v>
      </c>
      <c r="Q35" s="257">
        <f t="shared" si="10"/>
        <v>2618</v>
      </c>
      <c r="R35" s="282">
        <f t="shared" si="11"/>
        <v>0.3263959390862945</v>
      </c>
      <c r="S35" s="254">
        <f t="shared" si="12"/>
        <v>3858</v>
      </c>
      <c r="T35" s="258">
        <f t="shared" si="13"/>
        <v>0.26878428370965679</v>
      </c>
      <c r="U35" s="257">
        <f t="shared" si="14"/>
        <v>4214</v>
      </c>
      <c r="V35" s="258">
        <f t="shared" si="15"/>
        <v>0.12215966217574903</v>
      </c>
      <c r="W35" s="257">
        <f t="shared" si="16"/>
        <v>2430</v>
      </c>
      <c r="X35" s="282">
        <v>0.10478451751635154</v>
      </c>
      <c r="Y35" s="257">
        <v>2339</v>
      </c>
      <c r="Z35" s="282">
        <v>0.20437127448197567</v>
      </c>
      <c r="AA35" s="257">
        <v>5040</v>
      </c>
    </row>
    <row r="36" spans="2:31" x14ac:dyDescent="0.35">
      <c r="B36" s="252" t="s">
        <v>355</v>
      </c>
      <c r="C36" s="219"/>
      <c r="D36" s="253">
        <v>171</v>
      </c>
      <c r="E36" s="254">
        <v>236</v>
      </c>
      <c r="F36" s="254">
        <v>293</v>
      </c>
      <c r="G36" s="254">
        <v>388</v>
      </c>
      <c r="H36" s="254">
        <v>233</v>
      </c>
      <c r="I36" s="254">
        <v>197</v>
      </c>
      <c r="J36" s="255">
        <v>255</v>
      </c>
      <c r="K36" s="255">
        <v>455</v>
      </c>
      <c r="L36" s="304"/>
      <c r="M36" s="222"/>
      <c r="N36" s="256">
        <v>0.38011695906432741</v>
      </c>
      <c r="O36" s="257">
        <v>65</v>
      </c>
      <c r="P36" s="258">
        <v>0.24152542372881358</v>
      </c>
      <c r="Q36" s="257">
        <f t="shared" si="10"/>
        <v>57</v>
      </c>
      <c r="R36" s="282">
        <f t="shared" si="11"/>
        <v>0.32423208191126274</v>
      </c>
      <c r="S36" s="254">
        <f t="shared" si="12"/>
        <v>95</v>
      </c>
      <c r="T36" s="258">
        <f t="shared" si="13"/>
        <v>-0.39948453608247425</v>
      </c>
      <c r="U36" s="257">
        <f t="shared" si="14"/>
        <v>-155</v>
      </c>
      <c r="V36" s="258">
        <f t="shared" si="15"/>
        <v>-0.15450643776824036</v>
      </c>
      <c r="W36" s="257">
        <f t="shared" si="16"/>
        <v>-36</v>
      </c>
      <c r="X36" s="282">
        <v>0.29441624365482233</v>
      </c>
      <c r="Y36" s="257">
        <v>58</v>
      </c>
      <c r="Z36" s="282">
        <v>0.78431372549019618</v>
      </c>
      <c r="AA36" s="257">
        <v>200</v>
      </c>
    </row>
    <row r="37" spans="2:31" x14ac:dyDescent="0.35">
      <c r="B37" s="252" t="s">
        <v>356</v>
      </c>
      <c r="C37" s="219"/>
      <c r="D37" s="253">
        <v>29845</v>
      </c>
      <c r="E37" s="254">
        <v>37073</v>
      </c>
      <c r="F37" s="254">
        <v>46805</v>
      </c>
      <c r="G37" s="254">
        <v>56289</v>
      </c>
      <c r="H37" s="254">
        <v>61732</v>
      </c>
      <c r="I37" s="254">
        <v>67194</v>
      </c>
      <c r="J37" s="255">
        <v>67576</v>
      </c>
      <c r="K37" s="255">
        <v>71028</v>
      </c>
      <c r="L37" s="269"/>
      <c r="M37" s="219"/>
      <c r="N37" s="256">
        <v>0.24218462053945378</v>
      </c>
      <c r="O37" s="257">
        <v>7228</v>
      </c>
      <c r="P37" s="258">
        <v>0.26250910366034574</v>
      </c>
      <c r="Q37" s="257">
        <f t="shared" si="10"/>
        <v>9732</v>
      </c>
      <c r="R37" s="282">
        <f t="shared" si="11"/>
        <v>0.20262792436705479</v>
      </c>
      <c r="S37" s="254">
        <f t="shared" si="12"/>
        <v>9484</v>
      </c>
      <c r="T37" s="258">
        <f t="shared" si="13"/>
        <v>9.6697400913144715E-2</v>
      </c>
      <c r="U37" s="257">
        <f t="shared" si="14"/>
        <v>5443</v>
      </c>
      <c r="V37" s="258">
        <f t="shared" si="15"/>
        <v>8.8479232812803676E-2</v>
      </c>
      <c r="W37" s="257">
        <f t="shared" si="16"/>
        <v>5462</v>
      </c>
      <c r="X37" s="282">
        <v>5.6850314016132497E-3</v>
      </c>
      <c r="Y37" s="257">
        <v>382</v>
      </c>
      <c r="Z37" s="282">
        <v>5.1083224813543326E-2</v>
      </c>
      <c r="AA37" s="257">
        <v>3452</v>
      </c>
    </row>
    <row r="38" spans="2:31" x14ac:dyDescent="0.35">
      <c r="B38" s="252" t="s">
        <v>357</v>
      </c>
      <c r="C38" s="219"/>
      <c r="D38" s="253">
        <v>21423</v>
      </c>
      <c r="E38" s="254">
        <v>24365</v>
      </c>
      <c r="F38" s="254">
        <v>24374</v>
      </c>
      <c r="G38" s="254">
        <v>23330</v>
      </c>
      <c r="H38" s="254">
        <v>22270</v>
      </c>
      <c r="I38" s="254">
        <v>27295</v>
      </c>
      <c r="J38" s="255">
        <v>30196</v>
      </c>
      <c r="K38" s="255">
        <v>33701</v>
      </c>
      <c r="L38" s="269"/>
      <c r="M38" s="219"/>
      <c r="N38" s="256">
        <v>0.13732903888344294</v>
      </c>
      <c r="O38" s="257">
        <v>2942</v>
      </c>
      <c r="P38" s="258">
        <v>3.6938231069161276E-4</v>
      </c>
      <c r="Q38" s="257">
        <f t="shared" si="10"/>
        <v>9</v>
      </c>
      <c r="R38" s="282">
        <f t="shared" si="11"/>
        <v>-4.2832526462624143E-2</v>
      </c>
      <c r="S38" s="254">
        <f t="shared" si="12"/>
        <v>-1044</v>
      </c>
      <c r="T38" s="258">
        <f t="shared" si="13"/>
        <v>-4.5435062151735983E-2</v>
      </c>
      <c r="U38" s="257">
        <f t="shared" si="14"/>
        <v>-1060</v>
      </c>
      <c r="V38" s="258">
        <f t="shared" si="15"/>
        <v>0.22563987427031873</v>
      </c>
      <c r="W38" s="257">
        <f t="shared" si="16"/>
        <v>5025</v>
      </c>
      <c r="X38" s="282">
        <v>0.10628320205165775</v>
      </c>
      <c r="Y38" s="257">
        <v>2901</v>
      </c>
      <c r="Z38" s="282">
        <v>0.11607497681812151</v>
      </c>
      <c r="AA38" s="257">
        <v>3505</v>
      </c>
    </row>
    <row r="39" spans="2:31" x14ac:dyDescent="0.35">
      <c r="B39" s="252" t="s">
        <v>358</v>
      </c>
      <c r="C39" s="219"/>
      <c r="D39" s="253">
        <v>73552</v>
      </c>
      <c r="E39" s="254">
        <v>80417</v>
      </c>
      <c r="F39" s="254">
        <v>71239</v>
      </c>
      <c r="G39" s="254">
        <v>74832</v>
      </c>
      <c r="H39" s="254">
        <v>83087</v>
      </c>
      <c r="I39" s="254">
        <v>93395</v>
      </c>
      <c r="J39" s="255">
        <v>100099</v>
      </c>
      <c r="K39" s="255">
        <v>108015</v>
      </c>
      <c r="L39" s="269"/>
      <c r="M39" s="219"/>
      <c r="N39" s="256">
        <v>9.333532738742667E-2</v>
      </c>
      <c r="O39" s="257">
        <v>6865</v>
      </c>
      <c r="P39" s="258">
        <v>-0.11413009687006481</v>
      </c>
      <c r="Q39" s="257">
        <f t="shared" si="10"/>
        <v>-9178</v>
      </c>
      <c r="R39" s="282">
        <f t="shared" si="11"/>
        <v>5.0435856763851206E-2</v>
      </c>
      <c r="S39" s="254">
        <f t="shared" si="12"/>
        <v>3593</v>
      </c>
      <c r="T39" s="258">
        <f t="shared" si="13"/>
        <v>0.11031376951036997</v>
      </c>
      <c r="U39" s="257">
        <f t="shared" si="14"/>
        <v>8255</v>
      </c>
      <c r="V39" s="258">
        <f t="shared" si="15"/>
        <v>0.12406272942818974</v>
      </c>
      <c r="W39" s="257">
        <f t="shared" si="16"/>
        <v>10308</v>
      </c>
      <c r="X39" s="282">
        <v>7.1781144600888691E-2</v>
      </c>
      <c r="Y39" s="257">
        <v>6704</v>
      </c>
      <c r="Z39" s="282">
        <v>7.9081709107983178E-2</v>
      </c>
      <c r="AA39" s="257">
        <v>7916</v>
      </c>
    </row>
    <row r="40" spans="2:31" x14ac:dyDescent="0.35">
      <c r="B40" s="252" t="s">
        <v>359</v>
      </c>
      <c r="C40" s="219"/>
      <c r="D40" s="253">
        <v>478</v>
      </c>
      <c r="E40" s="254">
        <v>47</v>
      </c>
      <c r="F40" s="254">
        <v>16</v>
      </c>
      <c r="G40" s="254">
        <v>0</v>
      </c>
      <c r="H40" s="254">
        <v>0</v>
      </c>
      <c r="I40" s="254">
        <v>0</v>
      </c>
      <c r="J40" s="255">
        <v>0</v>
      </c>
      <c r="K40" s="255">
        <v>0</v>
      </c>
      <c r="M40" s="222"/>
      <c r="N40" s="256">
        <v>-0.90167364016736395</v>
      </c>
      <c r="O40" s="257">
        <v>-431</v>
      </c>
      <c r="P40" s="258">
        <v>-0.65957446808510634</v>
      </c>
      <c r="Q40" s="257">
        <f t="shared" si="10"/>
        <v>-31</v>
      </c>
      <c r="R40" s="282">
        <f t="shared" si="11"/>
        <v>-1</v>
      </c>
      <c r="S40" s="254">
        <f t="shared" si="12"/>
        <v>-16</v>
      </c>
      <c r="T40" s="283" t="str">
        <f>IFERROR((H40/G40-1),"-")</f>
        <v>-</v>
      </c>
      <c r="U40" s="257">
        <f t="shared" si="14"/>
        <v>0</v>
      </c>
      <c r="V40" s="283" t="s">
        <v>363</v>
      </c>
      <c r="W40" s="257">
        <f t="shared" si="16"/>
        <v>0</v>
      </c>
      <c r="X40" s="284" t="s">
        <v>363</v>
      </c>
      <c r="Y40" s="257">
        <v>0</v>
      </c>
      <c r="Z40" s="284" t="s">
        <v>363</v>
      </c>
      <c r="AA40" s="257">
        <v>0</v>
      </c>
    </row>
    <row r="41" spans="2:31" x14ac:dyDescent="0.35">
      <c r="B41" s="252" t="s">
        <v>360</v>
      </c>
      <c r="C41" s="219"/>
      <c r="D41" s="253">
        <v>406849</v>
      </c>
      <c r="E41" s="254">
        <v>426938</v>
      </c>
      <c r="F41" s="254">
        <v>450517</v>
      </c>
      <c r="G41" s="254">
        <v>482545</v>
      </c>
      <c r="H41" s="254">
        <v>517053</v>
      </c>
      <c r="I41" s="254">
        <v>558234</v>
      </c>
      <c r="J41" s="255">
        <v>636030</v>
      </c>
      <c r="K41" s="255">
        <v>735889</v>
      </c>
      <c r="M41" s="222"/>
      <c r="N41" s="256">
        <v>4.9377041605116467E-2</v>
      </c>
      <c r="O41" s="257">
        <v>20089</v>
      </c>
      <c r="P41" s="258">
        <v>5.5228159592259241E-2</v>
      </c>
      <c r="Q41" s="257">
        <f t="shared" si="10"/>
        <v>23579</v>
      </c>
      <c r="R41" s="282">
        <f t="shared" si="11"/>
        <v>7.109165691860686E-2</v>
      </c>
      <c r="S41" s="254">
        <f t="shared" si="12"/>
        <v>32028</v>
      </c>
      <c r="T41" s="258">
        <f t="shared" si="13"/>
        <v>7.1512501424737529E-2</v>
      </c>
      <c r="U41" s="257">
        <f t="shared" si="14"/>
        <v>34508</v>
      </c>
      <c r="V41" s="258">
        <f t="shared" si="15"/>
        <v>7.9645606930043966E-2</v>
      </c>
      <c r="W41" s="257">
        <f t="shared" si="16"/>
        <v>41181</v>
      </c>
      <c r="X41" s="282">
        <v>0.13936091316544674</v>
      </c>
      <c r="Y41" s="257">
        <v>77796</v>
      </c>
      <c r="Z41" s="282">
        <v>0.15700360045909778</v>
      </c>
      <c r="AA41" s="257">
        <v>99859</v>
      </c>
    </row>
    <row r="42" spans="2:31" x14ac:dyDescent="0.35">
      <c r="B42" s="259" t="s">
        <v>361</v>
      </c>
      <c r="C42" s="219"/>
      <c r="D42" s="260">
        <v>7026</v>
      </c>
      <c r="E42" s="261">
        <v>7837</v>
      </c>
      <c r="F42" s="254">
        <v>7984</v>
      </c>
      <c r="G42" s="261">
        <v>8546</v>
      </c>
      <c r="H42" s="261">
        <v>9047</v>
      </c>
      <c r="I42" s="261">
        <v>10154</v>
      </c>
      <c r="J42" s="262">
        <v>11034</v>
      </c>
      <c r="K42" s="255">
        <v>12349</v>
      </c>
      <c r="L42" s="263"/>
      <c r="M42" s="222"/>
      <c r="N42" s="264">
        <v>0.11542840876743532</v>
      </c>
      <c r="O42" s="265">
        <v>811</v>
      </c>
      <c r="P42" s="266">
        <v>1.8757177491387056E-2</v>
      </c>
      <c r="Q42" s="265">
        <f t="shared" si="10"/>
        <v>147</v>
      </c>
      <c r="R42" s="285">
        <f t="shared" si="11"/>
        <v>7.039078156312617E-2</v>
      </c>
      <c r="S42" s="261">
        <f t="shared" si="12"/>
        <v>562</v>
      </c>
      <c r="T42" s="266">
        <f t="shared" si="13"/>
        <v>5.8623917622279365E-2</v>
      </c>
      <c r="U42" s="265">
        <f t="shared" si="14"/>
        <v>501</v>
      </c>
      <c r="V42" s="266">
        <f t="shared" si="15"/>
        <v>0.12236100364761793</v>
      </c>
      <c r="W42" s="265">
        <f t="shared" si="16"/>
        <v>1107</v>
      </c>
      <c r="X42" s="285">
        <v>8.6665353555249069E-2</v>
      </c>
      <c r="Y42" s="265">
        <v>880</v>
      </c>
      <c r="Z42" s="282">
        <v>0.11917708899764357</v>
      </c>
      <c r="AA42" s="257">
        <v>1315</v>
      </c>
      <c r="AC42" s="224"/>
      <c r="AD42" s="224"/>
      <c r="AE42" s="286"/>
    </row>
    <row r="43" spans="2:31" x14ac:dyDescent="0.35">
      <c r="B43" s="287" t="s">
        <v>362</v>
      </c>
      <c r="C43" s="219"/>
      <c r="D43" s="288">
        <v>1.2526703184652961</v>
      </c>
      <c r="E43" s="288">
        <v>1.2652820209777229</v>
      </c>
      <c r="F43" s="289">
        <v>1.2694973448493636</v>
      </c>
      <c r="G43" s="288">
        <v>1.2839792757306434</v>
      </c>
      <c r="H43" s="288">
        <v>1.31519745522625</v>
      </c>
      <c r="I43" s="288">
        <v>1.3500225942121986</v>
      </c>
      <c r="J43" s="288">
        <v>1.3995728465830362</v>
      </c>
      <c r="K43" s="1352">
        <v>1.4259308949924927</v>
      </c>
      <c r="L43" s="239"/>
      <c r="M43" s="223"/>
      <c r="N43" s="290">
        <f>E43/D43-1</f>
        <v>1.0067854507703089E-2</v>
      </c>
      <c r="O43" s="291">
        <f t="shared" ref="O43" si="17">E43-D43</f>
        <v>1.2611702512426826E-2</v>
      </c>
      <c r="P43" s="290">
        <f>F43/E43-1</f>
        <v>3.3315290992463886E-3</v>
      </c>
      <c r="Q43" s="292">
        <f t="shared" si="10"/>
        <v>4.2153238716406971E-3</v>
      </c>
      <c r="R43" s="293">
        <f>G43/F43-1</f>
        <v>1.1407610216780828E-2</v>
      </c>
      <c r="S43" s="291">
        <f t="shared" si="12"/>
        <v>1.4481930881279803E-2</v>
      </c>
      <c r="T43" s="290">
        <f t="shared" si="13"/>
        <v>2.4313616337648503E-2</v>
      </c>
      <c r="U43" s="291">
        <f>H43-G43</f>
        <v>3.1218179495606568E-2</v>
      </c>
      <c r="V43" s="294">
        <f t="shared" si="15"/>
        <v>2.6479019441197016E-2</v>
      </c>
      <c r="W43" s="291">
        <f t="shared" si="16"/>
        <v>3.4825138985948634E-2</v>
      </c>
      <c r="X43" s="290">
        <v>4.2153238716406971E-3</v>
      </c>
      <c r="Y43" s="295">
        <v>3.6703276362387349E-2</v>
      </c>
      <c r="Z43" s="290">
        <v>1.8832923540784474E-2</v>
      </c>
      <c r="AA43" s="295">
        <v>2.6358048409456547E-2</v>
      </c>
    </row>
  </sheetData>
  <mergeCells count="19">
    <mergeCell ref="V26:W26"/>
    <mergeCell ref="Z6:AA6"/>
    <mergeCell ref="Z26:AA26"/>
    <mergeCell ref="N5:AA5"/>
    <mergeCell ref="N25:AA25"/>
    <mergeCell ref="B3:X3"/>
    <mergeCell ref="D5:L6"/>
    <mergeCell ref="N6:O6"/>
    <mergeCell ref="P6:Q6"/>
    <mergeCell ref="X6:Y6"/>
    <mergeCell ref="R6:S6"/>
    <mergeCell ref="T6:U6"/>
    <mergeCell ref="V6:W6"/>
    <mergeCell ref="D25:L26"/>
    <mergeCell ref="N26:O26"/>
    <mergeCell ref="P26:Q26"/>
    <mergeCell ref="X26:Y26"/>
    <mergeCell ref="R26:S26"/>
    <mergeCell ref="T26:U26"/>
  </mergeCells>
  <pageMargins left="0.7" right="0.7" top="0.75" bottom="0.75" header="0.3" footer="0.3"/>
  <pageSetup paperSize="9" scale="52"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100-000001000000}">
          <x14:colorSeries rgb="FF376092"/>
          <x14:colorNegative rgb="FFD00000"/>
          <x14:colorAxis rgb="FF000000"/>
          <x14:colorMarkers rgb="FFD00000"/>
          <x14:colorFirst rgb="FFD00000"/>
          <x14:colorLast rgb="FFD00000"/>
          <x14:colorHigh rgb="FFD00000"/>
          <x14:colorLow rgb="FFD00000"/>
          <x14:sparklines>
            <x14:sparkline>
              <xm:f>EVO!D28:J28</xm:f>
              <xm:sqref>L28</xm:sqref>
            </x14:sparkline>
            <x14:sparkline>
              <xm:f>EVO!D29:J29</xm:f>
              <xm:sqref>L29</xm:sqref>
            </x14:sparkline>
            <x14:sparkline>
              <xm:f>EVO!D30:J30</xm:f>
              <xm:sqref>L30</xm:sqref>
            </x14:sparkline>
            <x14:sparkline>
              <xm:f>EVO!D31:J31</xm:f>
              <xm:sqref>L31</xm:sqref>
            </x14:sparkline>
            <x14:sparkline>
              <xm:f>EVO!D32:J32</xm:f>
              <xm:sqref>L32</xm:sqref>
            </x14:sparkline>
            <x14:sparkline>
              <xm:f>EVO!D33:J33</xm:f>
              <xm:sqref>L33</xm:sqref>
            </x14:sparkline>
            <x14:sparkline>
              <xm:f>EVO!D34:J34</xm:f>
              <xm:sqref>L34</xm:sqref>
            </x14:sparkline>
            <x14:sparkline>
              <xm:f>EVO!D35:J35</xm:f>
              <xm:sqref>L35</xm:sqref>
            </x14:sparkline>
            <x14:sparkline>
              <xm:f>EVO!D36:J36</xm:f>
              <xm:sqref>L36</xm:sqref>
            </x14:sparkline>
            <x14:sparkline>
              <xm:f>EVO!D37:J37</xm:f>
              <xm:sqref>L37</xm:sqref>
            </x14:sparkline>
            <x14:sparkline>
              <xm:f>EVO!D38:J38</xm:f>
              <xm:sqref>L38</xm:sqref>
            </x14:sparkline>
            <x14:sparkline>
              <xm:f>EVO!D39:J39</xm:f>
              <xm:sqref>L39</xm:sqref>
            </x14:sparkline>
            <x14:sparkline>
              <xm:f>EVO!D40:J40</xm:f>
              <xm:sqref>L40</xm:sqref>
            </x14:sparkline>
            <x14:sparkline>
              <xm:f>EVO!D41:J41</xm:f>
              <xm:sqref>L41</xm:sqref>
            </x14:sparkline>
            <x14:sparkline>
              <xm:f>EVO!D42:J42</xm:f>
              <xm:sqref>L42</xm:sqref>
            </x14:sparkline>
            <x14:sparkline>
              <xm:f>EVO!D43:J43</xm:f>
              <xm:sqref>L43</xm:sqref>
            </x14:sparkline>
          </x14:sparklines>
        </x14:sparklineGroup>
        <x14:sparklineGroup manualMax="0" manualMin="0" displayEmptyCellsAs="gap" xr2:uid="{00000000-0003-0000-1100-000000000000}">
          <x14:colorSeries rgb="FF376092"/>
          <x14:colorNegative rgb="FFD00000"/>
          <x14:colorAxis rgb="FF000000"/>
          <x14:colorMarkers rgb="FFD00000"/>
          <x14:colorFirst rgb="FFD00000"/>
          <x14:colorLast rgb="FFD00000"/>
          <x14:colorHigh rgb="FFD00000"/>
          <x14:colorLow rgb="FFD00000"/>
          <x14:sparklines>
            <x14:sparkline>
              <xm:f>EVO!D9:J9</xm:f>
              <xm:sqref>L9</xm:sqref>
            </x14:sparkline>
            <x14:sparkline>
              <xm:f>EVO!D10:J10</xm:f>
              <xm:sqref>L10</xm:sqref>
            </x14:sparkline>
            <x14:sparkline>
              <xm:f>EVO!D11:J11</xm:f>
              <xm:sqref>L11</xm:sqref>
            </x14:sparkline>
            <x14:sparkline>
              <xm:f>EVO!D12:J12</xm:f>
              <xm:sqref>L12</xm:sqref>
            </x14:sparkline>
            <x14:sparkline>
              <xm:f>EVO!D13:J13</xm:f>
              <xm:sqref>L13</xm:sqref>
            </x14:sparkline>
            <x14:sparkline>
              <xm:f>EVO!D14:J14</xm:f>
              <xm:sqref>L14</xm:sqref>
            </x14:sparkline>
            <x14:sparkline>
              <xm:f>EVO!D15:J15</xm:f>
              <xm:sqref>L15</xm:sqref>
            </x14:sparkline>
            <x14:sparkline>
              <xm:f>EVO!D16:J16</xm:f>
              <xm:sqref>L16</xm:sqref>
            </x14:sparkline>
            <x14:sparkline>
              <xm:f>EVO!D17:J17</xm:f>
              <xm:sqref>L17</xm:sqref>
            </x14:sparkline>
            <x14:sparkline>
              <xm:f>EVO!D18:J18</xm:f>
              <xm:sqref>L18</xm:sqref>
            </x14:sparkline>
            <x14:sparkline>
              <xm:f>EVO!D19:J19</xm:f>
              <xm:sqref>L19</xm:sqref>
            </x14:sparkline>
            <x14:sparkline>
              <xm:f>EVO!D20:J20</xm:f>
              <xm:sqref>L20</xm:sqref>
            </x14:sparkline>
            <x14:sparkline>
              <xm:f>EVO!D21:J21</xm:f>
              <xm:sqref>L21</xm:sqref>
            </x14:sparkline>
            <x14:sparkline>
              <xm:f>EVO!D22:J22</xm:f>
              <xm:sqref>L22</xm:sqref>
            </x14:sparkline>
            <x14:sparkline>
              <xm:f>EVO!D23:J23</xm:f>
              <xm:sqref>L23</xm:sqref>
            </x14:sparkline>
          </x14:sparklines>
        </x14:sparklineGroup>
      </x14:sparklineGroups>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25">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7.17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B1" s="613" t="s">
        <v>33</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47" t="s">
        <v>418</v>
      </c>
      <c r="C3" s="1547"/>
      <c r="D3" s="1547"/>
      <c r="E3" s="1547"/>
      <c r="F3" s="1547"/>
      <c r="G3" s="1547"/>
      <c r="H3" s="1547"/>
      <c r="I3" s="1547"/>
      <c r="J3" s="1547"/>
      <c r="K3" s="1547"/>
      <c r="L3" s="1547"/>
      <c r="M3" s="1547"/>
      <c r="N3" s="1547"/>
      <c r="O3" s="1547"/>
      <c r="P3" s="1547"/>
      <c r="Q3" s="1547"/>
      <c r="R3" s="1547"/>
      <c r="S3" s="1547"/>
      <c r="T3" s="1547"/>
      <c r="U3" s="1547"/>
      <c r="V3" s="1547"/>
      <c r="W3" s="1547"/>
      <c r="X3" s="1547"/>
      <c r="Y3" s="821"/>
    </row>
    <row r="4" spans="2:30" s="621" customFormat="1" ht="14.25" customHeight="1" x14ac:dyDescent="0.25">
      <c r="B4" s="1482" t="str">
        <f>porsaad!$B$6</f>
        <v>Situación a 31 de diciembre de 2025</v>
      </c>
      <c r="C4" s="1482"/>
      <c r="D4" s="1482"/>
      <c r="E4" s="1482"/>
      <c r="F4" s="1482"/>
      <c r="G4" s="1482"/>
      <c r="H4" s="1482"/>
      <c r="I4" s="1482"/>
      <c r="J4" s="1482"/>
      <c r="K4" s="1482"/>
      <c r="L4" s="1482"/>
      <c r="M4" s="1482"/>
      <c r="N4" s="1482"/>
      <c r="O4" s="1482"/>
      <c r="P4" s="1482"/>
      <c r="Q4" s="1482"/>
      <c r="R4" s="1482"/>
      <c r="S4" s="1482"/>
      <c r="T4" s="1482"/>
      <c r="U4" s="1482"/>
      <c r="V4" s="1482"/>
      <c r="W4" s="1482"/>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7" t="s">
        <v>52</v>
      </c>
      <c r="G6" s="1598"/>
      <c r="H6" s="1598"/>
      <c r="I6" s="1598"/>
      <c r="J6" s="1598"/>
      <c r="K6" s="1598"/>
      <c r="L6" s="1598"/>
      <c r="M6" s="1598"/>
      <c r="N6" s="1598"/>
      <c r="O6" s="1598"/>
      <c r="P6" s="1598"/>
      <c r="Q6" s="1598"/>
      <c r="R6" s="1598"/>
      <c r="S6" s="1598"/>
      <c r="T6" s="1598"/>
      <c r="U6" s="1598"/>
      <c r="V6" s="1598"/>
      <c r="W6" s="1599"/>
      <c r="X6" s="825"/>
      <c r="Y6" s="826"/>
    </row>
    <row r="7" spans="2:30" s="621" customFormat="1" ht="64.5" customHeight="1" x14ac:dyDescent="0.25">
      <c r="B7" s="1555" t="s">
        <v>12</v>
      </c>
      <c r="C7" s="625"/>
      <c r="D7" s="871" t="s">
        <v>247</v>
      </c>
      <c r="E7" s="625"/>
      <c r="F7" s="1600" t="s">
        <v>54</v>
      </c>
      <c r="G7" s="1601"/>
      <c r="H7" s="1602" t="s">
        <v>55</v>
      </c>
      <c r="I7" s="1603"/>
      <c r="J7" s="1604" t="s">
        <v>56</v>
      </c>
      <c r="K7" s="1605"/>
      <c r="L7" s="1604" t="s">
        <v>57</v>
      </c>
      <c r="M7" s="1606"/>
      <c r="N7" s="1605" t="s">
        <v>58</v>
      </c>
      <c r="O7" s="1605"/>
      <c r="P7" s="1604" t="s">
        <v>59</v>
      </c>
      <c r="Q7" s="1606"/>
      <c r="R7" s="1602" t="s">
        <v>60</v>
      </c>
      <c r="S7" s="1603"/>
      <c r="T7" s="1604" t="s">
        <v>61</v>
      </c>
      <c r="U7" s="1606"/>
      <c r="V7" s="1604" t="s">
        <v>0</v>
      </c>
      <c r="W7" s="1607"/>
      <c r="X7" s="627"/>
      <c r="Y7" s="855" t="s">
        <v>248</v>
      </c>
      <c r="AD7" s="827"/>
    </row>
    <row r="8" spans="2:30" s="626" customFormat="1" ht="20.25" customHeight="1" x14ac:dyDescent="0.25">
      <c r="B8" s="1556"/>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144883</v>
      </c>
      <c r="E10" s="633"/>
      <c r="F10" s="675">
        <v>20</v>
      </c>
      <c r="G10" s="676">
        <v>0.10980645769756742</v>
      </c>
      <c r="H10" s="675">
        <v>71801</v>
      </c>
      <c r="I10" s="676">
        <v>28.272131390500057</v>
      </c>
      <c r="J10" s="675">
        <v>80014</v>
      </c>
      <c r="K10" s="676">
        <v>32.258846830096402</v>
      </c>
      <c r="L10" s="675">
        <v>8957</v>
      </c>
      <c r="M10" s="676">
        <v>4.8732510121730224</v>
      </c>
      <c r="N10" s="675">
        <v>15778</v>
      </c>
      <c r="O10" s="676">
        <v>8.4901275236959641</v>
      </c>
      <c r="P10" s="675">
        <v>2059</v>
      </c>
      <c r="Q10" s="676">
        <v>1.0178991262639532</v>
      </c>
      <c r="R10" s="675">
        <v>42672</v>
      </c>
      <c r="S10" s="676">
        <v>24.976590341073678</v>
      </c>
      <c r="T10" s="675">
        <v>3</v>
      </c>
      <c r="U10" s="676">
        <v>1.3473184993566553E-3</v>
      </c>
      <c r="V10" s="831">
        <f>F10+H10+J10+L10+N10+P10+R10+T10</f>
        <v>221304</v>
      </c>
      <c r="W10" s="676">
        <f t="shared" ref="V10:W27" si="0">G10+I10+K10+M10+O10+Q10+S10+U10</f>
        <v>100</v>
      </c>
      <c r="X10" s="678"/>
      <c r="Y10" s="832">
        <f t="shared" ref="Y10:Y27" si="1">V10/D10</f>
        <v>1.5274669906062133</v>
      </c>
    </row>
    <row r="11" spans="2:30" s="633" customFormat="1" ht="18" customHeight="1" x14ac:dyDescent="0.25">
      <c r="B11" s="682" t="s">
        <v>7</v>
      </c>
      <c r="D11" s="833">
        <v>17596</v>
      </c>
      <c r="F11" s="683">
        <v>1498</v>
      </c>
      <c r="G11" s="684">
        <v>6.7192847663616684</v>
      </c>
      <c r="H11" s="683">
        <v>3854</v>
      </c>
      <c r="I11" s="684">
        <v>7.4806174477893412</v>
      </c>
      <c r="J11" s="683">
        <v>1875</v>
      </c>
      <c r="K11" s="684">
        <v>9.4083956136062028</v>
      </c>
      <c r="L11" s="683">
        <v>688</v>
      </c>
      <c r="M11" s="684">
        <v>4.4632255360759938</v>
      </c>
      <c r="N11" s="683">
        <v>1194</v>
      </c>
      <c r="O11" s="684">
        <v>7.9346231752462106</v>
      </c>
      <c r="P11" s="683">
        <v>4170</v>
      </c>
      <c r="Q11" s="684">
        <v>21.121743381993433</v>
      </c>
      <c r="R11" s="683">
        <v>9690</v>
      </c>
      <c r="S11" s="684">
        <v>42.87211007892715</v>
      </c>
      <c r="T11" s="683">
        <v>0</v>
      </c>
      <c r="U11" s="684">
        <v>0</v>
      </c>
      <c r="V11" s="834">
        <f t="shared" si="0"/>
        <v>22969</v>
      </c>
      <c r="W11" s="684">
        <f t="shared" si="0"/>
        <v>100</v>
      </c>
      <c r="X11" s="678"/>
      <c r="Y11" s="835">
        <f t="shared" si="1"/>
        <v>1.3053534894294159</v>
      </c>
    </row>
    <row r="12" spans="2:30" s="633" customFormat="1" ht="22.5" customHeight="1" x14ac:dyDescent="0.25">
      <c r="B12" s="682" t="s">
        <v>37</v>
      </c>
      <c r="D12" s="833">
        <v>11060</v>
      </c>
      <c r="F12" s="685">
        <v>2566</v>
      </c>
      <c r="G12" s="684">
        <v>23.348325837081461</v>
      </c>
      <c r="H12" s="685">
        <v>2339</v>
      </c>
      <c r="I12" s="684">
        <v>3.2783608195902048</v>
      </c>
      <c r="J12" s="685">
        <v>1915</v>
      </c>
      <c r="K12" s="684">
        <v>9.9050474762618688</v>
      </c>
      <c r="L12" s="685">
        <v>894</v>
      </c>
      <c r="M12" s="684">
        <v>9.3253373313343335</v>
      </c>
      <c r="N12" s="685">
        <v>1900</v>
      </c>
      <c r="O12" s="684">
        <v>15.282358820589705</v>
      </c>
      <c r="P12" s="685">
        <v>1881</v>
      </c>
      <c r="Q12" s="684">
        <v>7.6761619190404797</v>
      </c>
      <c r="R12" s="685">
        <v>4466</v>
      </c>
      <c r="S12" s="684">
        <v>31.174412793603199</v>
      </c>
      <c r="T12" s="685">
        <v>6</v>
      </c>
      <c r="U12" s="684">
        <v>9.9950024987506252E-3</v>
      </c>
      <c r="V12" s="834">
        <f t="shared" si="0"/>
        <v>15967</v>
      </c>
      <c r="W12" s="684">
        <f t="shared" si="0"/>
        <v>100</v>
      </c>
      <c r="X12" s="678"/>
      <c r="Y12" s="835">
        <f t="shared" si="1"/>
        <v>1.4436708860759493</v>
      </c>
    </row>
    <row r="13" spans="2:30" s="633" customFormat="1" ht="18" customHeight="1" x14ac:dyDescent="0.25">
      <c r="B13" s="682" t="s">
        <v>38</v>
      </c>
      <c r="D13" s="833">
        <v>11064</v>
      </c>
      <c r="F13" s="683">
        <v>955</v>
      </c>
      <c r="G13" s="684">
        <v>4.3208578637510513</v>
      </c>
      <c r="H13" s="683">
        <v>5966</v>
      </c>
      <c r="I13" s="684">
        <v>17.29394449116905</v>
      </c>
      <c r="J13" s="683">
        <v>928</v>
      </c>
      <c r="K13" s="684">
        <v>2.6913372582001682</v>
      </c>
      <c r="L13" s="683">
        <v>984</v>
      </c>
      <c r="M13" s="684">
        <v>5.1198486122792266</v>
      </c>
      <c r="N13" s="683">
        <v>882</v>
      </c>
      <c r="O13" s="684">
        <v>9.8927670311185878</v>
      </c>
      <c r="P13" s="683">
        <v>376</v>
      </c>
      <c r="Q13" s="684">
        <v>3.4798149705634986</v>
      </c>
      <c r="R13" s="683">
        <v>8395</v>
      </c>
      <c r="S13" s="684">
        <v>57.201429772918416</v>
      </c>
      <c r="T13" s="683">
        <v>0</v>
      </c>
      <c r="U13" s="684">
        <v>0</v>
      </c>
      <c r="V13" s="834">
        <f t="shared" si="0"/>
        <v>18486</v>
      </c>
      <c r="W13" s="684">
        <f t="shared" si="0"/>
        <v>100</v>
      </c>
      <c r="X13" s="678"/>
      <c r="Y13" s="835">
        <f t="shared" si="1"/>
        <v>1.6708242950108461</v>
      </c>
    </row>
    <row r="14" spans="2:30" s="633" customFormat="1" ht="18" customHeight="1" x14ac:dyDescent="0.25">
      <c r="B14" s="682" t="s">
        <v>6</v>
      </c>
      <c r="D14" s="833">
        <v>23508</v>
      </c>
      <c r="F14" s="683">
        <v>624</v>
      </c>
      <c r="G14" s="684">
        <v>0.42908762420957541</v>
      </c>
      <c r="H14" s="683">
        <v>1308</v>
      </c>
      <c r="I14" s="684">
        <v>4.9683830171635046</v>
      </c>
      <c r="J14" s="683">
        <v>467</v>
      </c>
      <c r="K14" s="684">
        <v>4.5167118337850046E-2</v>
      </c>
      <c r="L14" s="683">
        <v>1917</v>
      </c>
      <c r="M14" s="684">
        <v>21.081752484191508</v>
      </c>
      <c r="N14" s="683">
        <v>1948</v>
      </c>
      <c r="O14" s="684">
        <v>16.700542005420054</v>
      </c>
      <c r="P14" s="683">
        <v>10269</v>
      </c>
      <c r="Q14" s="684">
        <v>17.626467931345982</v>
      </c>
      <c r="R14" s="683">
        <v>10384</v>
      </c>
      <c r="S14" s="684">
        <v>39.14859981933153</v>
      </c>
      <c r="T14" s="683">
        <v>40</v>
      </c>
      <c r="U14" s="684">
        <v>0</v>
      </c>
      <c r="V14" s="834">
        <f t="shared" si="0"/>
        <v>26957</v>
      </c>
      <c r="W14" s="684">
        <f t="shared" si="0"/>
        <v>100</v>
      </c>
      <c r="X14" s="678"/>
      <c r="Y14" s="835">
        <f t="shared" si="1"/>
        <v>1.1467160115705293</v>
      </c>
    </row>
    <row r="15" spans="2:30" s="633" customFormat="1" ht="18" customHeight="1" x14ac:dyDescent="0.25">
      <c r="B15" s="682" t="s">
        <v>5</v>
      </c>
      <c r="D15" s="833">
        <v>7911</v>
      </c>
      <c r="F15" s="685">
        <v>3355</v>
      </c>
      <c r="G15" s="684">
        <v>0</v>
      </c>
      <c r="H15" s="685">
        <v>1690</v>
      </c>
      <c r="I15" s="684">
        <v>11.413246850442809</v>
      </c>
      <c r="J15" s="685">
        <v>571</v>
      </c>
      <c r="K15" s="684">
        <v>6.1619059498565552</v>
      </c>
      <c r="L15" s="685">
        <v>879</v>
      </c>
      <c r="M15" s="684">
        <v>9.0931769988773858</v>
      </c>
      <c r="N15" s="685">
        <v>2647</v>
      </c>
      <c r="O15" s="684">
        <v>28.888611700137208</v>
      </c>
      <c r="P15" s="685">
        <v>315</v>
      </c>
      <c r="Q15" s="684">
        <v>0</v>
      </c>
      <c r="R15" s="685">
        <v>3623</v>
      </c>
      <c r="S15" s="684">
        <v>44.443058500686043</v>
      </c>
      <c r="T15" s="685">
        <v>0</v>
      </c>
      <c r="U15" s="684">
        <v>0</v>
      </c>
      <c r="V15" s="834">
        <f t="shared" si="0"/>
        <v>13080</v>
      </c>
      <c r="W15" s="684">
        <f t="shared" si="0"/>
        <v>100</v>
      </c>
      <c r="X15" s="678"/>
      <c r="Y15" s="835">
        <f t="shared" si="1"/>
        <v>1.6533940083428138</v>
      </c>
    </row>
    <row r="16" spans="2:30" s="742" customFormat="1" ht="18" customHeight="1" x14ac:dyDescent="0.25">
      <c r="B16" s="836" t="s">
        <v>4</v>
      </c>
      <c r="D16" s="837">
        <v>42614</v>
      </c>
      <c r="E16" s="820"/>
      <c r="F16" s="838">
        <v>4790</v>
      </c>
      <c r="G16" s="839">
        <v>10.020679338261175</v>
      </c>
      <c r="H16" s="838">
        <v>10991</v>
      </c>
      <c r="I16" s="839">
        <v>9.329901443153819</v>
      </c>
      <c r="J16" s="838">
        <v>7374</v>
      </c>
      <c r="K16" s="839">
        <v>17.52243928194298</v>
      </c>
      <c r="L16" s="838">
        <v>2487</v>
      </c>
      <c r="M16" s="839">
        <v>6.0366068285814851</v>
      </c>
      <c r="N16" s="838">
        <v>3555</v>
      </c>
      <c r="O16" s="839">
        <v>6.7053854276663145</v>
      </c>
      <c r="P16" s="838">
        <v>16054</v>
      </c>
      <c r="Q16" s="839">
        <v>27.28132699753608</v>
      </c>
      <c r="R16" s="838">
        <v>14381</v>
      </c>
      <c r="S16" s="839">
        <v>22.32268567405843</v>
      </c>
      <c r="T16" s="838">
        <v>979</v>
      </c>
      <c r="U16" s="839">
        <v>0.78097500879971837</v>
      </c>
      <c r="V16" s="840">
        <f t="shared" si="0"/>
        <v>60611</v>
      </c>
      <c r="W16" s="839">
        <f t="shared" si="0"/>
        <v>100</v>
      </c>
      <c r="X16" s="841"/>
      <c r="Y16" s="835">
        <f t="shared" si="1"/>
        <v>1.4223259961514996</v>
      </c>
    </row>
    <row r="17" spans="2:25" s="742" customFormat="1" ht="18" customHeight="1" x14ac:dyDescent="0.25">
      <c r="B17" s="836" t="s">
        <v>40</v>
      </c>
      <c r="D17" s="837">
        <v>26635</v>
      </c>
      <c r="E17" s="820"/>
      <c r="F17" s="838">
        <v>4201</v>
      </c>
      <c r="G17" s="839">
        <v>6.2973598149477548</v>
      </c>
      <c r="H17" s="838">
        <v>10441</v>
      </c>
      <c r="I17" s="839">
        <v>14.552923346893197</v>
      </c>
      <c r="J17" s="838">
        <v>4557</v>
      </c>
      <c r="K17" s="839">
        <v>18.975831538645608</v>
      </c>
      <c r="L17" s="838">
        <v>1741</v>
      </c>
      <c r="M17" s="839">
        <v>5.4997208263539923</v>
      </c>
      <c r="N17" s="838">
        <v>3572</v>
      </c>
      <c r="O17" s="839">
        <v>17.08542713567839</v>
      </c>
      <c r="P17" s="838">
        <v>4776</v>
      </c>
      <c r="Q17" s="839">
        <v>12.363404323203318</v>
      </c>
      <c r="R17" s="838">
        <v>9041</v>
      </c>
      <c r="S17" s="839">
        <v>25.201403844619925</v>
      </c>
      <c r="T17" s="838">
        <v>4</v>
      </c>
      <c r="U17" s="839">
        <v>2.3929169657812874E-2</v>
      </c>
      <c r="V17" s="840">
        <f t="shared" si="0"/>
        <v>38333</v>
      </c>
      <c r="W17" s="839">
        <f t="shared" si="0"/>
        <v>99.999999999999986</v>
      </c>
      <c r="X17" s="841"/>
      <c r="Y17" s="835">
        <f t="shared" si="1"/>
        <v>1.4391965458982541</v>
      </c>
    </row>
    <row r="18" spans="2:25" s="742" customFormat="1" ht="18" customHeight="1" x14ac:dyDescent="0.25">
      <c r="B18" s="836" t="s">
        <v>41</v>
      </c>
      <c r="D18" s="837">
        <v>96255</v>
      </c>
      <c r="E18" s="820"/>
      <c r="F18" s="838">
        <v>5</v>
      </c>
      <c r="G18" s="839">
        <v>0.42117310443490702</v>
      </c>
      <c r="H18" s="838">
        <v>13856</v>
      </c>
      <c r="I18" s="839">
        <v>9.6183118741058653</v>
      </c>
      <c r="J18" s="838">
        <v>13438</v>
      </c>
      <c r="K18" s="839">
        <v>13.866666666666667</v>
      </c>
      <c r="L18" s="838">
        <v>7586</v>
      </c>
      <c r="M18" s="839">
        <v>8.0606580829756798</v>
      </c>
      <c r="N18" s="838">
        <v>21181</v>
      </c>
      <c r="O18" s="839">
        <v>18.894420600858368</v>
      </c>
      <c r="P18" s="838">
        <v>12011</v>
      </c>
      <c r="Q18" s="839">
        <v>7.6623748211731044</v>
      </c>
      <c r="R18" s="838">
        <v>53362</v>
      </c>
      <c r="S18" s="839">
        <v>41.460371959942776</v>
      </c>
      <c r="T18" s="838">
        <v>18</v>
      </c>
      <c r="U18" s="839">
        <v>1.602288984263233E-2</v>
      </c>
      <c r="V18" s="840">
        <f t="shared" si="0"/>
        <v>121457</v>
      </c>
      <c r="W18" s="839">
        <f t="shared" si="0"/>
        <v>99.999999999999986</v>
      </c>
      <c r="X18" s="841"/>
      <c r="Y18" s="835">
        <f t="shared" si="1"/>
        <v>1.2618253597215729</v>
      </c>
    </row>
    <row r="19" spans="2:25" s="742" customFormat="1" ht="18" customHeight="1" x14ac:dyDescent="0.25">
      <c r="B19" s="836" t="s">
        <v>3</v>
      </c>
      <c r="D19" s="837">
        <v>67536</v>
      </c>
      <c r="E19" s="820"/>
      <c r="F19" s="838">
        <v>348</v>
      </c>
      <c r="G19" s="839">
        <v>0.3575259206292456</v>
      </c>
      <c r="H19" s="838">
        <v>30842</v>
      </c>
      <c r="I19" s="839">
        <v>6.0600643546657134</v>
      </c>
      <c r="J19" s="838">
        <v>2510</v>
      </c>
      <c r="K19" s="839">
        <v>9.8319628173042545E-2</v>
      </c>
      <c r="L19" s="838">
        <v>4245</v>
      </c>
      <c r="M19" s="839">
        <v>10.001787629603147</v>
      </c>
      <c r="N19" s="838">
        <v>6327</v>
      </c>
      <c r="O19" s="839">
        <v>14.864140150160887</v>
      </c>
      <c r="P19" s="838">
        <v>10579</v>
      </c>
      <c r="Q19" s="839">
        <v>14.593016327017041</v>
      </c>
      <c r="R19" s="838">
        <v>46963</v>
      </c>
      <c r="S19" s="839">
        <v>54.019187224407105</v>
      </c>
      <c r="T19" s="838">
        <v>499</v>
      </c>
      <c r="U19" s="839">
        <v>5.9587653438207605E-3</v>
      </c>
      <c r="V19" s="840">
        <f t="shared" si="0"/>
        <v>102313</v>
      </c>
      <c r="W19" s="839">
        <f t="shared" si="0"/>
        <v>100</v>
      </c>
      <c r="X19" s="841"/>
      <c r="Y19" s="835">
        <f t="shared" si="1"/>
        <v>1.5149401800521203</v>
      </c>
    </row>
    <row r="20" spans="2:25" s="633" customFormat="1" ht="18" customHeight="1" x14ac:dyDescent="0.25">
      <c r="B20" s="836" t="s">
        <v>2</v>
      </c>
      <c r="D20" s="833">
        <v>12741</v>
      </c>
      <c r="F20" s="683">
        <v>447</v>
      </c>
      <c r="G20" s="684">
        <v>1.8696778970751573</v>
      </c>
      <c r="H20" s="683">
        <v>2059</v>
      </c>
      <c r="I20" s="684">
        <v>6.5808959644576079</v>
      </c>
      <c r="J20" s="683">
        <v>288</v>
      </c>
      <c r="K20" s="684">
        <v>2.4157719363198815</v>
      </c>
      <c r="L20" s="683">
        <v>971</v>
      </c>
      <c r="M20" s="684">
        <v>7.2102924842650866</v>
      </c>
      <c r="N20" s="683">
        <v>1798</v>
      </c>
      <c r="O20" s="684">
        <v>12.865605331358756</v>
      </c>
      <c r="P20" s="683">
        <v>6831</v>
      </c>
      <c r="Q20" s="684">
        <v>43.169196593854132</v>
      </c>
      <c r="R20" s="683">
        <v>2816</v>
      </c>
      <c r="S20" s="684">
        <v>25.888559792669383</v>
      </c>
      <c r="T20" s="683">
        <v>0</v>
      </c>
      <c r="U20" s="684">
        <v>0</v>
      </c>
      <c r="V20" s="834">
        <f t="shared" si="0"/>
        <v>15210</v>
      </c>
      <c r="W20" s="684">
        <f t="shared" si="0"/>
        <v>100</v>
      </c>
      <c r="X20" s="678"/>
      <c r="Y20" s="835">
        <f t="shared" si="1"/>
        <v>1.1937838474217095</v>
      </c>
    </row>
    <row r="21" spans="2:25" s="633" customFormat="1" ht="18" customHeight="1" x14ac:dyDescent="0.25">
      <c r="B21" s="682" t="s">
        <v>35</v>
      </c>
      <c r="D21" s="833">
        <v>31385</v>
      </c>
      <c r="F21" s="683">
        <v>2127</v>
      </c>
      <c r="G21" s="684">
        <v>6.8877841448142387</v>
      </c>
      <c r="H21" s="683">
        <v>15102</v>
      </c>
      <c r="I21" s="684">
        <v>7.9655421046639594</v>
      </c>
      <c r="J21" s="683">
        <v>7718</v>
      </c>
      <c r="K21" s="684">
        <v>32.791924405145913</v>
      </c>
      <c r="L21" s="683">
        <v>2822</v>
      </c>
      <c r="M21" s="684">
        <v>12.428370839816326</v>
      </c>
      <c r="N21" s="683">
        <v>2771</v>
      </c>
      <c r="O21" s="684">
        <v>10.219726006603166</v>
      </c>
      <c r="P21" s="683">
        <v>6761</v>
      </c>
      <c r="Q21" s="684">
        <v>11.248149975333005</v>
      </c>
      <c r="R21" s="683">
        <v>12049</v>
      </c>
      <c r="S21" s="684">
        <v>18.30670562786991</v>
      </c>
      <c r="T21" s="683">
        <v>55</v>
      </c>
      <c r="U21" s="684">
        <v>0.15179689575348185</v>
      </c>
      <c r="V21" s="834">
        <f t="shared" si="0"/>
        <v>49405</v>
      </c>
      <c r="W21" s="684">
        <f t="shared" si="0"/>
        <v>100</v>
      </c>
      <c r="X21" s="678"/>
      <c r="Y21" s="835">
        <f t="shared" si="1"/>
        <v>1.5741596303966863</v>
      </c>
    </row>
    <row r="22" spans="2:25" s="633" customFormat="1" ht="21" customHeight="1" x14ac:dyDescent="0.25">
      <c r="B22" s="682" t="s">
        <v>42</v>
      </c>
      <c r="D22" s="833">
        <v>79319</v>
      </c>
      <c r="F22" s="683">
        <v>2822</v>
      </c>
      <c r="G22" s="684">
        <v>2.5204128338771832</v>
      </c>
      <c r="H22" s="683">
        <v>37247</v>
      </c>
      <c r="I22" s="684">
        <v>25.114060861990048</v>
      </c>
      <c r="J22" s="683">
        <v>24441</v>
      </c>
      <c r="K22" s="684">
        <v>22.629084412420454</v>
      </c>
      <c r="L22" s="683">
        <v>8162</v>
      </c>
      <c r="M22" s="684">
        <v>9.9753421825859707</v>
      </c>
      <c r="N22" s="683">
        <v>7831</v>
      </c>
      <c r="O22" s="684">
        <v>9.2193659840240976</v>
      </c>
      <c r="P22" s="683">
        <v>11424</v>
      </c>
      <c r="Q22" s="684">
        <v>9.4349373218952568</v>
      </c>
      <c r="R22" s="683">
        <v>23528</v>
      </c>
      <c r="S22" s="684">
        <v>21.083172147001935</v>
      </c>
      <c r="T22" s="683">
        <v>23</v>
      </c>
      <c r="U22" s="684">
        <v>2.3624256205058543E-2</v>
      </c>
      <c r="V22" s="834">
        <f t="shared" si="0"/>
        <v>115478</v>
      </c>
      <c r="W22" s="684">
        <f t="shared" si="0"/>
        <v>100</v>
      </c>
      <c r="X22" s="678"/>
      <c r="Y22" s="835">
        <f t="shared" si="1"/>
        <v>1.4558680770055095</v>
      </c>
    </row>
    <row r="23" spans="2:25" s="633" customFormat="1" ht="18" customHeight="1" x14ac:dyDescent="0.25">
      <c r="B23" s="682" t="s">
        <v>43</v>
      </c>
      <c r="D23" s="833">
        <v>18619</v>
      </c>
      <c r="F23" s="683">
        <v>1628</v>
      </c>
      <c r="G23" s="684">
        <v>10.863942058975686</v>
      </c>
      <c r="H23" s="683">
        <v>5406</v>
      </c>
      <c r="I23" s="684">
        <v>12.81945162959131</v>
      </c>
      <c r="J23" s="683">
        <v>1232</v>
      </c>
      <c r="K23" s="684">
        <v>1.5468184169684429</v>
      </c>
      <c r="L23" s="683">
        <v>1984</v>
      </c>
      <c r="M23" s="684">
        <v>10.57941024314537</v>
      </c>
      <c r="N23" s="683">
        <v>2486</v>
      </c>
      <c r="O23" s="684">
        <v>11.810657009829281</v>
      </c>
      <c r="P23" s="683">
        <v>640</v>
      </c>
      <c r="Q23" s="684">
        <v>2.7728918779099843</v>
      </c>
      <c r="R23" s="683">
        <v>10960</v>
      </c>
      <c r="S23" s="684">
        <v>49.606828763579927</v>
      </c>
      <c r="T23" s="683">
        <v>1</v>
      </c>
      <c r="U23" s="684">
        <v>0</v>
      </c>
      <c r="V23" s="834">
        <f>F23+H23+J23+L23+N23+P23+R23+T23</f>
        <v>24337</v>
      </c>
      <c r="W23" s="684">
        <f t="shared" si="0"/>
        <v>100</v>
      </c>
      <c r="X23" s="678"/>
      <c r="Y23" s="835">
        <f t="shared" si="1"/>
        <v>1.30710564477147</v>
      </c>
    </row>
    <row r="24" spans="2:25" s="633" customFormat="1" ht="22.5" customHeight="1" x14ac:dyDescent="0.25">
      <c r="B24" s="682" t="s">
        <v>44</v>
      </c>
      <c r="D24" s="833">
        <v>6811</v>
      </c>
      <c r="F24" s="685">
        <v>723</v>
      </c>
      <c r="G24" s="686">
        <v>3.1306171360095867</v>
      </c>
      <c r="H24" s="685">
        <v>1287</v>
      </c>
      <c r="I24" s="684">
        <v>11.593768723786699</v>
      </c>
      <c r="J24" s="685">
        <v>352</v>
      </c>
      <c r="K24" s="684">
        <v>5.0179748352306772</v>
      </c>
      <c r="L24" s="685">
        <v>371</v>
      </c>
      <c r="M24" s="684">
        <v>1.6776512881965249</v>
      </c>
      <c r="N24" s="685">
        <v>1653</v>
      </c>
      <c r="O24" s="684">
        <v>14.679448771719592</v>
      </c>
      <c r="P24" s="685">
        <v>1547</v>
      </c>
      <c r="Q24" s="684">
        <v>12.732174955062911</v>
      </c>
      <c r="R24" s="685">
        <v>3242</v>
      </c>
      <c r="S24" s="684">
        <v>51.078490113840623</v>
      </c>
      <c r="T24" s="685">
        <v>15</v>
      </c>
      <c r="U24" s="684">
        <v>8.9874176153385263E-2</v>
      </c>
      <c r="V24" s="842">
        <f t="shared" si="0"/>
        <v>9190</v>
      </c>
      <c r="W24" s="684">
        <f t="shared" si="0"/>
        <v>100</v>
      </c>
      <c r="X24" s="678"/>
      <c r="Y24" s="835">
        <f t="shared" si="1"/>
        <v>1.3492879166054912</v>
      </c>
    </row>
    <row r="25" spans="2:25" s="633" customFormat="1" ht="18" customHeight="1" x14ac:dyDescent="0.25">
      <c r="B25" s="682" t="s">
        <v>45</v>
      </c>
      <c r="D25" s="833">
        <v>24461</v>
      </c>
      <c r="F25" s="685">
        <v>484</v>
      </c>
      <c r="G25" s="686">
        <v>0.32482446354747685</v>
      </c>
      <c r="H25" s="685">
        <v>9306</v>
      </c>
      <c r="I25" s="684">
        <v>17.120545967583176</v>
      </c>
      <c r="J25" s="685">
        <v>1947</v>
      </c>
      <c r="K25" s="684">
        <v>6.9394317212415517</v>
      </c>
      <c r="L25" s="685">
        <v>3258</v>
      </c>
      <c r="M25" s="684">
        <v>10.256578515650633</v>
      </c>
      <c r="N25" s="685">
        <v>5052</v>
      </c>
      <c r="O25" s="684">
        <v>14.54163659032745</v>
      </c>
      <c r="P25" s="685">
        <v>747</v>
      </c>
      <c r="Q25" s="684">
        <v>1.9030120086619857</v>
      </c>
      <c r="R25" s="685">
        <v>12663</v>
      </c>
      <c r="S25" s="684">
        <v>42.788240698208547</v>
      </c>
      <c r="T25" s="685">
        <v>2764</v>
      </c>
      <c r="U25" s="684">
        <v>6.1257300347791848</v>
      </c>
      <c r="V25" s="842">
        <f t="shared" si="0"/>
        <v>36221</v>
      </c>
      <c r="W25" s="684">
        <f t="shared" si="0"/>
        <v>100</v>
      </c>
      <c r="X25" s="678"/>
      <c r="Y25" s="835">
        <f t="shared" si="1"/>
        <v>1.4807652998650913</v>
      </c>
    </row>
    <row r="26" spans="2:25" s="633" customFormat="1" ht="18" customHeight="1" x14ac:dyDescent="0.25">
      <c r="B26" s="682" t="s">
        <v>46</v>
      </c>
      <c r="D26" s="833">
        <v>4201</v>
      </c>
      <c r="F26" s="685">
        <v>672</v>
      </c>
      <c r="G26" s="686">
        <v>7.345642247369466</v>
      </c>
      <c r="H26" s="685">
        <v>1346</v>
      </c>
      <c r="I26" s="684">
        <v>16.100853682747669</v>
      </c>
      <c r="J26" s="685">
        <v>1334</v>
      </c>
      <c r="K26" s="684">
        <v>24.200913242009133</v>
      </c>
      <c r="L26" s="685">
        <v>783</v>
      </c>
      <c r="M26" s="684">
        <v>8.9537423069287279</v>
      </c>
      <c r="N26" s="685">
        <v>1296</v>
      </c>
      <c r="O26" s="684">
        <v>17.272185824895772</v>
      </c>
      <c r="P26" s="685">
        <v>530</v>
      </c>
      <c r="Q26" s="684">
        <v>6.9088743299583086</v>
      </c>
      <c r="R26" s="685">
        <v>744</v>
      </c>
      <c r="S26" s="684">
        <v>19.217788366090929</v>
      </c>
      <c r="T26" s="685">
        <v>0</v>
      </c>
      <c r="U26" s="684">
        <v>0</v>
      </c>
      <c r="V26" s="842">
        <f t="shared" si="0"/>
        <v>6705</v>
      </c>
      <c r="W26" s="684">
        <f t="shared" si="0"/>
        <v>100</v>
      </c>
      <c r="X26" s="678"/>
      <c r="Y26" s="835">
        <f t="shared" si="1"/>
        <v>1.5960485598666985</v>
      </c>
    </row>
    <row r="27" spans="2:25" s="633" customFormat="1" ht="18" customHeight="1" x14ac:dyDescent="0.25">
      <c r="B27" s="682" t="s">
        <v>1</v>
      </c>
      <c r="D27" s="833">
        <v>1464</v>
      </c>
      <c r="F27" s="685">
        <v>265</v>
      </c>
      <c r="G27" s="686">
        <v>8.9026915113871627</v>
      </c>
      <c r="H27" s="685">
        <v>294</v>
      </c>
      <c r="I27" s="684">
        <v>14.699792960662526</v>
      </c>
      <c r="J27" s="685">
        <v>468</v>
      </c>
      <c r="K27" s="684">
        <v>20.496894409937887</v>
      </c>
      <c r="L27" s="685">
        <v>25</v>
      </c>
      <c r="M27" s="684">
        <v>2.8985507246376812</v>
      </c>
      <c r="N27" s="685">
        <v>116</v>
      </c>
      <c r="O27" s="684">
        <v>10.420979986197377</v>
      </c>
      <c r="P27" s="685">
        <v>3</v>
      </c>
      <c r="Q27" s="684">
        <v>0.34506556245686681</v>
      </c>
      <c r="R27" s="685">
        <v>768</v>
      </c>
      <c r="S27" s="684">
        <v>42.236024844720497</v>
      </c>
      <c r="T27" s="685">
        <v>0</v>
      </c>
      <c r="U27" s="684">
        <v>0</v>
      </c>
      <c r="V27" s="834">
        <f t="shared" si="0"/>
        <v>1939</v>
      </c>
      <c r="W27" s="684">
        <f t="shared" si="0"/>
        <v>100</v>
      </c>
      <c r="X27" s="678"/>
      <c r="Y27" s="835">
        <f t="shared" si="1"/>
        <v>1.3244535519125684</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918" customFormat="1" ht="20.25" customHeight="1" x14ac:dyDescent="0.25">
      <c r="B30" s="1249" t="s">
        <v>0</v>
      </c>
      <c r="C30" s="1269"/>
      <c r="D30" s="1270">
        <f>SUM(D10:D29)</f>
        <v>628063</v>
      </c>
      <c r="E30" s="1271"/>
      <c r="F30" s="1250">
        <f>SUM(F10:F27)</f>
        <v>27530</v>
      </c>
      <c r="G30" s="1251">
        <f>F30*100/$V30</f>
        <v>3.059018047428669</v>
      </c>
      <c r="H30" s="1250">
        <f>SUM(H10:H27)</f>
        <v>225135</v>
      </c>
      <c r="I30" s="1251">
        <f>H30*100/$V30</f>
        <v>25.016056233485415</v>
      </c>
      <c r="J30" s="1250">
        <f>SUM(J10:J27)</f>
        <v>151429</v>
      </c>
      <c r="K30" s="1251">
        <f>J30*100/$V30</f>
        <v>16.826154882095022</v>
      </c>
      <c r="L30" s="1250">
        <f>SUM(L10:L27)</f>
        <v>48754</v>
      </c>
      <c r="M30" s="1251">
        <f>L30*100/$V30</f>
        <v>5.4173398432378255</v>
      </c>
      <c r="N30" s="1250">
        <f>SUM(N10:N27)</f>
        <v>81987</v>
      </c>
      <c r="O30" s="1251">
        <f>N30*100/$V30</f>
        <v>9.1100513132776726</v>
      </c>
      <c r="P30" s="1250">
        <f>SUM(P10:P27)</f>
        <v>90973</v>
      </c>
      <c r="Q30" s="1251">
        <f>P30*100/$V30</f>
        <v>10.108537916045345</v>
      </c>
      <c r="R30" s="1250">
        <f>SUM(R10:R27)</f>
        <v>269747</v>
      </c>
      <c r="S30" s="1251">
        <f>R30*100/$V30</f>
        <v>29.973154422075599</v>
      </c>
      <c r="T30" s="1250">
        <f>SUM(T10:T28)</f>
        <v>4407</v>
      </c>
      <c r="U30" s="1251">
        <f>T30*100/$V30</f>
        <v>0.48968734235445499</v>
      </c>
      <c r="V30" s="1250">
        <f>SUM(V10:V27)</f>
        <v>899962</v>
      </c>
      <c r="W30" s="1251">
        <f>G30+I30+K30+M30+O30+Q30+S30+U30</f>
        <v>100</v>
      </c>
      <c r="X30" s="1267"/>
      <c r="Y30" s="1268">
        <f>(V30/D30)</f>
        <v>1.4329167615350689</v>
      </c>
    </row>
    <row r="31" spans="2:25" s="631" customFormat="1" ht="5.25" customHeight="1" x14ac:dyDescent="0.25">
      <c r="B31" s="644"/>
      <c r="C31" s="645"/>
      <c r="D31" s="1219"/>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Q33" s="1363"/>
      <c r="R33" s="1363"/>
      <c r="S33" s="1363"/>
      <c r="T33" s="1363"/>
      <c r="U33" s="1337"/>
      <c r="V33" s="1337"/>
      <c r="W33" s="1337"/>
      <c r="X33" s="1338"/>
      <c r="Y33" s="1338"/>
    </row>
    <row r="34" spans="2:25" s="852" customFormat="1" x14ac:dyDescent="0.25">
      <c r="Q34" s="1363"/>
      <c r="R34" s="1363"/>
      <c r="S34" s="1363"/>
      <c r="T34" s="1363"/>
      <c r="X34" s="697"/>
      <c r="Y34" s="697"/>
    </row>
    <row r="35" spans="2:25" s="852" customFormat="1" x14ac:dyDescent="0.25">
      <c r="B35" s="852" t="s">
        <v>39</v>
      </c>
      <c r="D35" s="852" t="e">
        <f>GETPIVOTDATA("Cuenta número de expedientes",#REF!,"CCAA",$B35,"Grado Resuelto",$B$1)</f>
        <v>#REF!</v>
      </c>
      <c r="N35" s="852" t="e">
        <f>GETPIVOTDATA("ID PRESTACION
COUNT",#REF!,"
CCAA",$B35,"
Tipo Prestación",N$1,"Grado Resuelto",$B$1)</f>
        <v>#REF!</v>
      </c>
      <c r="Q35" s="1363"/>
      <c r="R35" s="1363"/>
      <c r="S35" s="1363"/>
      <c r="T35" s="1363"/>
      <c r="X35" s="697"/>
      <c r="Y35" s="697"/>
    </row>
    <row r="36" spans="2:25" s="852" customFormat="1" x14ac:dyDescent="0.25">
      <c r="B36" s="852" t="s">
        <v>47</v>
      </c>
      <c r="D36" s="853" t="e">
        <f>GETPIVOTDATA("Cuenta número de expedientes",#REF!,"CCAA",$B36,"Grado Resuelto",$B$1)</f>
        <v>#REF!</v>
      </c>
      <c r="N36" s="852" t="e">
        <f>GETPIVOTDATA("ID PRESTACION
COUNT",#REF!,"
CCAA",$B36,"
Tipo Prestación",N$1,"Grado Resuelto",$B$1)</f>
        <v>#REF!</v>
      </c>
      <c r="Q36" s="1363"/>
      <c r="R36" s="1363"/>
      <c r="S36" s="1363"/>
      <c r="T36" s="1384"/>
      <c r="U36" s="697"/>
    </row>
    <row r="37" spans="2:25" s="820" customFormat="1" x14ac:dyDescent="0.25">
      <c r="B37" s="852"/>
      <c r="C37" s="852"/>
      <c r="D37" s="852"/>
      <c r="E37" s="852"/>
      <c r="F37" s="852"/>
      <c r="G37" s="852"/>
      <c r="H37" s="852"/>
      <c r="I37" s="852"/>
      <c r="J37" s="852"/>
      <c r="K37" s="852"/>
      <c r="L37" s="852"/>
      <c r="M37" s="852"/>
      <c r="N37" s="852"/>
      <c r="O37" s="852"/>
      <c r="P37" s="852"/>
      <c r="Q37" s="1363"/>
      <c r="R37" s="1363"/>
      <c r="S37" s="1363"/>
      <c r="T37" s="1384"/>
      <c r="U37" s="918"/>
    </row>
    <row r="38" spans="2:25" s="820" customFormat="1" x14ac:dyDescent="0.25">
      <c r="B38" s="852"/>
      <c r="C38" s="852"/>
      <c r="D38" s="852"/>
      <c r="E38" s="852"/>
      <c r="F38" s="852"/>
      <c r="G38" s="852"/>
      <c r="H38" s="852"/>
      <c r="I38" s="852"/>
      <c r="J38" s="852"/>
      <c r="K38" s="852"/>
      <c r="L38" s="852"/>
      <c r="M38" s="852"/>
      <c r="N38" s="852"/>
      <c r="O38" s="852"/>
      <c r="P38" s="852"/>
      <c r="T38" s="918"/>
      <c r="U38" s="918"/>
    </row>
    <row r="39" spans="2:25" s="820" customFormat="1" x14ac:dyDescent="0.25">
      <c r="B39" s="852"/>
      <c r="C39" s="852"/>
      <c r="D39" s="852"/>
      <c r="E39" s="852"/>
      <c r="F39" s="852"/>
      <c r="G39" s="852"/>
      <c r="H39" s="852"/>
      <c r="I39" s="852"/>
      <c r="J39" s="852"/>
      <c r="K39" s="852"/>
      <c r="L39" s="852"/>
      <c r="M39" s="852"/>
      <c r="N39" s="852"/>
      <c r="O39" s="852"/>
      <c r="P39" s="852"/>
      <c r="T39" s="918"/>
      <c r="U39" s="918"/>
    </row>
    <row r="40" spans="2:25" s="820" customFormat="1" x14ac:dyDescent="0.25">
      <c r="B40" s="852"/>
      <c r="C40" s="852"/>
      <c r="D40" s="852"/>
      <c r="E40" s="852"/>
      <c r="F40" s="852"/>
      <c r="G40" s="852"/>
      <c r="H40" s="852"/>
      <c r="I40" s="852"/>
      <c r="J40" s="852"/>
      <c r="K40" s="852"/>
      <c r="L40" s="852"/>
      <c r="M40" s="852"/>
      <c r="N40" s="852"/>
      <c r="O40" s="852"/>
      <c r="P40" s="852"/>
      <c r="T40" s="918"/>
      <c r="U40" s="918"/>
    </row>
    <row r="41" spans="2:25" s="820" customFormat="1" x14ac:dyDescent="0.25">
      <c r="B41" s="1337"/>
      <c r="C41" s="1337"/>
      <c r="D41" s="1337"/>
      <c r="E41" s="1337"/>
      <c r="F41" s="1337"/>
      <c r="G41" s="1337"/>
      <c r="H41" s="1337"/>
      <c r="I41" s="1337"/>
      <c r="J41" s="1337"/>
      <c r="K41" s="1337"/>
      <c r="L41" s="1337"/>
      <c r="M41" s="1337"/>
      <c r="N41" s="1337"/>
      <c r="O41" s="1337"/>
      <c r="P41" s="1337"/>
      <c r="Q41" s="1337"/>
      <c r="R41" s="1337"/>
      <c r="S41" s="1337"/>
      <c r="T41" s="1338"/>
      <c r="U41" s="1338"/>
      <c r="V41" s="1337"/>
      <c r="W41" s="1337"/>
      <c r="X41" s="1337"/>
      <c r="Y41" s="1337"/>
    </row>
    <row r="42" spans="2:25" s="820" customFormat="1" x14ac:dyDescent="0.25">
      <c r="B42" s="1337"/>
      <c r="C42" s="1337"/>
      <c r="D42" s="1337"/>
      <c r="E42" s="1337"/>
      <c r="F42" s="1337"/>
      <c r="G42" s="1337"/>
      <c r="H42" s="1337"/>
      <c r="I42" s="1337"/>
      <c r="J42" s="1337"/>
      <c r="K42" s="1337"/>
      <c r="L42" s="1337"/>
      <c r="M42" s="1337"/>
      <c r="N42" s="1337"/>
      <c r="O42" s="1337"/>
      <c r="P42" s="1337"/>
      <c r="Q42" s="1337"/>
      <c r="R42" s="1337"/>
      <c r="S42" s="1337"/>
      <c r="T42" s="1338"/>
      <c r="U42" s="1338"/>
      <c r="V42" s="1337"/>
      <c r="W42" s="1337"/>
      <c r="X42" s="1337"/>
      <c r="Y42" s="1337"/>
    </row>
    <row r="43" spans="2:25" s="820" customFormat="1" x14ac:dyDescent="0.25">
      <c r="B43" s="1337"/>
      <c r="C43" s="1337"/>
      <c r="D43" s="1337"/>
      <c r="E43" s="1337"/>
      <c r="F43" s="1337"/>
      <c r="G43" s="1337"/>
      <c r="H43" s="1337"/>
      <c r="I43" s="1337"/>
      <c r="J43" s="1337"/>
      <c r="K43" s="1337"/>
      <c r="L43" s="1337"/>
      <c r="M43" s="1337"/>
      <c r="N43" s="1337"/>
      <c r="O43" s="1337"/>
      <c r="P43" s="1337"/>
      <c r="Q43" s="1337"/>
      <c r="R43" s="1337"/>
      <c r="S43" s="1337"/>
      <c r="T43" s="1338"/>
      <c r="U43" s="1338"/>
      <c r="V43" s="1337"/>
      <c r="W43" s="1337"/>
      <c r="X43" s="1337"/>
      <c r="Y43" s="1337"/>
    </row>
    <row r="44" spans="2:25" s="820" customFormat="1" x14ac:dyDescent="0.25">
      <c r="B44" s="1337"/>
      <c r="C44" s="1337"/>
      <c r="D44" s="1337"/>
      <c r="E44" s="1337"/>
      <c r="F44" s="1337"/>
      <c r="G44" s="1337"/>
      <c r="H44" s="1337"/>
      <c r="I44" s="1337"/>
      <c r="J44" s="1337"/>
      <c r="K44" s="1337"/>
      <c r="L44" s="1337"/>
      <c r="M44" s="1337"/>
      <c r="N44" s="1337"/>
      <c r="O44" s="1337"/>
      <c r="P44" s="1337"/>
      <c r="Q44" s="1337"/>
      <c r="R44" s="1337"/>
      <c r="S44" s="1337"/>
      <c r="T44" s="1338"/>
      <c r="U44" s="1338"/>
      <c r="V44" s="1337"/>
      <c r="W44" s="1337"/>
      <c r="X44" s="1337"/>
      <c r="Y44" s="1337"/>
    </row>
    <row r="45" spans="2:25" s="820" customFormat="1" x14ac:dyDescent="0.25">
      <c r="B45" s="1337"/>
      <c r="C45" s="1337"/>
      <c r="D45" s="1337"/>
      <c r="E45" s="1337"/>
      <c r="F45" s="1337"/>
      <c r="G45" s="1337"/>
      <c r="H45" s="1337"/>
      <c r="I45" s="1337"/>
      <c r="J45" s="1337"/>
      <c r="K45" s="1337"/>
      <c r="L45" s="1337"/>
      <c r="M45" s="1337"/>
      <c r="N45" s="1337"/>
      <c r="O45" s="1337"/>
      <c r="P45" s="1337"/>
      <c r="Q45" s="1337"/>
      <c r="R45" s="1337"/>
      <c r="S45" s="1337"/>
      <c r="T45" s="1338"/>
      <c r="U45" s="1338"/>
      <c r="V45" s="1337"/>
      <c r="W45" s="1337"/>
      <c r="X45" s="1337"/>
      <c r="Y45" s="1337"/>
    </row>
    <row r="46" spans="2:25" s="820" customFormat="1" x14ac:dyDescent="0.25">
      <c r="B46" s="1337"/>
      <c r="C46" s="1337"/>
      <c r="D46" s="1337"/>
      <c r="E46" s="1337"/>
      <c r="F46" s="1337"/>
      <c r="G46" s="1337"/>
      <c r="H46" s="1337"/>
      <c r="I46" s="1337"/>
      <c r="J46" s="1337"/>
      <c r="K46" s="1337"/>
      <c r="L46" s="1337"/>
      <c r="M46" s="1337"/>
      <c r="N46" s="1337"/>
      <c r="O46" s="1337"/>
      <c r="P46" s="1337"/>
      <c r="Q46" s="1337"/>
      <c r="R46" s="1337"/>
      <c r="S46" s="1337"/>
      <c r="T46" s="1338"/>
      <c r="U46" s="918"/>
    </row>
    <row r="47" spans="2:25" s="820" customFormat="1" x14ac:dyDescent="0.25">
      <c r="B47" s="1337"/>
      <c r="C47" s="1337"/>
      <c r="D47" s="1337"/>
      <c r="E47" s="1337"/>
      <c r="F47" s="1337"/>
      <c r="G47" s="1337"/>
      <c r="H47" s="1337"/>
      <c r="I47" s="1337"/>
      <c r="J47" s="1337"/>
      <c r="K47" s="1337"/>
      <c r="L47" s="1337"/>
      <c r="M47" s="1337"/>
      <c r="N47" s="1337"/>
      <c r="O47" s="1337"/>
      <c r="P47" s="1337"/>
      <c r="Q47" s="1337"/>
      <c r="R47" s="1337"/>
      <c r="S47" s="1337"/>
      <c r="T47" s="1338"/>
      <c r="U47" s="918"/>
    </row>
    <row r="48" spans="2:25" s="820" customFormat="1" x14ac:dyDescent="0.25">
      <c r="B48" s="1337"/>
      <c r="C48" s="1337"/>
      <c r="D48" s="1337"/>
      <c r="E48" s="1337"/>
      <c r="F48" s="1337"/>
      <c r="G48" s="1337"/>
      <c r="H48" s="1337"/>
      <c r="I48" s="1337"/>
      <c r="J48" s="1337"/>
      <c r="K48" s="1337"/>
      <c r="L48" s="1337"/>
      <c r="M48" s="1337"/>
      <c r="N48" s="1337"/>
      <c r="O48" s="1337"/>
      <c r="P48" s="1337"/>
      <c r="Q48" s="1337"/>
      <c r="R48" s="1337"/>
      <c r="T48" s="918"/>
      <c r="U48" s="918"/>
    </row>
    <row r="49" spans="2:25" x14ac:dyDescent="0.25">
      <c r="B49" s="1337"/>
      <c r="C49" s="1337"/>
      <c r="D49" s="1337"/>
      <c r="E49" s="1337"/>
      <c r="F49" s="1337"/>
      <c r="G49" s="1337"/>
      <c r="H49" s="1337"/>
      <c r="I49" s="1337"/>
      <c r="J49" s="1337"/>
      <c r="K49" s="1337"/>
      <c r="L49" s="1337"/>
      <c r="M49" s="1337"/>
      <c r="N49" s="1337"/>
      <c r="O49" s="1337"/>
      <c r="P49" s="1337"/>
      <c r="Q49" s="1337"/>
      <c r="R49" s="1337"/>
      <c r="T49" s="732"/>
      <c r="U49" s="732"/>
      <c r="X49" s="615"/>
      <c r="Y49" s="615"/>
    </row>
    <row r="50" spans="2:25" x14ac:dyDescent="0.25">
      <c r="B50" s="1337"/>
      <c r="C50" s="1337"/>
      <c r="D50" s="1337"/>
      <c r="E50" s="1337"/>
      <c r="F50" s="1337"/>
      <c r="G50" s="1337"/>
      <c r="H50" s="1337"/>
      <c r="I50" s="1337"/>
      <c r="J50" s="1337"/>
      <c r="K50" s="1337"/>
      <c r="L50" s="1337"/>
      <c r="M50" s="1337"/>
      <c r="N50" s="1337"/>
      <c r="O50" s="1337"/>
      <c r="P50" s="1337"/>
      <c r="Q50" s="1337"/>
      <c r="R50" s="1337"/>
      <c r="T50" s="732"/>
      <c r="U50" s="732"/>
      <c r="X50" s="615"/>
      <c r="Y50" s="615"/>
    </row>
    <row r="51" spans="2:25" x14ac:dyDescent="0.25">
      <c r="B51" s="1337"/>
      <c r="C51" s="1337"/>
      <c r="D51" s="1337"/>
      <c r="E51" s="1337"/>
      <c r="F51" s="1337"/>
      <c r="G51" s="1337"/>
      <c r="H51" s="1337"/>
      <c r="I51" s="1337"/>
      <c r="J51" s="1337"/>
      <c r="K51" s="1337"/>
      <c r="L51" s="1337"/>
      <c r="M51" s="1337"/>
      <c r="N51" s="1337"/>
      <c r="O51" s="1337"/>
      <c r="P51" s="1337"/>
      <c r="Q51" s="1337"/>
      <c r="R51" s="1337"/>
      <c r="T51" s="732"/>
      <c r="U51" s="732"/>
      <c r="X51" s="615"/>
      <c r="Y51" s="615"/>
    </row>
    <row r="52" spans="2:25" x14ac:dyDescent="0.25">
      <c r="B52" s="1337"/>
      <c r="C52" s="1337"/>
      <c r="D52" s="1337"/>
      <c r="E52" s="1337"/>
      <c r="F52" s="1337"/>
      <c r="G52" s="1337"/>
      <c r="H52" s="1337"/>
      <c r="I52" s="1337"/>
      <c r="J52" s="1337"/>
      <c r="K52" s="1337"/>
      <c r="L52" s="1337"/>
      <c r="M52" s="1337"/>
      <c r="N52" s="1337"/>
      <c r="O52" s="1337"/>
      <c r="P52" s="1337"/>
      <c r="Q52" s="1337"/>
      <c r="R52" s="1337"/>
      <c r="T52" s="732"/>
      <c r="U52" s="732"/>
      <c r="X52" s="615"/>
      <c r="Y52" s="615"/>
    </row>
    <row r="53" spans="2:25" x14ac:dyDescent="0.25">
      <c r="B53" s="1337"/>
      <c r="C53" s="1337"/>
      <c r="D53" s="1337"/>
      <c r="E53" s="1337"/>
      <c r="F53" s="1337"/>
      <c r="G53" s="1337"/>
      <c r="H53" s="1337"/>
      <c r="I53" s="1337"/>
      <c r="J53" s="1337"/>
      <c r="K53" s="1337"/>
      <c r="L53" s="1337"/>
      <c r="M53" s="1337"/>
      <c r="N53" s="1337"/>
      <c r="O53" s="1337"/>
      <c r="P53" s="1337"/>
      <c r="Q53" s="1337"/>
      <c r="R53" s="1337"/>
      <c r="T53" s="732"/>
      <c r="U53" s="732"/>
      <c r="X53" s="615"/>
      <c r="Y53" s="615"/>
    </row>
    <row r="54" spans="2:25" x14ac:dyDescent="0.25">
      <c r="B54" s="1337"/>
      <c r="C54" s="1337"/>
      <c r="D54" s="1337"/>
      <c r="E54" s="1337"/>
      <c r="F54" s="1337"/>
      <c r="G54" s="1337"/>
      <c r="H54" s="1337"/>
      <c r="I54" s="1337"/>
      <c r="J54" s="1337"/>
      <c r="K54" s="1337"/>
      <c r="L54" s="1337"/>
      <c r="M54" s="1337"/>
      <c r="N54" s="1337"/>
      <c r="O54" s="1337"/>
      <c r="P54" s="1337"/>
      <c r="Q54" s="1337"/>
      <c r="R54" s="1337"/>
      <c r="T54" s="732"/>
      <c r="U54" s="732"/>
      <c r="X54" s="615"/>
      <c r="Y54" s="615"/>
    </row>
    <row r="55" spans="2:25" x14ac:dyDescent="0.25">
      <c r="B55" s="1337"/>
      <c r="C55" s="1337"/>
      <c r="D55" s="1337"/>
      <c r="E55" s="1337"/>
      <c r="F55" s="1337"/>
      <c r="G55" s="1337"/>
      <c r="H55" s="1337"/>
      <c r="I55" s="1337"/>
      <c r="J55" s="1337"/>
      <c r="K55" s="1337"/>
      <c r="L55" s="1337"/>
      <c r="M55" s="1337"/>
      <c r="N55" s="1337"/>
      <c r="O55" s="1337"/>
      <c r="P55" s="1337"/>
      <c r="Q55" s="1337"/>
      <c r="R55" s="1337"/>
      <c r="T55" s="732"/>
      <c r="U55" s="732"/>
      <c r="X55" s="615"/>
      <c r="Y55" s="615"/>
    </row>
    <row r="56" spans="2:25" x14ac:dyDescent="0.25">
      <c r="B56" s="1337"/>
      <c r="C56" s="1337"/>
      <c r="D56" s="1337"/>
      <c r="E56" s="1337"/>
      <c r="F56" s="1337"/>
      <c r="G56" s="1337"/>
      <c r="H56" s="1337"/>
      <c r="I56" s="1337"/>
      <c r="J56" s="1337"/>
      <c r="K56" s="1337"/>
      <c r="L56" s="1337"/>
      <c r="M56" s="1337"/>
      <c r="N56" s="1337"/>
      <c r="O56" s="1337"/>
      <c r="P56" s="1337"/>
      <c r="Q56" s="1337"/>
      <c r="R56" s="1337"/>
      <c r="T56" s="732"/>
      <c r="U56" s="732"/>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44">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4" customFormat="1" ht="36.75" customHeight="1" x14ac:dyDescent="0.25">
      <c r="B3" s="1561" t="s">
        <v>417</v>
      </c>
      <c r="C3" s="1561"/>
      <c r="D3" s="1561"/>
      <c r="E3" s="1561"/>
      <c r="F3" s="1561"/>
      <c r="G3" s="1561"/>
      <c r="H3" s="1561"/>
      <c r="I3" s="1561"/>
      <c r="J3" s="1561"/>
      <c r="K3" s="1561"/>
      <c r="L3" s="1561"/>
      <c r="M3" s="1561"/>
      <c r="N3" s="1561"/>
      <c r="O3" s="1561"/>
      <c r="P3" s="1561"/>
      <c r="Q3" s="1561"/>
      <c r="R3" s="1561"/>
      <c r="S3" s="1561"/>
      <c r="T3" s="1561"/>
      <c r="U3" s="1561"/>
      <c r="V3" s="1561"/>
      <c r="W3" s="1561"/>
      <c r="X3" s="1561"/>
      <c r="Y3" s="7"/>
    </row>
    <row r="4" spans="2:25" s="4" customFormat="1" ht="14.25" customHeight="1" x14ac:dyDescent="0.25">
      <c r="B4" s="1482" t="str">
        <f>porsaad!$B$6</f>
        <v>Situación a 31 de diciembre de 2025</v>
      </c>
      <c r="C4" s="1482"/>
      <c r="D4" s="1482"/>
      <c r="E4" s="1482"/>
      <c r="F4" s="1482"/>
      <c r="G4" s="1482"/>
      <c r="H4" s="1482"/>
      <c r="I4" s="1482"/>
      <c r="J4" s="1482"/>
      <c r="K4" s="1482"/>
      <c r="L4" s="1482"/>
      <c r="M4" s="1482"/>
      <c r="N4" s="1482"/>
      <c r="O4" s="1482"/>
      <c r="P4" s="1482"/>
      <c r="Q4" s="1482"/>
      <c r="R4" s="1482"/>
      <c r="S4" s="1482"/>
      <c r="T4" s="1482"/>
      <c r="U4" s="1482"/>
      <c r="V4" s="1482"/>
      <c r="W4" s="1482"/>
      <c r="X4" s="216"/>
      <c r="Y4" s="5"/>
    </row>
    <row r="5" spans="2:25" s="178" customFormat="1" ht="5.25" customHeight="1" x14ac:dyDescent="0.25">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5">
      <c r="F6" s="1564" t="s">
        <v>52</v>
      </c>
      <c r="G6" s="1564"/>
      <c r="H6" s="1564"/>
      <c r="I6" s="1564"/>
      <c r="J6" s="1564"/>
      <c r="K6" s="1564"/>
      <c r="L6" s="1564"/>
      <c r="M6" s="1564"/>
      <c r="N6" s="1564"/>
      <c r="O6" s="1564"/>
      <c r="P6" s="1564"/>
      <c r="Q6" s="1564"/>
      <c r="R6" s="1564"/>
      <c r="S6" s="1564"/>
      <c r="T6" s="1564"/>
      <c r="U6" s="1564"/>
      <c r="V6" s="1564"/>
      <c r="W6" s="1564"/>
      <c r="X6" s="154"/>
      <c r="Y6" s="154"/>
    </row>
    <row r="7" spans="2:25" s="133" customFormat="1" ht="64.5" customHeight="1" x14ac:dyDescent="0.25">
      <c r="B7" s="1565" t="s">
        <v>12</v>
      </c>
      <c r="C7" s="155"/>
      <c r="D7" s="156" t="s">
        <v>53</v>
      </c>
      <c r="E7" s="155"/>
      <c r="F7" s="1566" t="s">
        <v>167</v>
      </c>
      <c r="G7" s="1566"/>
      <c r="H7" s="1566" t="s">
        <v>59</v>
      </c>
      <c r="I7" s="1566"/>
      <c r="J7" s="1566" t="s">
        <v>60</v>
      </c>
      <c r="K7" s="1566"/>
      <c r="L7" s="1566" t="s">
        <v>152</v>
      </c>
      <c r="M7" s="1566"/>
      <c r="N7" s="1566" t="s">
        <v>0</v>
      </c>
      <c r="O7" s="1566"/>
      <c r="P7" s="156"/>
      <c r="Q7" s="156" t="s">
        <v>62</v>
      </c>
    </row>
    <row r="8" spans="2:25" s="155" customFormat="1" ht="20.25" customHeight="1" x14ac:dyDescent="0.25">
      <c r="B8" s="1565"/>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5">
      <c r="B9" s="158"/>
      <c r="C9" s="159"/>
      <c r="D9" s="160"/>
      <c r="E9" s="159"/>
      <c r="F9" s="161"/>
      <c r="G9" s="161"/>
      <c r="H9" s="161"/>
      <c r="I9" s="161"/>
      <c r="J9" s="161"/>
      <c r="K9" s="161"/>
      <c r="L9" s="161"/>
      <c r="M9" s="161"/>
      <c r="N9" s="161"/>
      <c r="O9" s="161"/>
      <c r="P9" s="161"/>
      <c r="Q9" s="161"/>
    </row>
    <row r="10" spans="2:25" s="162" customFormat="1" ht="18" customHeight="1" x14ac:dyDescent="0.25">
      <c r="B10" s="146" t="s">
        <v>8</v>
      </c>
      <c r="C10" s="159"/>
      <c r="D10" s="163">
        <f>'41bbenpreGII'!D10</f>
        <v>144883</v>
      </c>
      <c r="F10" s="164">
        <f>'41bbenpreGII'!F10+'41bbenpreGII'!H10+'41bbenpreGII'!J10+'41bbenpreGII'!L10+'41bbenpreGII'!N10</f>
        <v>176570</v>
      </c>
      <c r="G10" s="165">
        <f t="shared" ref="G10:G27" si="0">F10*100/$N10</f>
        <v>79.786176481220409</v>
      </c>
      <c r="H10" s="164">
        <f>'41bbenpreGII'!P10</f>
        <v>2059</v>
      </c>
      <c r="I10" s="165">
        <f t="shared" ref="I10:I27" si="1">H10*100/$N10</f>
        <v>0.93039438961790122</v>
      </c>
      <c r="J10" s="164">
        <f>'41bbenpreGII'!R10</f>
        <v>42672</v>
      </c>
      <c r="K10" s="165">
        <f t="shared" ref="K10:K27" si="2">J10*100/$N10</f>
        <v>19.282073527816941</v>
      </c>
      <c r="L10" s="164">
        <f>'41bbenpreGII'!T10</f>
        <v>3</v>
      </c>
      <c r="M10" s="165">
        <f t="shared" ref="M10:M27" si="3">L10*100/$N10</f>
        <v>1.355601344756534E-3</v>
      </c>
      <c r="N10" s="164">
        <f>F10+H10+J10+L10</f>
        <v>221304</v>
      </c>
      <c r="O10" s="165">
        <f>G10+I10+K10+M10</f>
        <v>100</v>
      </c>
      <c r="P10" s="166"/>
      <c r="Q10" s="166">
        <f t="shared" ref="Q10:Q27" si="4">N10/D10</f>
        <v>1.5274669906062133</v>
      </c>
    </row>
    <row r="11" spans="2:25" s="162" customFormat="1" ht="18" customHeight="1" x14ac:dyDescent="0.25">
      <c r="B11" s="146" t="s">
        <v>7</v>
      </c>
      <c r="C11" s="159"/>
      <c r="D11" s="163">
        <f>'41bbenpreGII'!D11</f>
        <v>17596</v>
      </c>
      <c r="F11" s="164">
        <f>'41bbenpreGII'!F11+'41bbenpreGII'!H11+'41bbenpreGII'!J11+'41bbenpreGII'!L11+'41bbenpreGII'!N11</f>
        <v>9109</v>
      </c>
      <c r="G11" s="165">
        <f t="shared" si="0"/>
        <v>39.657799642997084</v>
      </c>
      <c r="H11" s="164">
        <f>'41bbenpreGII'!P11</f>
        <v>4170</v>
      </c>
      <c r="I11" s="165">
        <f t="shared" si="1"/>
        <v>18.154904436414299</v>
      </c>
      <c r="J11" s="164">
        <f>'41bbenpreGII'!R11</f>
        <v>9690</v>
      </c>
      <c r="K11" s="165">
        <f t="shared" si="2"/>
        <v>42.187295920588618</v>
      </c>
      <c r="L11" s="164">
        <f>'41bbenpreGII'!T11</f>
        <v>0</v>
      </c>
      <c r="M11" s="165">
        <f t="shared" si="3"/>
        <v>0</v>
      </c>
      <c r="N11" s="164">
        <f t="shared" ref="N11:O27" si="5">F11+H11+J11+L11</f>
        <v>22969</v>
      </c>
      <c r="O11" s="165">
        <f t="shared" si="5"/>
        <v>100</v>
      </c>
      <c r="P11" s="166"/>
      <c r="Q11" s="166">
        <f t="shared" si="4"/>
        <v>1.3053534894294159</v>
      </c>
    </row>
    <row r="12" spans="2:25" s="162" customFormat="1" ht="22.5" customHeight="1" x14ac:dyDescent="0.25">
      <c r="B12" s="146" t="s">
        <v>37</v>
      </c>
      <c r="C12" s="159"/>
      <c r="D12" s="163">
        <f>'41bbenpreGII'!D12</f>
        <v>11060</v>
      </c>
      <c r="F12" s="164">
        <f>'41bbenpreGII'!F12+'41bbenpreGII'!H12+'41bbenpreGII'!J12+'41bbenpreGII'!L12+'41bbenpreGII'!N12</f>
        <v>9614</v>
      </c>
      <c r="G12" s="165">
        <f t="shared" si="0"/>
        <v>60.211686603619967</v>
      </c>
      <c r="H12" s="164">
        <f>'41bbenpreGII'!P12</f>
        <v>1881</v>
      </c>
      <c r="I12" s="165">
        <f t="shared" si="1"/>
        <v>11.780547378969123</v>
      </c>
      <c r="J12" s="164">
        <f>'41bbenpreGII'!R12</f>
        <v>4466</v>
      </c>
      <c r="K12" s="165">
        <f t="shared" si="2"/>
        <v>27.970188513809731</v>
      </c>
      <c r="L12" s="164">
        <f>'41bbenpreGII'!T12</f>
        <v>6</v>
      </c>
      <c r="M12" s="165">
        <f t="shared" si="3"/>
        <v>3.7577503601177425E-2</v>
      </c>
      <c r="N12" s="164">
        <f t="shared" si="5"/>
        <v>15967</v>
      </c>
      <c r="O12" s="165">
        <f t="shared" si="5"/>
        <v>100</v>
      </c>
      <c r="P12" s="166"/>
      <c r="Q12" s="166">
        <f t="shared" si="4"/>
        <v>1.4436708860759493</v>
      </c>
    </row>
    <row r="13" spans="2:25" s="162" customFormat="1" ht="18" customHeight="1" x14ac:dyDescent="0.25">
      <c r="B13" s="146" t="s">
        <v>38</v>
      </c>
      <c r="C13" s="159"/>
      <c r="D13" s="163">
        <f>'41bbenpreGII'!D13</f>
        <v>11064</v>
      </c>
      <c r="F13" s="164">
        <f>'41bbenpreGII'!F13+'41bbenpreGII'!H13+'41bbenpreGII'!J13+'41bbenpreGII'!L13+'41bbenpreGII'!N13</f>
        <v>9715</v>
      </c>
      <c r="G13" s="165">
        <f t="shared" si="0"/>
        <v>52.553283565941797</v>
      </c>
      <c r="H13" s="164">
        <f>'41bbenpreGII'!P13</f>
        <v>376</v>
      </c>
      <c r="I13" s="165">
        <f t="shared" si="1"/>
        <v>2.033971654224819</v>
      </c>
      <c r="J13" s="164">
        <f>'41bbenpreGII'!R13</f>
        <v>8395</v>
      </c>
      <c r="K13" s="165">
        <f t="shared" si="2"/>
        <v>45.412744779833389</v>
      </c>
      <c r="L13" s="164">
        <f>'41bbenpreGII'!T13</f>
        <v>0</v>
      </c>
      <c r="M13" s="165">
        <f t="shared" si="3"/>
        <v>0</v>
      </c>
      <c r="N13" s="164">
        <f t="shared" si="5"/>
        <v>18486</v>
      </c>
      <c r="O13" s="165">
        <f t="shared" si="5"/>
        <v>100</v>
      </c>
      <c r="P13" s="166"/>
      <c r="Q13" s="166">
        <f t="shared" si="4"/>
        <v>1.6708242950108461</v>
      </c>
    </row>
    <row r="14" spans="2:25" s="162" customFormat="1" ht="18" customHeight="1" x14ac:dyDescent="0.25">
      <c r="B14" s="146" t="s">
        <v>6</v>
      </c>
      <c r="C14" s="159"/>
      <c r="D14" s="163">
        <f>'41bbenpreGII'!D14</f>
        <v>23508</v>
      </c>
      <c r="F14" s="164">
        <f>'41bbenpreGII'!F14+'41bbenpreGII'!H14+'41bbenpreGII'!J14+'41bbenpreGII'!L14+'41bbenpreGII'!N14</f>
        <v>6264</v>
      </c>
      <c r="G14" s="165">
        <f t="shared" si="0"/>
        <v>23.237007085358162</v>
      </c>
      <c r="H14" s="164">
        <f>'41bbenpreGII'!P14</f>
        <v>10269</v>
      </c>
      <c r="I14" s="165">
        <f t="shared" si="1"/>
        <v>38.094001558036872</v>
      </c>
      <c r="J14" s="164">
        <f>'41bbenpreGII'!R14</f>
        <v>10384</v>
      </c>
      <c r="K14" s="165">
        <f t="shared" si="2"/>
        <v>38.52060689245836</v>
      </c>
      <c r="L14" s="164">
        <f>'41bbenpreGII'!T14</f>
        <v>40</v>
      </c>
      <c r="M14" s="165">
        <f t="shared" si="3"/>
        <v>0.14838446414660386</v>
      </c>
      <c r="N14" s="164">
        <f t="shared" si="5"/>
        <v>26957</v>
      </c>
      <c r="O14" s="165">
        <f t="shared" si="5"/>
        <v>100</v>
      </c>
      <c r="P14" s="166"/>
      <c r="Q14" s="166">
        <f t="shared" si="4"/>
        <v>1.1467160115705293</v>
      </c>
    </row>
    <row r="15" spans="2:25" s="162" customFormat="1" ht="18" customHeight="1" x14ac:dyDescent="0.25">
      <c r="B15" s="146" t="s">
        <v>5</v>
      </c>
      <c r="C15" s="159"/>
      <c r="D15" s="163">
        <f>'41bbenpreGII'!D15</f>
        <v>7911</v>
      </c>
      <c r="F15" s="164">
        <f>'41bbenpreGII'!F15+'41bbenpreGII'!H15+'41bbenpreGII'!J15+'41bbenpreGII'!L15+'41bbenpreGII'!N15</f>
        <v>9142</v>
      </c>
      <c r="G15" s="165">
        <f t="shared" si="0"/>
        <v>69.892966360856263</v>
      </c>
      <c r="H15" s="164">
        <f>'41bbenpreGII'!P15</f>
        <v>315</v>
      </c>
      <c r="I15" s="165">
        <f t="shared" si="1"/>
        <v>2.4082568807339451</v>
      </c>
      <c r="J15" s="164">
        <f>'41bbenpreGII'!R15</f>
        <v>3623</v>
      </c>
      <c r="K15" s="165">
        <f t="shared" si="2"/>
        <v>27.698776758409785</v>
      </c>
      <c r="L15" s="164">
        <f>'41bbenpreGII'!T15</f>
        <v>0</v>
      </c>
      <c r="M15" s="165">
        <f t="shared" si="3"/>
        <v>0</v>
      </c>
      <c r="N15" s="164">
        <f t="shared" si="5"/>
        <v>13080</v>
      </c>
      <c r="O15" s="165">
        <f t="shared" si="5"/>
        <v>100</v>
      </c>
      <c r="P15" s="166"/>
      <c r="Q15" s="166">
        <f t="shared" si="4"/>
        <v>1.6533940083428138</v>
      </c>
    </row>
    <row r="16" spans="2:25" s="162" customFormat="1" ht="18" customHeight="1" x14ac:dyDescent="0.25">
      <c r="B16" s="146" t="s">
        <v>4</v>
      </c>
      <c r="C16" s="159"/>
      <c r="D16" s="163">
        <f>'41bbenpreGII'!D16</f>
        <v>42614</v>
      </c>
      <c r="F16" s="164">
        <f>'41bbenpreGII'!F16+'41bbenpreGII'!H16+'41bbenpreGII'!J16+'41bbenpreGII'!L16+'41bbenpreGII'!N16</f>
        <v>29197</v>
      </c>
      <c r="G16" s="165">
        <f t="shared" si="0"/>
        <v>48.171124053389647</v>
      </c>
      <c r="H16" s="164">
        <f>'41bbenpreGII'!P16</f>
        <v>16054</v>
      </c>
      <c r="I16" s="165">
        <f t="shared" si="1"/>
        <v>26.486941314282888</v>
      </c>
      <c r="J16" s="164">
        <f>'41bbenpreGII'!R16</f>
        <v>14381</v>
      </c>
      <c r="K16" s="165">
        <f t="shared" si="2"/>
        <v>23.726716272623783</v>
      </c>
      <c r="L16" s="164">
        <f>'41bbenpreGII'!T16</f>
        <v>979</v>
      </c>
      <c r="M16" s="165">
        <f t="shared" si="3"/>
        <v>1.6152183597036842</v>
      </c>
      <c r="N16" s="164">
        <f t="shared" si="5"/>
        <v>60611</v>
      </c>
      <c r="O16" s="165">
        <f t="shared" si="5"/>
        <v>100.00000000000001</v>
      </c>
      <c r="P16" s="166"/>
      <c r="Q16" s="166">
        <f t="shared" si="4"/>
        <v>1.4223259961514996</v>
      </c>
    </row>
    <row r="17" spans="2:25" s="162" customFormat="1" ht="18" customHeight="1" x14ac:dyDescent="0.25">
      <c r="B17" s="146" t="s">
        <v>40</v>
      </c>
      <c r="C17" s="159"/>
      <c r="D17" s="163">
        <f>'41bbenpreGII'!D17</f>
        <v>26635</v>
      </c>
      <c r="F17" s="164">
        <f>'41bbenpreGII'!F17+'41bbenpreGII'!H17+'41bbenpreGII'!J17+'41bbenpreGII'!L17+'41bbenpreGII'!N17</f>
        <v>24512</v>
      </c>
      <c r="G17" s="165">
        <f t="shared" si="0"/>
        <v>63.944903868729291</v>
      </c>
      <c r="H17" s="164">
        <f>'41bbenpreGII'!P17</f>
        <v>4776</v>
      </c>
      <c r="I17" s="165">
        <f t="shared" si="1"/>
        <v>12.459238775989357</v>
      </c>
      <c r="J17" s="164">
        <f>'41bbenpreGII'!R17</f>
        <v>9041</v>
      </c>
      <c r="K17" s="165">
        <f t="shared" si="2"/>
        <v>23.585422481934625</v>
      </c>
      <c r="L17" s="164">
        <f>'41bbenpreGII'!T17</f>
        <v>4</v>
      </c>
      <c r="M17" s="165">
        <f t="shared" si="3"/>
        <v>1.0434873346724754E-2</v>
      </c>
      <c r="N17" s="164">
        <f t="shared" si="5"/>
        <v>38333</v>
      </c>
      <c r="O17" s="165">
        <f t="shared" si="5"/>
        <v>100</v>
      </c>
      <c r="P17" s="166"/>
      <c r="Q17" s="166">
        <f t="shared" si="4"/>
        <v>1.4391965458982541</v>
      </c>
    </row>
    <row r="18" spans="2:25" s="162" customFormat="1" ht="18" customHeight="1" x14ac:dyDescent="0.25">
      <c r="B18" s="146" t="s">
        <v>41</v>
      </c>
      <c r="C18" s="159"/>
      <c r="D18" s="163">
        <f>'41bbenpreGII'!D18</f>
        <v>96255</v>
      </c>
      <c r="F18" s="164">
        <f>'41bbenpreGII'!F18+'41bbenpreGII'!H18+'41bbenpreGII'!J18+'41bbenpreGII'!L18+'41bbenpreGII'!N18</f>
        <v>56066</v>
      </c>
      <c r="G18" s="165">
        <f t="shared" si="0"/>
        <v>46.161192850144495</v>
      </c>
      <c r="H18" s="164">
        <f>'41bbenpreGII'!P18</f>
        <v>12011</v>
      </c>
      <c r="I18" s="165">
        <f t="shared" si="1"/>
        <v>9.8890965526894288</v>
      </c>
      <c r="J18" s="164">
        <f>'41bbenpreGII'!R18</f>
        <v>53362</v>
      </c>
      <c r="K18" s="165">
        <f t="shared" si="2"/>
        <v>43.934890537391837</v>
      </c>
      <c r="L18" s="164">
        <f>'41bbenpreGII'!T18</f>
        <v>18</v>
      </c>
      <c r="M18" s="165">
        <f t="shared" si="3"/>
        <v>1.482005977424109E-2</v>
      </c>
      <c r="N18" s="164">
        <f t="shared" si="5"/>
        <v>121457</v>
      </c>
      <c r="O18" s="165">
        <f t="shared" si="5"/>
        <v>100</v>
      </c>
      <c r="P18" s="166"/>
      <c r="Q18" s="166">
        <f t="shared" si="4"/>
        <v>1.2618253597215729</v>
      </c>
    </row>
    <row r="19" spans="2:25" s="162" customFormat="1" ht="18" customHeight="1" x14ac:dyDescent="0.25">
      <c r="B19" s="146" t="s">
        <v>3</v>
      </c>
      <c r="C19" s="159"/>
      <c r="D19" s="163">
        <f>'41bbenpreGII'!D19</f>
        <v>67536</v>
      </c>
      <c r="F19" s="164">
        <f>'41bbenpreGII'!F19+'41bbenpreGII'!H19+'41bbenpreGII'!J19+'41bbenpreGII'!L19+'41bbenpreGII'!N19</f>
        <v>44272</v>
      </c>
      <c r="G19" s="165">
        <f t="shared" si="0"/>
        <v>43.271138564991737</v>
      </c>
      <c r="H19" s="164">
        <f>'41bbenpreGII'!P19</f>
        <v>10579</v>
      </c>
      <c r="I19" s="165">
        <f>H19*100/$N19</f>
        <v>10.339839512085463</v>
      </c>
      <c r="J19" s="164">
        <f>'41bbenpreGII'!R19</f>
        <v>46963</v>
      </c>
      <c r="K19" s="165">
        <f>J19*100/$N19</f>
        <v>45.901302864738597</v>
      </c>
      <c r="L19" s="164">
        <f>'41bbenpreGII'!T19</f>
        <v>499</v>
      </c>
      <c r="M19" s="165">
        <f t="shared" si="3"/>
        <v>0.48771905818419947</v>
      </c>
      <c r="N19" s="164">
        <f t="shared" si="5"/>
        <v>102313</v>
      </c>
      <c r="O19" s="165">
        <f t="shared" si="5"/>
        <v>99.999999999999986</v>
      </c>
      <c r="P19" s="166"/>
      <c r="Q19" s="166">
        <f t="shared" si="4"/>
        <v>1.5149401800521203</v>
      </c>
    </row>
    <row r="20" spans="2:25" s="162" customFormat="1" ht="18" customHeight="1" x14ac:dyDescent="0.25">
      <c r="B20" s="146" t="s">
        <v>2</v>
      </c>
      <c r="C20" s="159"/>
      <c r="D20" s="163">
        <f>'41bbenpreGII'!D20</f>
        <v>12741</v>
      </c>
      <c r="F20" s="164">
        <f>'41bbenpreGII'!F20+'41bbenpreGII'!H20+'41bbenpreGII'!J20+'41bbenpreGII'!L20+'41bbenpreGII'!N20</f>
        <v>5563</v>
      </c>
      <c r="G20" s="165">
        <f t="shared" si="0"/>
        <v>36.574621959237341</v>
      </c>
      <c r="H20" s="164">
        <f>'41bbenpreGII'!P20</f>
        <v>6831</v>
      </c>
      <c r="I20" s="165">
        <f>H20*100/$N20</f>
        <v>44.911242603550299</v>
      </c>
      <c r="J20" s="164">
        <f>'41bbenpreGII'!R20</f>
        <v>2816</v>
      </c>
      <c r="K20" s="165">
        <f>J20*100/$N20</f>
        <v>18.51413543721236</v>
      </c>
      <c r="L20" s="164">
        <f>'41bbenpreGII'!T20</f>
        <v>0</v>
      </c>
      <c r="M20" s="165">
        <f t="shared" si="3"/>
        <v>0</v>
      </c>
      <c r="N20" s="164">
        <f t="shared" si="5"/>
        <v>15210</v>
      </c>
      <c r="O20" s="165">
        <f t="shared" si="5"/>
        <v>100</v>
      </c>
      <c r="P20" s="166"/>
      <c r="Q20" s="166">
        <f t="shared" si="4"/>
        <v>1.1937838474217095</v>
      </c>
    </row>
    <row r="21" spans="2:25" s="162" customFormat="1" ht="18" customHeight="1" x14ac:dyDescent="0.25">
      <c r="B21" s="146" t="s">
        <v>35</v>
      </c>
      <c r="C21" s="159"/>
      <c r="D21" s="163">
        <f>'41bbenpreGII'!D21</f>
        <v>31385</v>
      </c>
      <c r="F21" s="164">
        <f>'41bbenpreGII'!F21+'41bbenpreGII'!H21+'41bbenpreGII'!J21+'41bbenpreGII'!L21+'41bbenpreGII'!N21</f>
        <v>30540</v>
      </c>
      <c r="G21" s="165">
        <f t="shared" si="0"/>
        <v>61.815605707924298</v>
      </c>
      <c r="H21" s="164">
        <f>'41bbenpreGII'!P21</f>
        <v>6761</v>
      </c>
      <c r="I21" s="165">
        <f>H21*100/$N21</f>
        <v>13.684849711567654</v>
      </c>
      <c r="J21" s="164">
        <f>'41bbenpreGII'!R21</f>
        <v>12049</v>
      </c>
      <c r="K21" s="165">
        <f>J21*100/$N21</f>
        <v>24.388219815808117</v>
      </c>
      <c r="L21" s="164">
        <f>'41bbenpreGII'!T21</f>
        <v>55</v>
      </c>
      <c r="M21" s="165">
        <f t="shared" si="3"/>
        <v>0.11132476469992916</v>
      </c>
      <c r="N21" s="164">
        <f t="shared" si="5"/>
        <v>49405</v>
      </c>
      <c r="O21" s="165">
        <f t="shared" si="5"/>
        <v>100</v>
      </c>
      <c r="P21" s="166"/>
      <c r="Q21" s="166">
        <f t="shared" si="4"/>
        <v>1.5741596303966863</v>
      </c>
    </row>
    <row r="22" spans="2:25" s="162" customFormat="1" ht="21" customHeight="1" x14ac:dyDescent="0.25">
      <c r="B22" s="146" t="s">
        <v>42</v>
      </c>
      <c r="C22" s="159"/>
      <c r="D22" s="163">
        <f>'41bbenpreGII'!D22</f>
        <v>79319</v>
      </c>
      <c r="F22" s="164">
        <f>'41bbenpreGII'!F22+'41bbenpreGII'!H22+'41bbenpreGII'!J22+'41bbenpreGII'!L22+'41bbenpreGII'!N22</f>
        <v>80503</v>
      </c>
      <c r="G22" s="165">
        <f t="shared" si="0"/>
        <v>69.712845736850312</v>
      </c>
      <c r="H22" s="164">
        <f>'41bbenpreGII'!P22</f>
        <v>11424</v>
      </c>
      <c r="I22" s="165">
        <f>H22*100/$N22</f>
        <v>9.8927934325152851</v>
      </c>
      <c r="J22" s="164">
        <f>'41bbenpreGII'!R22</f>
        <v>23528</v>
      </c>
      <c r="K22" s="165">
        <f>J22*100/$N22</f>
        <v>20.374443616966001</v>
      </c>
      <c r="L22" s="164">
        <f>'41bbenpreGII'!T22</f>
        <v>23</v>
      </c>
      <c r="M22" s="165">
        <f t="shared" si="3"/>
        <v>1.9917213668404373E-2</v>
      </c>
      <c r="N22" s="164">
        <f t="shared" si="5"/>
        <v>115478</v>
      </c>
      <c r="O22" s="165">
        <f t="shared" si="5"/>
        <v>100.00000000000001</v>
      </c>
      <c r="P22" s="166"/>
      <c r="Q22" s="166">
        <f t="shared" si="4"/>
        <v>1.4558680770055095</v>
      </c>
    </row>
    <row r="23" spans="2:25" s="162" customFormat="1" ht="18" customHeight="1" x14ac:dyDescent="0.25">
      <c r="B23" s="146" t="s">
        <v>43</v>
      </c>
      <c r="C23" s="159"/>
      <c r="D23" s="163">
        <f>'41bbenpreGII'!D23</f>
        <v>18619</v>
      </c>
      <c r="F23" s="164">
        <f>'41bbenpreGII'!F23+'41bbenpreGII'!H23+'41bbenpreGII'!J23+'41bbenpreGII'!L23+'41bbenpreGII'!N23</f>
        <v>12736</v>
      </c>
      <c r="G23" s="165">
        <f t="shared" si="0"/>
        <v>52.33184040760981</v>
      </c>
      <c r="H23" s="164">
        <f>'41bbenpreGII'!P23</f>
        <v>640</v>
      </c>
      <c r="I23" s="165">
        <f>H23*100/$N23</f>
        <v>2.6297407240004929</v>
      </c>
      <c r="J23" s="164">
        <f>'41bbenpreGII'!R23</f>
        <v>10960</v>
      </c>
      <c r="K23" s="165">
        <f>J23*100/$N23</f>
        <v>45.034309898508447</v>
      </c>
      <c r="L23" s="164">
        <f>'41bbenpreGII'!T23</f>
        <v>1</v>
      </c>
      <c r="M23" s="165">
        <f t="shared" si="3"/>
        <v>4.1089698812507708E-3</v>
      </c>
      <c r="N23" s="164">
        <f t="shared" si="5"/>
        <v>24337</v>
      </c>
      <c r="O23" s="165">
        <f t="shared" si="5"/>
        <v>99.999999999999986</v>
      </c>
      <c r="P23" s="166"/>
      <c r="Q23" s="166">
        <f t="shared" si="4"/>
        <v>1.30710564477147</v>
      </c>
    </row>
    <row r="24" spans="2:25" s="162" customFormat="1" ht="22.5" customHeight="1" x14ac:dyDescent="0.25">
      <c r="B24" s="146" t="s">
        <v>44</v>
      </c>
      <c r="C24" s="159"/>
      <c r="D24" s="163">
        <f>'41bbenpreGII'!D24</f>
        <v>6811</v>
      </c>
      <c r="F24" s="164">
        <f>'41bbenpreGII'!F24+'41bbenpreGII'!H24+'41bbenpreGII'!J24+'41bbenpreGII'!L24+'41bbenpreGII'!N24</f>
        <v>4386</v>
      </c>
      <c r="G24" s="167">
        <f t="shared" si="0"/>
        <v>47.725788900979325</v>
      </c>
      <c r="H24" s="164">
        <f>'41bbenpreGII'!P24</f>
        <v>1547</v>
      </c>
      <c r="I24" s="165">
        <f t="shared" si="1"/>
        <v>16.833514689880303</v>
      </c>
      <c r="J24" s="164">
        <f>'41bbenpreGII'!R24</f>
        <v>3242</v>
      </c>
      <c r="K24" s="165">
        <f t="shared" si="2"/>
        <v>35.277475516866161</v>
      </c>
      <c r="L24" s="164">
        <f>'41bbenpreGII'!T24</f>
        <v>15</v>
      </c>
      <c r="M24" s="165">
        <f t="shared" si="3"/>
        <v>0.1632208922742111</v>
      </c>
      <c r="N24" s="163">
        <f t="shared" si="5"/>
        <v>9190</v>
      </c>
      <c r="O24" s="165">
        <f t="shared" si="5"/>
        <v>100</v>
      </c>
      <c r="P24" s="166"/>
      <c r="Q24" s="166">
        <f t="shared" si="4"/>
        <v>1.3492879166054912</v>
      </c>
    </row>
    <row r="25" spans="2:25" s="162" customFormat="1" ht="18" customHeight="1" x14ac:dyDescent="0.25">
      <c r="B25" s="146" t="s">
        <v>45</v>
      </c>
      <c r="C25" s="159"/>
      <c r="D25" s="163">
        <f>'41bbenpreGII'!D25</f>
        <v>24461</v>
      </c>
      <c r="F25" s="164">
        <f>'41bbenpreGII'!F25+'41bbenpreGII'!H25+'41bbenpreGII'!J25+'41bbenpreGII'!L25+'41bbenpreGII'!N25</f>
        <v>20047</v>
      </c>
      <c r="G25" s="167">
        <f t="shared" si="0"/>
        <v>55.346346042351122</v>
      </c>
      <c r="H25" s="164">
        <f>'41bbenpreGII'!P25</f>
        <v>747</v>
      </c>
      <c r="I25" s="165">
        <f t="shared" si="1"/>
        <v>2.0623395267938487</v>
      </c>
      <c r="J25" s="164">
        <f>'41bbenpreGII'!R25</f>
        <v>12663</v>
      </c>
      <c r="K25" s="165">
        <f t="shared" si="2"/>
        <v>34.960382098782475</v>
      </c>
      <c r="L25" s="164">
        <f>'41bbenpreGII'!T25</f>
        <v>2764</v>
      </c>
      <c r="M25" s="165">
        <f t="shared" si="3"/>
        <v>7.6309323320725548</v>
      </c>
      <c r="N25" s="163">
        <f t="shared" si="5"/>
        <v>36221</v>
      </c>
      <c r="O25" s="165">
        <f t="shared" si="5"/>
        <v>100.00000000000001</v>
      </c>
      <c r="P25" s="166"/>
      <c r="Q25" s="166">
        <f t="shared" si="4"/>
        <v>1.4807652998650913</v>
      </c>
    </row>
    <row r="26" spans="2:25" s="162" customFormat="1" ht="18" customHeight="1" x14ac:dyDescent="0.25">
      <c r="B26" s="146" t="s">
        <v>46</v>
      </c>
      <c r="C26" s="159"/>
      <c r="D26" s="163">
        <f>'41bbenpreGII'!D26</f>
        <v>4201</v>
      </c>
      <c r="F26" s="164">
        <f>'41bbenpreGII'!F26+'41bbenpreGII'!H26+'41bbenpreGII'!J26+'41bbenpreGII'!L26+'41bbenpreGII'!N26</f>
        <v>5431</v>
      </c>
      <c r="G26" s="167">
        <f t="shared" si="0"/>
        <v>80.999254287844892</v>
      </c>
      <c r="H26" s="164">
        <f>'41bbenpreGII'!P26</f>
        <v>530</v>
      </c>
      <c r="I26" s="165">
        <f t="shared" si="1"/>
        <v>7.9045488441461593</v>
      </c>
      <c r="J26" s="164">
        <f>'41bbenpreGII'!R26</f>
        <v>744</v>
      </c>
      <c r="K26" s="165">
        <f t="shared" si="2"/>
        <v>11.096196868008949</v>
      </c>
      <c r="L26" s="164">
        <f>'41bbenpreGII'!T26</f>
        <v>0</v>
      </c>
      <c r="M26" s="165">
        <f t="shared" si="3"/>
        <v>0</v>
      </c>
      <c r="N26" s="163">
        <f t="shared" si="5"/>
        <v>6705</v>
      </c>
      <c r="O26" s="165">
        <f t="shared" si="5"/>
        <v>100</v>
      </c>
      <c r="P26" s="166"/>
      <c r="Q26" s="166">
        <f t="shared" si="4"/>
        <v>1.5960485598666985</v>
      </c>
    </row>
    <row r="27" spans="2:25" s="162" customFormat="1" ht="18" customHeight="1" x14ac:dyDescent="0.25">
      <c r="B27" s="146" t="s">
        <v>1</v>
      </c>
      <c r="C27" s="159"/>
      <c r="D27" s="163">
        <f>'41bbenpreGII'!D27</f>
        <v>1464</v>
      </c>
      <c r="F27" s="164">
        <f>'41bbenpreGII'!F27+'41bbenpreGII'!H27+'41bbenpreGII'!J27+'41bbenpreGII'!L27+'41bbenpreGII'!N27</f>
        <v>1168</v>
      </c>
      <c r="G27" s="167">
        <f t="shared" si="0"/>
        <v>60.237235688499226</v>
      </c>
      <c r="H27" s="164">
        <f>'41bbenpreGII'!P27</f>
        <v>3</v>
      </c>
      <c r="I27" s="165">
        <f t="shared" si="1"/>
        <v>0.15471892728210418</v>
      </c>
      <c r="J27" s="164">
        <f>'41bbenpreGII'!R27</f>
        <v>768</v>
      </c>
      <c r="K27" s="165">
        <f t="shared" si="2"/>
        <v>39.60804538421867</v>
      </c>
      <c r="L27" s="164">
        <f>'41bbenpreGII'!T27</f>
        <v>0</v>
      </c>
      <c r="M27" s="165">
        <f t="shared" si="3"/>
        <v>0</v>
      </c>
      <c r="N27" s="164">
        <f t="shared" si="5"/>
        <v>1939</v>
      </c>
      <c r="O27" s="165">
        <f t="shared" si="5"/>
        <v>100</v>
      </c>
      <c r="P27" s="166"/>
      <c r="Q27" s="166">
        <f t="shared" si="4"/>
        <v>1.3244535519125684</v>
      </c>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628063</v>
      </c>
      <c r="E30" s="174"/>
      <c r="F30" s="147">
        <f>SUM(F10:F27)</f>
        <v>534835</v>
      </c>
      <c r="G30" s="175">
        <f>F30*100/$N30</f>
        <v>59.428620319524605</v>
      </c>
      <c r="H30" s="147">
        <f>SUM(H10:H27)</f>
        <v>90973</v>
      </c>
      <c r="I30" s="175">
        <f>H30*100/$N30</f>
        <v>10.108537916045345</v>
      </c>
      <c r="J30" s="147">
        <f>SUM(J10:J27)</f>
        <v>269747</v>
      </c>
      <c r="K30" s="175">
        <f>J30*100/$N30</f>
        <v>29.973154422075599</v>
      </c>
      <c r="L30" s="147">
        <f>SUM(L10:L28)</f>
        <v>4407</v>
      </c>
      <c r="M30" s="175">
        <f>L30*100/$N30</f>
        <v>0.48968734235445499</v>
      </c>
      <c r="N30" s="147">
        <f>F30+H30+J30+L30</f>
        <v>899962</v>
      </c>
      <c r="O30" s="175">
        <f>G30+I30+K30+M30</f>
        <v>100</v>
      </c>
      <c r="P30" s="176"/>
      <c r="Q30" s="176">
        <f>(N30/D30)</f>
        <v>1.4329167615350689</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9" orientation="landscape" r:id="rId1"/>
  <headerFooter alignWithMargins="0"/>
  <rowBreaks count="1" manualBreakCount="1">
    <brk id="32"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26">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1796875" style="615" bestFit="1" customWidth="1"/>
    <col min="10" max="10" width="7.54296875" style="615" customWidth="1"/>
    <col min="11" max="11" width="6.1796875" style="615" bestFit="1" customWidth="1"/>
    <col min="12" max="12" width="7.26953125" style="615" customWidth="1"/>
    <col min="13" max="13" width="5.7265625" style="615" customWidth="1"/>
    <col min="14" max="14" width="7.453125" style="615" customWidth="1"/>
    <col min="15" max="15" width="6.1796875" style="615" bestFit="1" customWidth="1"/>
    <col min="16" max="16" width="7.1796875" style="615" customWidth="1"/>
    <col min="17" max="17" width="6" style="615" customWidth="1"/>
    <col min="18" max="18" width="7.26953125" style="615" customWidth="1"/>
    <col min="19" max="19" width="6.1796875" style="615" bestFit="1" customWidth="1"/>
    <col min="20" max="20" width="6.81640625" style="615" customWidth="1"/>
    <col min="21" max="21" width="5.453125" style="615" customWidth="1"/>
    <col min="22" max="22" width="8.54296875" style="615" customWidth="1"/>
    <col min="23" max="23" width="6.7265625" style="615" customWidth="1"/>
    <col min="24" max="24" width="0.54296875" style="732" customWidth="1"/>
    <col min="25" max="25" width="10.453125" style="732" customWidth="1"/>
    <col min="26" max="26" width="1.453125" style="615" customWidth="1"/>
    <col min="27" max="16384" width="11.453125" style="615"/>
  </cols>
  <sheetData>
    <row r="1" spans="2:30" s="613" customFormat="1" ht="9" customHeight="1" x14ac:dyDescent="0.25">
      <c r="B1" s="613" t="s">
        <v>48</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47" t="s">
        <v>416</v>
      </c>
      <c r="C3" s="1547"/>
      <c r="D3" s="1547"/>
      <c r="E3" s="1547"/>
      <c r="F3" s="1547"/>
      <c r="G3" s="1547"/>
      <c r="H3" s="1547"/>
      <c r="I3" s="1547"/>
      <c r="J3" s="1547"/>
      <c r="K3" s="1547"/>
      <c r="L3" s="1547"/>
      <c r="M3" s="1547"/>
      <c r="N3" s="1547"/>
      <c r="O3" s="1547"/>
      <c r="P3" s="1547"/>
      <c r="Q3" s="1547"/>
      <c r="R3" s="1547"/>
      <c r="S3" s="1547"/>
      <c r="T3" s="1547"/>
      <c r="U3" s="1547"/>
      <c r="V3" s="1547"/>
      <c r="W3" s="1547"/>
      <c r="X3" s="1547"/>
      <c r="Y3" s="821"/>
    </row>
    <row r="4" spans="2:30" s="621" customFormat="1" ht="14.25" customHeight="1" x14ac:dyDescent="0.25">
      <c r="B4" s="1482" t="str">
        <f>porsaad!$B$6</f>
        <v>Situación a 31 de diciembre de 2025</v>
      </c>
      <c r="C4" s="1482"/>
      <c r="D4" s="1482"/>
      <c r="E4" s="1482"/>
      <c r="F4" s="1482"/>
      <c r="G4" s="1482"/>
      <c r="H4" s="1482"/>
      <c r="I4" s="1482"/>
      <c r="J4" s="1482"/>
      <c r="K4" s="1482"/>
      <c r="L4" s="1482"/>
      <c r="M4" s="1482"/>
      <c r="N4" s="1482"/>
      <c r="O4" s="1482"/>
      <c r="P4" s="1482"/>
      <c r="Q4" s="1482"/>
      <c r="R4" s="1482"/>
      <c r="S4" s="1482"/>
      <c r="T4" s="1482"/>
      <c r="U4" s="1482"/>
      <c r="V4" s="1482"/>
      <c r="W4" s="1482"/>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7" t="s">
        <v>52</v>
      </c>
      <c r="G6" s="1598"/>
      <c r="H6" s="1598"/>
      <c r="I6" s="1598"/>
      <c r="J6" s="1598"/>
      <c r="K6" s="1598"/>
      <c r="L6" s="1598"/>
      <c r="M6" s="1598"/>
      <c r="N6" s="1598"/>
      <c r="O6" s="1598"/>
      <c r="P6" s="1598"/>
      <c r="Q6" s="1598"/>
      <c r="R6" s="1598"/>
      <c r="S6" s="1598"/>
      <c r="T6" s="1598"/>
      <c r="U6" s="1598"/>
      <c r="V6" s="1598"/>
      <c r="W6" s="1599"/>
      <c r="X6" s="825"/>
      <c r="Y6" s="826"/>
    </row>
    <row r="7" spans="2:30" s="621" customFormat="1" ht="64.5" customHeight="1" x14ac:dyDescent="0.25">
      <c r="B7" s="1555" t="s">
        <v>12</v>
      </c>
      <c r="C7" s="625"/>
      <c r="D7" s="871" t="s">
        <v>249</v>
      </c>
      <c r="E7" s="625"/>
      <c r="F7" s="1600" t="s">
        <v>54</v>
      </c>
      <c r="G7" s="1601"/>
      <c r="H7" s="1602" t="s">
        <v>55</v>
      </c>
      <c r="I7" s="1603"/>
      <c r="J7" s="1604" t="s">
        <v>56</v>
      </c>
      <c r="K7" s="1605"/>
      <c r="L7" s="1604" t="s">
        <v>57</v>
      </c>
      <c r="M7" s="1606"/>
      <c r="N7" s="1605" t="s">
        <v>58</v>
      </c>
      <c r="O7" s="1605"/>
      <c r="P7" s="1604" t="s">
        <v>59</v>
      </c>
      <c r="Q7" s="1606"/>
      <c r="R7" s="1602" t="s">
        <v>60</v>
      </c>
      <c r="S7" s="1603"/>
      <c r="T7" s="1604" t="s">
        <v>61</v>
      </c>
      <c r="U7" s="1606"/>
      <c r="V7" s="1604" t="s">
        <v>0</v>
      </c>
      <c r="W7" s="1607"/>
      <c r="X7" s="627"/>
      <c r="Y7" s="855" t="s">
        <v>479</v>
      </c>
      <c r="AD7" s="827"/>
    </row>
    <row r="8" spans="2:30" s="626" customFormat="1" ht="20.25" customHeight="1" x14ac:dyDescent="0.25">
      <c r="B8" s="1556"/>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830">
        <v>114747</v>
      </c>
      <c r="E10" s="633"/>
      <c r="F10" s="675">
        <v>486</v>
      </c>
      <c r="G10" s="676">
        <v>4.012173471975653</v>
      </c>
      <c r="H10" s="675">
        <v>77579</v>
      </c>
      <c r="I10" s="676">
        <v>61.699213796601569</v>
      </c>
      <c r="J10" s="675">
        <v>83608</v>
      </c>
      <c r="K10" s="676">
        <v>18.062389043875221</v>
      </c>
      <c r="L10" s="675">
        <v>1200</v>
      </c>
      <c r="M10" s="676">
        <v>0.90540197818919599</v>
      </c>
      <c r="N10" s="675">
        <v>88</v>
      </c>
      <c r="O10" s="676">
        <v>0.39817397920365205</v>
      </c>
      <c r="P10" s="675">
        <v>117</v>
      </c>
      <c r="Q10" s="676">
        <v>2.5361399949277198E-3</v>
      </c>
      <c r="R10" s="675">
        <v>25399</v>
      </c>
      <c r="S10" s="676">
        <v>14.920111590159777</v>
      </c>
      <c r="T10" s="675">
        <v>0</v>
      </c>
      <c r="U10" s="676">
        <v>0</v>
      </c>
      <c r="V10" s="831">
        <f>F10+H10+J10+L10+N10+P10+R10+T10</f>
        <v>188477</v>
      </c>
      <c r="W10" s="676">
        <f t="shared" ref="V10:W27" si="0">G10+I10+K10+M10+O10+Q10+S10+U10</f>
        <v>99.999999999999986</v>
      </c>
      <c r="X10" s="678"/>
      <c r="Y10" s="832">
        <f t="shared" ref="Y10:Y27" si="1">V10/D10</f>
        <v>1.6425440316522437</v>
      </c>
    </row>
    <row r="11" spans="2:30" s="633" customFormat="1" ht="18" customHeight="1" x14ac:dyDescent="0.25">
      <c r="B11" s="682" t="s">
        <v>7</v>
      </c>
      <c r="D11" s="833">
        <v>17423</v>
      </c>
      <c r="F11" s="683">
        <v>1155</v>
      </c>
      <c r="G11" s="684">
        <v>9.5502617241747672</v>
      </c>
      <c r="H11" s="683">
        <v>5130</v>
      </c>
      <c r="I11" s="684">
        <v>13.652387565431043</v>
      </c>
      <c r="J11" s="683">
        <v>3486</v>
      </c>
      <c r="K11" s="684">
        <v>21.664352099134707</v>
      </c>
      <c r="L11" s="683">
        <v>638</v>
      </c>
      <c r="M11" s="684">
        <v>5.0849268240572592</v>
      </c>
      <c r="N11" s="683">
        <v>97</v>
      </c>
      <c r="O11" s="684">
        <v>1.6023929067407328</v>
      </c>
      <c r="P11" s="683">
        <v>1931</v>
      </c>
      <c r="Q11" s="684">
        <v>2.4676850763807288</v>
      </c>
      <c r="R11" s="683">
        <v>10975</v>
      </c>
      <c r="S11" s="684">
        <v>45.977993804080761</v>
      </c>
      <c r="T11" s="683">
        <v>0</v>
      </c>
      <c r="U11" s="684">
        <v>0</v>
      </c>
      <c r="V11" s="834">
        <f t="shared" si="0"/>
        <v>23412</v>
      </c>
      <c r="W11" s="684">
        <f t="shared" si="0"/>
        <v>100</v>
      </c>
      <c r="X11" s="678"/>
      <c r="Y11" s="835">
        <f t="shared" si="1"/>
        <v>1.343741031969236</v>
      </c>
    </row>
    <row r="12" spans="2:30" s="633" customFormat="1" ht="22.5" customHeight="1" x14ac:dyDescent="0.25">
      <c r="B12" s="682" t="s">
        <v>37</v>
      </c>
      <c r="D12" s="833">
        <v>15169</v>
      </c>
      <c r="F12" s="685">
        <v>2488</v>
      </c>
      <c r="G12" s="684">
        <v>22.562277580071175</v>
      </c>
      <c r="H12" s="685">
        <v>5326</v>
      </c>
      <c r="I12" s="684">
        <v>8.1748856126080334</v>
      </c>
      <c r="J12" s="685">
        <v>4984</v>
      </c>
      <c r="K12" s="684">
        <v>24.789018810371125</v>
      </c>
      <c r="L12" s="685">
        <v>823</v>
      </c>
      <c r="M12" s="684">
        <v>8.8764616166751402</v>
      </c>
      <c r="N12" s="685">
        <v>229</v>
      </c>
      <c r="O12" s="684">
        <v>1.4234875444839858</v>
      </c>
      <c r="P12" s="685">
        <v>1638</v>
      </c>
      <c r="Q12" s="684">
        <v>5.2567361464158617</v>
      </c>
      <c r="R12" s="685">
        <v>6013</v>
      </c>
      <c r="S12" s="684">
        <v>28.917132689374682</v>
      </c>
      <c r="T12" s="685">
        <v>11</v>
      </c>
      <c r="U12" s="684">
        <v>0</v>
      </c>
      <c r="V12" s="834">
        <f t="shared" si="0"/>
        <v>21512</v>
      </c>
      <c r="W12" s="684">
        <f t="shared" si="0"/>
        <v>100.00000000000001</v>
      </c>
      <c r="X12" s="678"/>
      <c r="Y12" s="835">
        <f t="shared" si="1"/>
        <v>1.4181554486123014</v>
      </c>
    </row>
    <row r="13" spans="2:30" s="633" customFormat="1" ht="18" customHeight="1" x14ac:dyDescent="0.25">
      <c r="B13" s="682" t="s">
        <v>38</v>
      </c>
      <c r="D13" s="833">
        <v>14815</v>
      </c>
      <c r="F13" s="683">
        <v>2292</v>
      </c>
      <c r="G13" s="684">
        <v>21.067835441777071</v>
      </c>
      <c r="H13" s="683">
        <v>10012</v>
      </c>
      <c r="I13" s="684">
        <v>23.637812531128599</v>
      </c>
      <c r="J13" s="683">
        <v>961</v>
      </c>
      <c r="K13" s="684">
        <v>3.117840422352824</v>
      </c>
      <c r="L13" s="683">
        <v>226</v>
      </c>
      <c r="M13" s="684">
        <v>1.8926187867317461</v>
      </c>
      <c r="N13" s="683">
        <v>3</v>
      </c>
      <c r="O13" s="684">
        <v>0.28887339376431914</v>
      </c>
      <c r="P13" s="683">
        <v>50</v>
      </c>
      <c r="Q13" s="684">
        <v>0.29883454527343362</v>
      </c>
      <c r="R13" s="683">
        <v>12626</v>
      </c>
      <c r="S13" s="684">
        <v>49.696184878972012</v>
      </c>
      <c r="T13" s="683">
        <v>0</v>
      </c>
      <c r="U13" s="684">
        <v>0</v>
      </c>
      <c r="V13" s="834">
        <f t="shared" si="0"/>
        <v>26170</v>
      </c>
      <c r="W13" s="684">
        <f t="shared" si="0"/>
        <v>100</v>
      </c>
      <c r="X13" s="678"/>
      <c r="Y13" s="835">
        <f t="shared" si="1"/>
        <v>1.7664529193385083</v>
      </c>
    </row>
    <row r="14" spans="2:30" s="633" customFormat="1" ht="18" customHeight="1" x14ac:dyDescent="0.25">
      <c r="B14" s="682" t="s">
        <v>6</v>
      </c>
      <c r="D14" s="833">
        <v>19208</v>
      </c>
      <c r="F14" s="683">
        <v>615</v>
      </c>
      <c r="G14" s="684">
        <v>1.1223131063344112</v>
      </c>
      <c r="H14" s="683">
        <v>1113</v>
      </c>
      <c r="I14" s="684">
        <v>5.0218755944455014</v>
      </c>
      <c r="J14" s="683">
        <v>502</v>
      </c>
      <c r="K14" s="684">
        <v>0</v>
      </c>
      <c r="L14" s="683">
        <v>1946</v>
      </c>
      <c r="M14" s="684">
        <v>29.922008750237779</v>
      </c>
      <c r="N14" s="683">
        <v>105</v>
      </c>
      <c r="O14" s="684">
        <v>2.4538710291040515</v>
      </c>
      <c r="P14" s="683">
        <v>9742</v>
      </c>
      <c r="Q14" s="684">
        <v>21.742438653224273</v>
      </c>
      <c r="R14" s="683">
        <v>7786</v>
      </c>
      <c r="S14" s="684">
        <v>39.737492866653987</v>
      </c>
      <c r="T14" s="683">
        <v>8</v>
      </c>
      <c r="U14" s="684">
        <v>0</v>
      </c>
      <c r="V14" s="834">
        <f t="shared" si="0"/>
        <v>21817</v>
      </c>
      <c r="W14" s="684">
        <f t="shared" si="0"/>
        <v>100</v>
      </c>
      <c r="X14" s="678"/>
      <c r="Y14" s="835">
        <f t="shared" si="1"/>
        <v>1.1358288213244481</v>
      </c>
    </row>
    <row r="15" spans="2:30" s="633" customFormat="1" ht="18" customHeight="1" x14ac:dyDescent="0.25">
      <c r="B15" s="682" t="s">
        <v>5</v>
      </c>
      <c r="D15" s="833">
        <v>5113</v>
      </c>
      <c r="F15" s="685">
        <v>715</v>
      </c>
      <c r="G15" s="684">
        <v>0</v>
      </c>
      <c r="H15" s="685">
        <v>1893</v>
      </c>
      <c r="I15" s="684">
        <v>19.530493707647629</v>
      </c>
      <c r="J15" s="685">
        <v>398</v>
      </c>
      <c r="K15" s="684">
        <v>7.5750242013552755</v>
      </c>
      <c r="L15" s="685">
        <v>586</v>
      </c>
      <c r="M15" s="684">
        <v>11.302032913843176</v>
      </c>
      <c r="N15" s="685">
        <v>46</v>
      </c>
      <c r="O15" s="684">
        <v>2.1539206195546949</v>
      </c>
      <c r="P15" s="685">
        <v>15</v>
      </c>
      <c r="Q15" s="684">
        <v>0</v>
      </c>
      <c r="R15" s="685">
        <v>3757</v>
      </c>
      <c r="S15" s="684">
        <v>59.438528557599227</v>
      </c>
      <c r="T15" s="685">
        <v>0</v>
      </c>
      <c r="U15" s="684">
        <v>0</v>
      </c>
      <c r="V15" s="834">
        <f t="shared" si="0"/>
        <v>7410</v>
      </c>
      <c r="W15" s="684">
        <f t="shared" si="0"/>
        <v>100</v>
      </c>
      <c r="X15" s="678"/>
      <c r="Y15" s="835">
        <f t="shared" si="1"/>
        <v>1.4492470174066105</v>
      </c>
    </row>
    <row r="16" spans="2:30" s="742" customFormat="1" ht="18" customHeight="1" x14ac:dyDescent="0.25">
      <c r="B16" s="836" t="s">
        <v>4</v>
      </c>
      <c r="D16" s="837">
        <v>51933</v>
      </c>
      <c r="E16" s="820"/>
      <c r="F16" s="838">
        <v>3632</v>
      </c>
      <c r="G16" s="839">
        <v>7.7071171283070425</v>
      </c>
      <c r="H16" s="838">
        <v>21255</v>
      </c>
      <c r="I16" s="839">
        <v>15.824121227176748</v>
      </c>
      <c r="J16" s="838">
        <v>13376</v>
      </c>
      <c r="K16" s="839">
        <v>26.553637229329691</v>
      </c>
      <c r="L16" s="838">
        <v>3671</v>
      </c>
      <c r="M16" s="839">
        <v>6.8666418250320875</v>
      </c>
      <c r="N16" s="838">
        <v>3</v>
      </c>
      <c r="O16" s="839">
        <v>1.1427151906595454</v>
      </c>
      <c r="P16" s="838">
        <v>16543</v>
      </c>
      <c r="Q16" s="839">
        <v>25.539270483997846</v>
      </c>
      <c r="R16" s="838">
        <v>15444</v>
      </c>
      <c r="S16" s="839">
        <v>15.629528422970232</v>
      </c>
      <c r="T16" s="838">
        <v>1369</v>
      </c>
      <c r="U16" s="839">
        <v>0.73696849252680829</v>
      </c>
      <c r="V16" s="840">
        <f t="shared" si="0"/>
        <v>75293</v>
      </c>
      <c r="W16" s="839">
        <f t="shared" si="0"/>
        <v>100</v>
      </c>
      <c r="X16" s="841"/>
      <c r="Y16" s="835">
        <f t="shared" si="1"/>
        <v>1.4498103325438545</v>
      </c>
    </row>
    <row r="17" spans="2:25" s="742" customFormat="1" ht="18" customHeight="1" x14ac:dyDescent="0.25">
      <c r="B17" s="836" t="s">
        <v>40</v>
      </c>
      <c r="D17" s="837">
        <v>30843</v>
      </c>
      <c r="E17" s="820"/>
      <c r="F17" s="838">
        <v>6368</v>
      </c>
      <c r="G17" s="839">
        <v>13.305587605076644</v>
      </c>
      <c r="H17" s="838">
        <v>18198</v>
      </c>
      <c r="I17" s="839">
        <v>29.339047305093128</v>
      </c>
      <c r="J17" s="838">
        <v>7939</v>
      </c>
      <c r="K17" s="839">
        <v>36.084555793637712</v>
      </c>
      <c r="L17" s="838">
        <v>1137</v>
      </c>
      <c r="M17" s="839">
        <v>3.7127080929619254</v>
      </c>
      <c r="N17" s="838">
        <v>1642</v>
      </c>
      <c r="O17" s="839">
        <v>5.6576561727377612</v>
      </c>
      <c r="P17" s="838">
        <v>3652</v>
      </c>
      <c r="Q17" s="839">
        <v>8.2330641173561894</v>
      </c>
      <c r="R17" s="838">
        <v>4901</v>
      </c>
      <c r="S17" s="839">
        <v>3.6302950387341353</v>
      </c>
      <c r="T17" s="838">
        <v>1</v>
      </c>
      <c r="U17" s="839">
        <v>3.708587440250536E-2</v>
      </c>
      <c r="V17" s="840">
        <f t="shared" si="0"/>
        <v>43838</v>
      </c>
      <c r="W17" s="839">
        <f t="shared" si="0"/>
        <v>100</v>
      </c>
      <c r="X17" s="841"/>
      <c r="Y17" s="835">
        <f t="shared" si="1"/>
        <v>1.4213273676360925</v>
      </c>
    </row>
    <row r="18" spans="2:25" s="742" customFormat="1" ht="18" customHeight="1" x14ac:dyDescent="0.25">
      <c r="B18" s="836" t="s">
        <v>41</v>
      </c>
      <c r="D18" s="837">
        <v>105670</v>
      </c>
      <c r="E18" s="820"/>
      <c r="F18" s="838">
        <v>1</v>
      </c>
      <c r="G18" s="839">
        <v>0.11792867955081494</v>
      </c>
      <c r="H18" s="838">
        <v>23072</v>
      </c>
      <c r="I18" s="839">
        <v>17.203506178054706</v>
      </c>
      <c r="J18" s="838">
        <v>13312</v>
      </c>
      <c r="K18" s="839">
        <v>23.951842855634176</v>
      </c>
      <c r="L18" s="838">
        <v>3320</v>
      </c>
      <c r="M18" s="839">
        <v>4.6309008343014044</v>
      </c>
      <c r="N18" s="838">
        <v>3201</v>
      </c>
      <c r="O18" s="839">
        <v>4.7998732706727214</v>
      </c>
      <c r="P18" s="838">
        <v>4485</v>
      </c>
      <c r="Q18" s="839">
        <v>6.3575879184707995</v>
      </c>
      <c r="R18" s="838">
        <v>81433</v>
      </c>
      <c r="S18" s="839">
        <v>42.934840004224313</v>
      </c>
      <c r="T18" s="838">
        <v>8</v>
      </c>
      <c r="U18" s="839">
        <v>3.5202590910691028E-3</v>
      </c>
      <c r="V18" s="840">
        <f t="shared" si="0"/>
        <v>128832</v>
      </c>
      <c r="W18" s="839">
        <f t="shared" si="0"/>
        <v>100.00000000000001</v>
      </c>
      <c r="X18" s="841"/>
      <c r="Y18" s="835">
        <f t="shared" si="1"/>
        <v>1.2191918236017791</v>
      </c>
    </row>
    <row r="19" spans="2:25" s="742" customFormat="1" ht="18" customHeight="1" x14ac:dyDescent="0.25">
      <c r="B19" s="836" t="s">
        <v>3</v>
      </c>
      <c r="D19" s="837">
        <v>63236</v>
      </c>
      <c r="E19" s="820"/>
      <c r="F19" s="838">
        <v>1285</v>
      </c>
      <c r="G19" s="839">
        <v>2.6363906960921888</v>
      </c>
      <c r="H19" s="838">
        <v>31382</v>
      </c>
      <c r="I19" s="839">
        <v>2.1814006888633752</v>
      </c>
      <c r="J19" s="838">
        <v>3313</v>
      </c>
      <c r="K19" s="839">
        <v>0.29340477101671131</v>
      </c>
      <c r="L19" s="838">
        <v>2220</v>
      </c>
      <c r="M19" s="839">
        <v>6.7525619764425731</v>
      </c>
      <c r="N19" s="838">
        <v>853</v>
      </c>
      <c r="O19" s="839">
        <v>4.8262958710719905</v>
      </c>
      <c r="P19" s="838">
        <v>8749</v>
      </c>
      <c r="Q19" s="839">
        <v>19.628353956712164</v>
      </c>
      <c r="R19" s="838">
        <v>48240</v>
      </c>
      <c r="S19" s="839">
        <v>63.673087553684567</v>
      </c>
      <c r="T19" s="838">
        <v>181</v>
      </c>
      <c r="U19" s="839">
        <v>8.5044861164264157E-3</v>
      </c>
      <c r="V19" s="840">
        <f t="shared" si="0"/>
        <v>96223</v>
      </c>
      <c r="W19" s="839">
        <f t="shared" si="0"/>
        <v>99.999999999999986</v>
      </c>
      <c r="X19" s="841"/>
      <c r="Y19" s="835">
        <f t="shared" si="1"/>
        <v>1.5216490606616484</v>
      </c>
    </row>
    <row r="20" spans="2:25" s="633" customFormat="1" ht="18" customHeight="1" x14ac:dyDescent="0.25">
      <c r="B20" s="836" t="s">
        <v>2</v>
      </c>
      <c r="D20" s="833">
        <v>12560</v>
      </c>
      <c r="F20" s="683">
        <v>952</v>
      </c>
      <c r="G20" s="684">
        <v>8.8888888888888893</v>
      </c>
      <c r="H20" s="683">
        <v>3515</v>
      </c>
      <c r="I20" s="684">
        <v>7.0230607966457024</v>
      </c>
      <c r="J20" s="683">
        <v>459</v>
      </c>
      <c r="K20" s="684">
        <v>5.2725366876310273</v>
      </c>
      <c r="L20" s="683">
        <v>770</v>
      </c>
      <c r="M20" s="684">
        <v>6.6876310272536692</v>
      </c>
      <c r="N20" s="683">
        <v>45</v>
      </c>
      <c r="O20" s="684">
        <v>1.519916142557652</v>
      </c>
      <c r="P20" s="683">
        <v>7405</v>
      </c>
      <c r="Q20" s="684">
        <v>53.574423480083858</v>
      </c>
      <c r="R20" s="683">
        <v>2624</v>
      </c>
      <c r="S20" s="684">
        <v>17.033542976939202</v>
      </c>
      <c r="T20" s="683">
        <v>0</v>
      </c>
      <c r="U20" s="684">
        <v>0</v>
      </c>
      <c r="V20" s="834">
        <f t="shared" si="0"/>
        <v>15770</v>
      </c>
      <c r="W20" s="684">
        <f t="shared" si="0"/>
        <v>100</v>
      </c>
      <c r="X20" s="678"/>
      <c r="Y20" s="835">
        <f t="shared" si="1"/>
        <v>1.2555732484076434</v>
      </c>
    </row>
    <row r="21" spans="2:25" s="633" customFormat="1" ht="18" customHeight="1" x14ac:dyDescent="0.25">
      <c r="B21" s="682" t="s">
        <v>35</v>
      </c>
      <c r="D21" s="833">
        <v>33608</v>
      </c>
      <c r="F21" s="683">
        <v>2340</v>
      </c>
      <c r="G21" s="684">
        <v>9.48509485094851</v>
      </c>
      <c r="H21" s="683">
        <v>19062</v>
      </c>
      <c r="I21" s="684">
        <v>13.467175488081411</v>
      </c>
      <c r="J21" s="683">
        <v>6898</v>
      </c>
      <c r="K21" s="684">
        <v>37.735744704385816</v>
      </c>
      <c r="L21" s="683">
        <v>3512</v>
      </c>
      <c r="M21" s="684">
        <v>10.646535036778939</v>
      </c>
      <c r="N21" s="683">
        <v>561</v>
      </c>
      <c r="O21" s="684">
        <v>5.0992754825507438</v>
      </c>
      <c r="P21" s="683">
        <v>7149</v>
      </c>
      <c r="Q21" s="684">
        <v>7.2838891654222664</v>
      </c>
      <c r="R21" s="683">
        <v>15951</v>
      </c>
      <c r="S21" s="684">
        <v>16.276754604280736</v>
      </c>
      <c r="T21" s="683">
        <v>2</v>
      </c>
      <c r="U21" s="684">
        <v>5.5306675515734748E-3</v>
      </c>
      <c r="V21" s="834">
        <f t="shared" si="0"/>
        <v>55475</v>
      </c>
      <c r="W21" s="684">
        <f t="shared" si="0"/>
        <v>99.999999999999986</v>
      </c>
      <c r="X21" s="678"/>
      <c r="Y21" s="835">
        <f t="shared" si="1"/>
        <v>1.6506486550821233</v>
      </c>
    </row>
    <row r="22" spans="2:25" s="633" customFormat="1" ht="21" customHeight="1" x14ac:dyDescent="0.25">
      <c r="B22" s="682" t="s">
        <v>42</v>
      </c>
      <c r="D22" s="833">
        <v>62575</v>
      </c>
      <c r="F22" s="683">
        <v>1062</v>
      </c>
      <c r="G22" s="684">
        <v>0.68948988809615985</v>
      </c>
      <c r="H22" s="683">
        <v>39461</v>
      </c>
      <c r="I22" s="684">
        <v>38.969083568386701</v>
      </c>
      <c r="J22" s="683">
        <v>18065</v>
      </c>
      <c r="K22" s="684">
        <v>31.722065519974926</v>
      </c>
      <c r="L22" s="683">
        <v>3370</v>
      </c>
      <c r="M22" s="684">
        <v>6.2533414449790756</v>
      </c>
      <c r="N22" s="683">
        <v>1184</v>
      </c>
      <c r="O22" s="684">
        <v>2.9736555868960051</v>
      </c>
      <c r="P22" s="683">
        <v>5569</v>
      </c>
      <c r="Q22" s="684">
        <v>4.5664878417491659</v>
      </c>
      <c r="R22" s="683">
        <v>18008</v>
      </c>
      <c r="S22" s="684">
        <v>14.824032594067438</v>
      </c>
      <c r="T22" s="683">
        <v>3</v>
      </c>
      <c r="U22" s="684">
        <v>1.8435558505244917E-3</v>
      </c>
      <c r="V22" s="834">
        <f t="shared" si="0"/>
        <v>86722</v>
      </c>
      <c r="W22" s="684">
        <f t="shared" si="0"/>
        <v>99.999999999999986</v>
      </c>
      <c r="X22" s="678"/>
      <c r="Y22" s="835">
        <f t="shared" si="1"/>
        <v>1.3858889332800639</v>
      </c>
    </row>
    <row r="23" spans="2:25" s="633" customFormat="1" ht="18" customHeight="1" x14ac:dyDescent="0.25">
      <c r="B23" s="682" t="s">
        <v>43</v>
      </c>
      <c r="D23" s="833">
        <v>16867</v>
      </c>
      <c r="F23" s="683">
        <v>394</v>
      </c>
      <c r="G23" s="684">
        <v>5.7716568544995797</v>
      </c>
      <c r="H23" s="683">
        <v>8435</v>
      </c>
      <c r="I23" s="684">
        <v>26.377207737594617</v>
      </c>
      <c r="J23" s="683">
        <v>2121</v>
      </c>
      <c r="K23" s="684">
        <v>6.8544995794785537</v>
      </c>
      <c r="L23" s="683">
        <v>680</v>
      </c>
      <c r="M23" s="684">
        <v>5.6244743481917574</v>
      </c>
      <c r="N23" s="683">
        <v>22</v>
      </c>
      <c r="O23" s="684">
        <v>0.48359966358284273</v>
      </c>
      <c r="P23" s="683">
        <v>241</v>
      </c>
      <c r="Q23" s="684">
        <v>7.0962994112699747</v>
      </c>
      <c r="R23" s="683">
        <v>12040</v>
      </c>
      <c r="S23" s="684">
        <v>47.792262405382672</v>
      </c>
      <c r="T23" s="683">
        <v>1</v>
      </c>
      <c r="U23" s="684">
        <v>0</v>
      </c>
      <c r="V23" s="834">
        <f>F23+H23+J23+L23+N23+P23+R23+T23</f>
        <v>23934</v>
      </c>
      <c r="W23" s="684">
        <f t="shared" si="0"/>
        <v>100</v>
      </c>
      <c r="X23" s="678"/>
      <c r="Y23" s="835">
        <f t="shared" si="1"/>
        <v>1.4189838145491196</v>
      </c>
    </row>
    <row r="24" spans="2:25" s="633" customFormat="1" ht="22.5" customHeight="1" x14ac:dyDescent="0.25">
      <c r="B24" s="682" t="s">
        <v>44</v>
      </c>
      <c r="D24" s="833">
        <v>7377</v>
      </c>
      <c r="F24" s="685">
        <v>1358</v>
      </c>
      <c r="G24" s="686">
        <v>7.9028995279838163</v>
      </c>
      <c r="H24" s="685">
        <v>2493</v>
      </c>
      <c r="I24" s="684">
        <v>17.80175320296696</v>
      </c>
      <c r="J24" s="685">
        <v>685</v>
      </c>
      <c r="K24" s="684">
        <v>7.026298044504383</v>
      </c>
      <c r="L24" s="685">
        <v>253</v>
      </c>
      <c r="M24" s="684">
        <v>1.2946729602157789</v>
      </c>
      <c r="N24" s="685">
        <v>75</v>
      </c>
      <c r="O24" s="684">
        <v>2.4679703304113283</v>
      </c>
      <c r="P24" s="685">
        <v>896</v>
      </c>
      <c r="Q24" s="684">
        <v>3.236682400539447</v>
      </c>
      <c r="R24" s="685">
        <v>5764</v>
      </c>
      <c r="S24" s="684">
        <v>60.229265003371545</v>
      </c>
      <c r="T24" s="685">
        <v>12</v>
      </c>
      <c r="U24" s="684">
        <v>4.0458530006743092E-2</v>
      </c>
      <c r="V24" s="842">
        <f t="shared" si="0"/>
        <v>11536</v>
      </c>
      <c r="W24" s="684">
        <f t="shared" si="0"/>
        <v>99.999999999999986</v>
      </c>
      <c r="X24" s="678"/>
      <c r="Y24" s="835">
        <f t="shared" si="1"/>
        <v>1.5637793140843161</v>
      </c>
    </row>
    <row r="25" spans="2:25" s="633" customFormat="1" ht="18" customHeight="1" x14ac:dyDescent="0.25">
      <c r="B25" s="682" t="s">
        <v>45</v>
      </c>
      <c r="D25" s="833">
        <v>32930</v>
      </c>
      <c r="F25" s="685">
        <v>383</v>
      </c>
      <c r="G25" s="686">
        <v>0.14814347853495555</v>
      </c>
      <c r="H25" s="685">
        <v>14863</v>
      </c>
      <c r="I25" s="684">
        <v>26.640610225052008</v>
      </c>
      <c r="J25" s="685">
        <v>3024</v>
      </c>
      <c r="K25" s="684">
        <v>10.29754775263191</v>
      </c>
      <c r="L25" s="685">
        <v>2608</v>
      </c>
      <c r="M25" s="684">
        <v>7.0888230473428733</v>
      </c>
      <c r="N25" s="685">
        <v>2492</v>
      </c>
      <c r="O25" s="684">
        <v>6.2819138876631158</v>
      </c>
      <c r="P25" s="685">
        <v>36</v>
      </c>
      <c r="Q25" s="684">
        <v>0.15444745634495366</v>
      </c>
      <c r="R25" s="685">
        <v>20053</v>
      </c>
      <c r="S25" s="684">
        <v>42.274475193847316</v>
      </c>
      <c r="T25" s="685">
        <v>2876</v>
      </c>
      <c r="U25" s="684">
        <v>7.1140389585828654</v>
      </c>
      <c r="V25" s="842">
        <f t="shared" si="0"/>
        <v>46335</v>
      </c>
      <c r="W25" s="684">
        <f t="shared" si="0"/>
        <v>100</v>
      </c>
      <c r="X25" s="678"/>
      <c r="Y25" s="835">
        <f t="shared" si="1"/>
        <v>1.4070756149407835</v>
      </c>
    </row>
    <row r="26" spans="2:25" s="633" customFormat="1" ht="18" customHeight="1" x14ac:dyDescent="0.25">
      <c r="B26" s="682" t="s">
        <v>46</v>
      </c>
      <c r="D26" s="833">
        <v>3212</v>
      </c>
      <c r="F26" s="685">
        <v>315</v>
      </c>
      <c r="G26" s="686">
        <v>4.0505508749189891</v>
      </c>
      <c r="H26" s="685">
        <v>2277</v>
      </c>
      <c r="I26" s="684">
        <v>34.348671419313028</v>
      </c>
      <c r="J26" s="685">
        <v>1639</v>
      </c>
      <c r="K26" s="684">
        <v>46.953985742060922</v>
      </c>
      <c r="L26" s="685">
        <v>312</v>
      </c>
      <c r="M26" s="684">
        <v>6.675307841866494</v>
      </c>
      <c r="N26" s="685">
        <v>116</v>
      </c>
      <c r="O26" s="684">
        <v>3.6292935839274141</v>
      </c>
      <c r="P26" s="685">
        <v>38</v>
      </c>
      <c r="Q26" s="684">
        <v>4.2125729099157487</v>
      </c>
      <c r="R26" s="685">
        <v>7</v>
      </c>
      <c r="S26" s="684">
        <v>0.12961762799740764</v>
      </c>
      <c r="T26" s="685">
        <v>0</v>
      </c>
      <c r="U26" s="684">
        <v>0</v>
      </c>
      <c r="V26" s="842">
        <f t="shared" si="0"/>
        <v>4704</v>
      </c>
      <c r="W26" s="684">
        <f t="shared" si="0"/>
        <v>100.00000000000001</v>
      </c>
      <c r="X26" s="678"/>
      <c r="Y26" s="835">
        <f t="shared" si="1"/>
        <v>1.464508094645081</v>
      </c>
    </row>
    <row r="27" spans="2:25" s="633" customFormat="1" ht="18" customHeight="1" x14ac:dyDescent="0.25">
      <c r="B27" s="682" t="s">
        <v>1</v>
      </c>
      <c r="D27" s="833">
        <v>1250</v>
      </c>
      <c r="F27" s="685">
        <v>305</v>
      </c>
      <c r="G27" s="686">
        <v>16.482582837723026</v>
      </c>
      <c r="H27" s="685">
        <v>347</v>
      </c>
      <c r="I27" s="684">
        <v>25.06372132540357</v>
      </c>
      <c r="J27" s="685">
        <v>516</v>
      </c>
      <c r="K27" s="684">
        <v>33.389974511469838</v>
      </c>
      <c r="L27" s="685">
        <v>25</v>
      </c>
      <c r="M27" s="684">
        <v>2.2090059473237043</v>
      </c>
      <c r="N27" s="685">
        <v>0</v>
      </c>
      <c r="O27" s="684">
        <v>0.16992353440951571</v>
      </c>
      <c r="P27" s="685">
        <v>1</v>
      </c>
      <c r="Q27" s="684">
        <v>8.4961767204757857E-2</v>
      </c>
      <c r="R27" s="685">
        <v>544</v>
      </c>
      <c r="S27" s="684">
        <v>22.59983007646559</v>
      </c>
      <c r="T27" s="685">
        <v>0</v>
      </c>
      <c r="U27" s="684">
        <v>0</v>
      </c>
      <c r="V27" s="834">
        <f t="shared" si="0"/>
        <v>1738</v>
      </c>
      <c r="W27" s="684">
        <f t="shared" si="0"/>
        <v>100</v>
      </c>
      <c r="X27" s="678"/>
      <c r="Y27" s="835">
        <f t="shared" si="1"/>
        <v>1.3904000000000001</v>
      </c>
    </row>
    <row r="28" spans="2:25" s="633" customFormat="1" ht="8.25" customHeight="1" x14ac:dyDescent="0.25">
      <c r="B28" s="688"/>
      <c r="D28" s="843"/>
      <c r="F28" s="689"/>
      <c r="G28" s="844"/>
      <c r="H28" s="689"/>
      <c r="I28" s="845"/>
      <c r="J28" s="689"/>
      <c r="K28" s="845"/>
      <c r="L28" s="689"/>
      <c r="M28" s="845"/>
      <c r="N28" s="689"/>
      <c r="O28" s="844"/>
      <c r="P28" s="689"/>
      <c r="Q28" s="844"/>
      <c r="R28" s="689"/>
      <c r="S28" s="844"/>
      <c r="T28" s="689"/>
      <c r="U28" s="844"/>
      <c r="V28" s="691"/>
      <c r="W28" s="845"/>
      <c r="X28" s="678"/>
      <c r="Y28" s="846"/>
    </row>
    <row r="29" spans="2:25" s="633" customFormat="1" ht="3" customHeight="1" x14ac:dyDescent="0.25">
      <c r="B29" s="630"/>
      <c r="C29" s="631"/>
      <c r="D29" s="847"/>
      <c r="E29" s="631"/>
      <c r="F29" s="630"/>
      <c r="G29" s="630"/>
      <c r="H29" s="630"/>
      <c r="I29" s="630"/>
      <c r="J29" s="630"/>
      <c r="K29" s="630"/>
      <c r="L29" s="630"/>
      <c r="M29" s="630"/>
      <c r="N29" s="630"/>
      <c r="O29" s="630"/>
      <c r="P29" s="630"/>
      <c r="Q29" s="630"/>
      <c r="R29" s="630"/>
      <c r="S29" s="630"/>
      <c r="T29" s="630"/>
      <c r="U29" s="630"/>
      <c r="V29" s="848"/>
      <c r="W29" s="630"/>
      <c r="X29" s="630"/>
      <c r="Y29" s="630"/>
    </row>
    <row r="30" spans="2:25" s="918" customFormat="1" ht="20.25" customHeight="1" x14ac:dyDescent="0.25">
      <c r="B30" s="1249" t="s">
        <v>0</v>
      </c>
      <c r="C30" s="1225"/>
      <c r="D30" s="1270">
        <f>SUM(D10:D29)</f>
        <v>608536</v>
      </c>
      <c r="E30" s="1225"/>
      <c r="F30" s="1250">
        <f>SUM(F10:F27)</f>
        <v>26146</v>
      </c>
      <c r="G30" s="1251">
        <f>F30*100/$V30</f>
        <v>2.9738466193053212</v>
      </c>
      <c r="H30" s="1250">
        <f>SUM(H10:H27)</f>
        <v>285413</v>
      </c>
      <c r="I30" s="1251">
        <f>H30*100/$V30</f>
        <v>32.462880943769207</v>
      </c>
      <c r="J30" s="1250">
        <f>SUM(J10:J27)</f>
        <v>165286</v>
      </c>
      <c r="K30" s="1251">
        <f>J30*100/$V30</f>
        <v>18.799633302168566</v>
      </c>
      <c r="L30" s="1250">
        <f>SUM(L10:L27)</f>
        <v>27297</v>
      </c>
      <c r="M30" s="1251">
        <f>L30*100/$V30</f>
        <v>3.1047613848075177</v>
      </c>
      <c r="N30" s="1250">
        <f>SUM(N10:N27)</f>
        <v>10762</v>
      </c>
      <c r="O30" s="1251">
        <f>N30*100/$V30</f>
        <v>1.2240701184488592</v>
      </c>
      <c r="P30" s="1250">
        <f>SUM(P10:P27)</f>
        <v>68257</v>
      </c>
      <c r="Q30" s="1251">
        <f>P30*100/$V30</f>
        <v>7.7635526923400642</v>
      </c>
      <c r="R30" s="1250">
        <f>SUM(R10:R27)</f>
        <v>291565</v>
      </c>
      <c r="S30" s="1251">
        <f>R30*100/$V30</f>
        <v>33.162609560076341</v>
      </c>
      <c r="T30" s="1250">
        <f>SUM(T10:T28)</f>
        <v>4472</v>
      </c>
      <c r="U30" s="1251">
        <f>T30*100/$V30</f>
        <v>0.50864537908411989</v>
      </c>
      <c r="V30" s="1250">
        <f>SUM(V10:V27)</f>
        <v>879198</v>
      </c>
      <c r="W30" s="1251">
        <f>G30+I30+K30+M30+O30+Q30+S30+U30</f>
        <v>99.999999999999986</v>
      </c>
      <c r="X30" s="1267"/>
      <c r="Y30" s="1268">
        <f>(V30/D30)</f>
        <v>1.4447756583012343</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Q33" s="1341"/>
      <c r="R33" s="1341"/>
      <c r="S33" s="1341"/>
      <c r="T33" s="1341"/>
      <c r="X33" s="697"/>
      <c r="Y33" s="697"/>
    </row>
    <row r="34" spans="2:25" s="852" customFormat="1" x14ac:dyDescent="0.25">
      <c r="X34" s="697"/>
      <c r="Y34" s="697"/>
    </row>
    <row r="35" spans="2:25" s="852" customFormat="1" x14ac:dyDescent="0.25">
      <c r="B35" s="852" t="s">
        <v>39</v>
      </c>
      <c r="D35" s="852" t="e">
        <f>GETPIVOTDATA("Cuenta número de expedientes",#REF!,"CCAA",$B35,"Grado Resuelto",$B$1)</f>
        <v>#REF!</v>
      </c>
      <c r="N35" s="852" t="e">
        <f>GETPIVOTDATA("ID PRESTACION
COUNT",#REF!,"
CCAA",$B35,"
Tipo Prestación",N$1,"Grado Resuelto",$B$1)</f>
        <v>#REF!</v>
      </c>
      <c r="X35" s="697"/>
      <c r="Y35" s="697"/>
    </row>
    <row r="36" spans="2:25" s="852" customFormat="1" x14ac:dyDescent="0.25">
      <c r="B36" s="852" t="s">
        <v>47</v>
      </c>
      <c r="D36" s="853" t="e">
        <f>GETPIVOTDATA("Cuenta número de expedientes",#REF!,"CCAA",$B36,"Grado Resuelto",$B$1)</f>
        <v>#REF!</v>
      </c>
      <c r="N36" s="852" t="e">
        <f>GETPIVOTDATA("ID PRESTACION
COUNT",#REF!,"
CCAA",$B36,"
Tipo Prestación",N$1,"Grado Resuelto",$B$1)</f>
        <v>#REF!</v>
      </c>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B40" s="1341"/>
      <c r="C40" s="1341"/>
      <c r="D40" s="1341"/>
      <c r="E40" s="1341"/>
      <c r="F40" s="1341"/>
      <c r="G40" s="1341"/>
      <c r="H40" s="1341"/>
      <c r="I40" s="1341"/>
      <c r="J40" s="1341"/>
      <c r="K40" s="1341"/>
      <c r="L40" s="1341"/>
      <c r="M40" s="1341"/>
      <c r="N40" s="1341"/>
      <c r="O40" s="1341"/>
      <c r="P40" s="1341"/>
      <c r="Q40" s="1341"/>
      <c r="R40" s="1341"/>
      <c r="S40" s="1341"/>
      <c r="T40" s="1342"/>
      <c r="U40" s="697"/>
    </row>
    <row r="41" spans="2:25" s="852" customFormat="1" x14ac:dyDescent="0.25">
      <c r="B41" s="1341"/>
      <c r="C41" s="1341"/>
      <c r="D41" s="1341"/>
      <c r="E41" s="1341"/>
      <c r="F41" s="1341"/>
      <c r="G41" s="1341"/>
      <c r="H41" s="1341"/>
      <c r="I41" s="1341"/>
      <c r="J41" s="1341"/>
      <c r="K41" s="1341"/>
      <c r="L41" s="1341"/>
      <c r="M41" s="1341"/>
      <c r="N41" s="1341"/>
      <c r="O41" s="1341"/>
      <c r="P41" s="1341"/>
      <c r="Q41" s="1341"/>
      <c r="R41" s="1341"/>
      <c r="S41" s="1341"/>
      <c r="T41" s="1342"/>
      <c r="U41" s="697"/>
    </row>
    <row r="42" spans="2:25" s="852" customFormat="1" x14ac:dyDescent="0.25">
      <c r="B42" s="1341"/>
      <c r="C42" s="1341"/>
      <c r="D42" s="1341"/>
      <c r="E42" s="1341"/>
      <c r="F42" s="1341"/>
      <c r="G42" s="1341"/>
      <c r="H42" s="1341"/>
      <c r="I42" s="1341"/>
      <c r="J42" s="1341"/>
      <c r="K42" s="1341"/>
      <c r="L42" s="1341"/>
      <c r="M42" s="1341"/>
      <c r="N42" s="1341"/>
      <c r="O42" s="1341"/>
      <c r="P42" s="1341"/>
      <c r="Q42" s="1341"/>
      <c r="R42" s="1341"/>
      <c r="S42" s="1341"/>
      <c r="T42" s="1342"/>
      <c r="U42" s="697"/>
    </row>
    <row r="43" spans="2:25" s="820" customFormat="1" x14ac:dyDescent="0.25">
      <c r="B43" s="1341"/>
      <c r="C43" s="1341"/>
      <c r="D43" s="1341"/>
      <c r="E43" s="1341"/>
      <c r="F43" s="1341"/>
      <c r="G43" s="1341"/>
      <c r="H43" s="1341"/>
      <c r="I43" s="1341"/>
      <c r="J43" s="1341"/>
      <c r="K43" s="1341"/>
      <c r="L43" s="1341"/>
      <c r="M43" s="1341"/>
      <c r="N43" s="1341"/>
      <c r="O43" s="1341"/>
      <c r="P43" s="1341"/>
      <c r="Q43" s="1341"/>
      <c r="R43" s="1341"/>
      <c r="S43" s="1341"/>
      <c r="T43" s="1342"/>
      <c r="U43" s="918"/>
    </row>
    <row r="44" spans="2:25" s="820" customFormat="1" x14ac:dyDescent="0.25">
      <c r="B44" s="1341"/>
      <c r="C44" s="1341"/>
      <c r="D44" s="1341"/>
      <c r="E44" s="1341"/>
      <c r="F44" s="1341"/>
      <c r="G44" s="1341"/>
      <c r="H44" s="1341"/>
      <c r="I44" s="1341"/>
      <c r="J44" s="1341"/>
      <c r="K44" s="1341"/>
      <c r="L44" s="1341"/>
      <c r="M44" s="1341"/>
      <c r="N44" s="1341"/>
      <c r="O44" s="1341"/>
      <c r="P44" s="1341"/>
      <c r="Q44" s="1341"/>
      <c r="R44" s="1341"/>
      <c r="S44" s="1341"/>
      <c r="T44" s="1342"/>
      <c r="U44" s="918"/>
    </row>
    <row r="45" spans="2:25" s="820" customFormat="1" x14ac:dyDescent="0.25">
      <c r="B45" s="1341"/>
      <c r="C45" s="1341"/>
      <c r="D45" s="1341"/>
      <c r="E45" s="1341"/>
      <c r="F45" s="1341"/>
      <c r="G45" s="1341"/>
      <c r="H45" s="1341"/>
      <c r="I45" s="1341"/>
      <c r="J45" s="1341"/>
      <c r="K45" s="1341"/>
      <c r="L45" s="1341"/>
      <c r="M45" s="1341"/>
      <c r="N45" s="1341"/>
      <c r="O45" s="1341"/>
      <c r="P45" s="1341"/>
      <c r="Q45" s="1341"/>
      <c r="R45" s="1341"/>
      <c r="S45" s="1341"/>
      <c r="T45" s="1342"/>
      <c r="U45" s="918"/>
    </row>
    <row r="46" spans="2:25" s="820" customFormat="1" x14ac:dyDescent="0.25">
      <c r="B46" s="1341"/>
      <c r="C46" s="1341"/>
      <c r="D46" s="1341"/>
      <c r="E46" s="1341"/>
      <c r="F46" s="1341"/>
      <c r="G46" s="1341"/>
      <c r="H46" s="1341"/>
      <c r="I46" s="1341"/>
      <c r="J46" s="1341"/>
      <c r="K46" s="1341"/>
      <c r="L46" s="1341"/>
      <c r="M46" s="1341"/>
      <c r="N46" s="1341"/>
      <c r="O46" s="1341"/>
      <c r="P46" s="1341"/>
      <c r="Q46" s="1341"/>
      <c r="R46" s="1341"/>
      <c r="S46" s="1341"/>
      <c r="T46" s="1342"/>
      <c r="U46" s="918"/>
    </row>
    <row r="47" spans="2:25" s="820" customFormat="1" x14ac:dyDescent="0.25">
      <c r="B47" s="1341"/>
      <c r="C47" s="1341"/>
      <c r="D47" s="1341"/>
      <c r="E47" s="1341"/>
      <c r="F47" s="1341"/>
      <c r="G47" s="1341"/>
      <c r="H47" s="1341"/>
      <c r="I47" s="1341"/>
      <c r="J47" s="1341"/>
      <c r="K47" s="1341"/>
      <c r="L47" s="1341"/>
      <c r="M47" s="1341"/>
      <c r="N47" s="1341"/>
      <c r="O47" s="1341"/>
      <c r="P47" s="1341"/>
      <c r="Q47" s="1341"/>
      <c r="R47" s="1341"/>
      <c r="S47" s="1341"/>
      <c r="T47" s="1342"/>
      <c r="U47" s="918"/>
    </row>
    <row r="48" spans="2:25" s="820" customFormat="1" x14ac:dyDescent="0.25">
      <c r="T48" s="918"/>
      <c r="U48" s="918"/>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V7:W7"/>
    <mergeCell ref="B3:X3"/>
    <mergeCell ref="B4:W4"/>
    <mergeCell ref="F6:W6"/>
    <mergeCell ref="B7:B8"/>
    <mergeCell ref="F7:G7"/>
    <mergeCell ref="H7:I7"/>
    <mergeCell ref="J7:K7"/>
    <mergeCell ref="L7:M7"/>
    <mergeCell ref="N7:O7"/>
    <mergeCell ref="P7:Q7"/>
    <mergeCell ref="R7:S7"/>
    <mergeCell ref="T7:U7"/>
  </mergeCells>
  <printOptions horizontalCentered="1"/>
  <pageMargins left="0" right="0" top="0.43307086614173229" bottom="0.43307086614173229" header="0" footer="0"/>
  <pageSetup paperSize="9" scale="92"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45">
    <tabColor theme="0"/>
    <pageSetUpPr fitToPage="1"/>
  </sheetPr>
  <dimension ref="B1:Y56"/>
  <sheetViews>
    <sheetView zoomScaleNormal="100" workbookViewId="0">
      <selection activeCell="B4" sqref="B4:W4"/>
    </sheetView>
  </sheetViews>
  <sheetFormatPr baseColWidth="10" defaultColWidth="11.453125" defaultRowHeight="15" x14ac:dyDescent="0.25"/>
  <cols>
    <col min="1" max="1" width="0.7265625" style="1" customWidth="1"/>
    <col min="2" max="2" width="21.7265625" style="1" customWidth="1"/>
    <col min="3" max="3" width="0.54296875" style="1" customWidth="1"/>
    <col min="4" max="4" width="9.7265625" style="1" customWidth="1"/>
    <col min="5" max="5" width="0.7265625" style="1" customWidth="1"/>
    <col min="6" max="6" width="8" style="1" customWidth="1"/>
    <col min="7" max="7" width="5.54296875" style="1" customWidth="1"/>
    <col min="8" max="8" width="7.54296875" style="1" customWidth="1"/>
    <col min="9" max="9" width="5.453125" style="1" customWidth="1"/>
    <col min="10" max="10" width="7.54296875" style="1" customWidth="1"/>
    <col min="11" max="11" width="5.453125" style="1" customWidth="1"/>
    <col min="12" max="12" width="6.453125" style="1" customWidth="1"/>
    <col min="13" max="13" width="5.7265625" style="1" customWidth="1"/>
    <col min="14" max="14" width="8.81640625" style="1" customWidth="1"/>
    <col min="15" max="15" width="7.26953125" style="1" customWidth="1"/>
    <col min="16" max="16" width="7.1796875" style="1" customWidth="1"/>
    <col min="17" max="17" width="6" style="1" customWidth="1"/>
    <col min="18" max="18" width="7.26953125" style="1" customWidth="1"/>
    <col min="19" max="19" width="5.453125" style="1" customWidth="1"/>
    <col min="20" max="20" width="5.54296875" style="1" customWidth="1"/>
    <col min="21" max="21" width="5.453125" style="1" customWidth="1"/>
    <col min="22" max="22" width="8.54296875" style="1" customWidth="1"/>
    <col min="23" max="23" width="6.7265625" style="1" customWidth="1"/>
    <col min="24" max="24" width="0.54296875" style="22" customWidth="1"/>
    <col min="25" max="25" width="10.453125" style="22" customWidth="1"/>
    <col min="26" max="26" width="1.453125" style="1" customWidth="1"/>
    <col min="27" max="16384" width="11.453125" style="1"/>
  </cols>
  <sheetData>
    <row r="1" spans="2:25" s="2" customFormat="1" ht="9" customHeight="1" x14ac:dyDescent="0.25">
      <c r="B1" s="6"/>
      <c r="C1" s="13"/>
      <c r="D1" s="13"/>
      <c r="E1" s="13"/>
      <c r="F1" s="26" t="s">
        <v>64</v>
      </c>
      <c r="G1" s="26"/>
      <c r="H1" s="26" t="s">
        <v>55</v>
      </c>
      <c r="I1" s="26"/>
      <c r="J1" s="26" t="s">
        <v>56</v>
      </c>
      <c r="K1" s="26"/>
      <c r="L1" s="26" t="s">
        <v>63</v>
      </c>
      <c r="M1" s="26"/>
      <c r="N1" s="26" t="s">
        <v>58</v>
      </c>
      <c r="O1" s="26"/>
      <c r="P1" s="26" t="s">
        <v>67</v>
      </c>
      <c r="Q1" s="26"/>
      <c r="R1" s="26" t="s">
        <v>66</v>
      </c>
      <c r="S1" s="26"/>
      <c r="T1" s="26" t="s">
        <v>65</v>
      </c>
      <c r="U1" s="26"/>
      <c r="X1" s="24"/>
      <c r="Y1" s="24"/>
    </row>
    <row r="2" spans="2:25" s="11" customFormat="1" ht="49.5" customHeight="1" x14ac:dyDescent="0.3">
      <c r="B2" s="18"/>
      <c r="C2" s="18"/>
      <c r="D2" s="18"/>
      <c r="E2" s="18"/>
      <c r="F2" s="18"/>
      <c r="G2" s="18"/>
      <c r="H2" s="18"/>
      <c r="I2" s="18"/>
      <c r="J2" s="18"/>
      <c r="K2" s="18"/>
      <c r="X2" s="17"/>
      <c r="Y2" s="17"/>
    </row>
    <row r="3" spans="2:25" s="4" customFormat="1" ht="36.75" customHeight="1" x14ac:dyDescent="0.25">
      <c r="B3" s="1561" t="s">
        <v>415</v>
      </c>
      <c r="C3" s="1561"/>
      <c r="D3" s="1561"/>
      <c r="E3" s="1561"/>
      <c r="F3" s="1561"/>
      <c r="G3" s="1561"/>
      <c r="H3" s="1561"/>
      <c r="I3" s="1561"/>
      <c r="J3" s="1561"/>
      <c r="K3" s="1561"/>
      <c r="L3" s="1561"/>
      <c r="M3" s="1561"/>
      <c r="N3" s="1561"/>
      <c r="O3" s="1561"/>
      <c r="P3" s="1561"/>
      <c r="Q3" s="1561"/>
      <c r="R3" s="1561"/>
      <c r="S3" s="1561"/>
      <c r="T3" s="1561"/>
      <c r="U3" s="1561"/>
      <c r="V3" s="1561"/>
      <c r="W3" s="1561"/>
      <c r="X3" s="1561"/>
      <c r="Y3" s="7"/>
    </row>
    <row r="4" spans="2:25" s="4" customFormat="1" ht="14.25" customHeight="1" x14ac:dyDescent="0.25">
      <c r="B4" s="1482" t="str">
        <f>porsaad!$B$6</f>
        <v>Situación a 31 de diciembre de 2025</v>
      </c>
      <c r="C4" s="1482"/>
      <c r="D4" s="1482"/>
      <c r="E4" s="1482"/>
      <c r="F4" s="1482"/>
      <c r="G4" s="1482"/>
      <c r="H4" s="1482"/>
      <c r="I4" s="1482"/>
      <c r="J4" s="1482"/>
      <c r="K4" s="1482"/>
      <c r="L4" s="1482"/>
      <c r="M4" s="1482"/>
      <c r="N4" s="1482"/>
      <c r="O4" s="1482"/>
      <c r="P4" s="1482"/>
      <c r="Q4" s="1482"/>
      <c r="R4" s="1482"/>
      <c r="S4" s="1482"/>
      <c r="T4" s="1482"/>
      <c r="U4" s="1482"/>
      <c r="V4" s="1482"/>
      <c r="W4" s="1482"/>
      <c r="X4" s="216"/>
      <c r="Y4" s="5"/>
    </row>
    <row r="5" spans="2:25" s="178" customFormat="1" ht="5.25" customHeight="1" x14ac:dyDescent="0.25">
      <c r="B5" s="179"/>
      <c r="C5" s="179"/>
      <c r="D5" s="179"/>
      <c r="E5" s="179"/>
      <c r="F5" s="179"/>
      <c r="G5" s="179"/>
      <c r="H5" s="179"/>
      <c r="I5" s="179"/>
      <c r="J5" s="179"/>
      <c r="K5" s="179"/>
      <c r="L5" s="179"/>
      <c r="M5" s="179"/>
      <c r="N5" s="179"/>
      <c r="O5" s="179"/>
      <c r="P5" s="179"/>
      <c r="Q5" s="179"/>
      <c r="R5" s="179"/>
      <c r="S5" s="179"/>
      <c r="T5" s="179"/>
      <c r="U5" s="179"/>
      <c r="V5" s="179"/>
      <c r="W5" s="179"/>
      <c r="X5" s="180"/>
      <c r="Y5" s="180"/>
    </row>
    <row r="6" spans="2:25" s="133" customFormat="1" ht="19.5" customHeight="1" x14ac:dyDescent="0.25">
      <c r="F6" s="1564" t="s">
        <v>52</v>
      </c>
      <c r="G6" s="1564"/>
      <c r="H6" s="1564"/>
      <c r="I6" s="1564"/>
      <c r="J6" s="1564"/>
      <c r="K6" s="1564"/>
      <c r="L6" s="1564"/>
      <c r="M6" s="1564"/>
      <c r="N6" s="1564"/>
      <c r="O6" s="1564"/>
      <c r="P6" s="1564"/>
      <c r="Q6" s="1564"/>
      <c r="R6" s="1564"/>
      <c r="S6" s="1564"/>
      <c r="T6" s="1564"/>
      <c r="U6" s="1564"/>
      <c r="V6" s="1564"/>
      <c r="W6" s="1564"/>
      <c r="X6" s="154"/>
      <c r="Y6" s="154"/>
    </row>
    <row r="7" spans="2:25" s="133" customFormat="1" ht="64.5" customHeight="1" x14ac:dyDescent="0.25">
      <c r="B7" s="1565" t="s">
        <v>12</v>
      </c>
      <c r="C7" s="155"/>
      <c r="D7" s="156" t="s">
        <v>53</v>
      </c>
      <c r="E7" s="155"/>
      <c r="F7" s="1566" t="s">
        <v>167</v>
      </c>
      <c r="G7" s="1566"/>
      <c r="H7" s="1566" t="s">
        <v>59</v>
      </c>
      <c r="I7" s="1566"/>
      <c r="J7" s="1566" t="s">
        <v>60</v>
      </c>
      <c r="K7" s="1566"/>
      <c r="L7" s="1566" t="s">
        <v>152</v>
      </c>
      <c r="M7" s="1566"/>
      <c r="N7" s="1566" t="s">
        <v>0</v>
      </c>
      <c r="O7" s="1566"/>
      <c r="P7" s="156"/>
      <c r="Q7" s="156" t="s">
        <v>62</v>
      </c>
    </row>
    <row r="8" spans="2:25" s="155" customFormat="1" ht="20.25" customHeight="1" x14ac:dyDescent="0.25">
      <c r="B8" s="1565"/>
      <c r="C8" s="157"/>
      <c r="D8" s="156" t="s">
        <v>9</v>
      </c>
      <c r="E8" s="157"/>
      <c r="F8" s="156" t="s">
        <v>9</v>
      </c>
      <c r="G8" s="156" t="s">
        <v>28</v>
      </c>
      <c r="H8" s="156" t="s">
        <v>9</v>
      </c>
      <c r="I8" s="156" t="s">
        <v>28</v>
      </c>
      <c r="J8" s="156" t="s">
        <v>9</v>
      </c>
      <c r="K8" s="156" t="s">
        <v>28</v>
      </c>
      <c r="L8" s="156" t="s">
        <v>9</v>
      </c>
      <c r="M8" s="156" t="s">
        <v>28</v>
      </c>
      <c r="N8" s="156" t="s">
        <v>9</v>
      </c>
      <c r="O8" s="156" t="s">
        <v>28</v>
      </c>
      <c r="P8" s="156"/>
      <c r="Q8" s="156" t="s">
        <v>9</v>
      </c>
    </row>
    <row r="9" spans="2:25" s="157" customFormat="1" ht="8.25" customHeight="1" x14ac:dyDescent="0.25">
      <c r="B9" s="158"/>
      <c r="C9" s="159"/>
      <c r="D9" s="160"/>
      <c r="E9" s="159"/>
      <c r="F9" s="161"/>
      <c r="G9" s="161"/>
      <c r="H9" s="161"/>
      <c r="I9" s="161"/>
      <c r="J9" s="161"/>
      <c r="K9" s="161"/>
      <c r="L9" s="161"/>
      <c r="M9" s="161"/>
      <c r="N9" s="161"/>
      <c r="O9" s="161"/>
      <c r="P9" s="161"/>
      <c r="Q9" s="161"/>
    </row>
    <row r="10" spans="2:25" s="162" customFormat="1" ht="18" customHeight="1" x14ac:dyDescent="0.25">
      <c r="B10" s="146" t="s">
        <v>8</v>
      </c>
      <c r="C10" s="159"/>
      <c r="D10" s="163">
        <f>'41cbenpreGI'!D10</f>
        <v>114747</v>
      </c>
      <c r="F10" s="164">
        <f>'41cbenpreGI'!F10+'41cbenpreGI'!H10+'41cbenpreGI'!J10+'41cbenpreGI'!L10+'41cbenpreGI'!N10</f>
        <v>162961</v>
      </c>
      <c r="G10" s="165">
        <f t="shared" ref="G10:G27" si="0">F10*100/$N10</f>
        <v>86.462008627047325</v>
      </c>
      <c r="H10" s="164">
        <f>'41cbenpreGI'!P10</f>
        <v>117</v>
      </c>
      <c r="I10" s="165">
        <f t="shared" ref="I10:I27" si="1">H10*100/$N10</f>
        <v>6.2076539843057776E-2</v>
      </c>
      <c r="J10" s="164">
        <f>'41cbenpreGI'!R10</f>
        <v>25399</v>
      </c>
      <c r="K10" s="165">
        <f t="shared" ref="K10:K27" si="2">J10*100/$N10</f>
        <v>13.475914833109611</v>
      </c>
      <c r="L10" s="164">
        <f>'41cbenpreGI'!T10</f>
        <v>0</v>
      </c>
      <c r="M10" s="165">
        <f t="shared" ref="M10:M27" si="3">L10*100/$N10</f>
        <v>0</v>
      </c>
      <c r="N10" s="164">
        <f>F10+H10+J10+L10</f>
        <v>188477</v>
      </c>
      <c r="O10" s="165">
        <f>G10+I10+K10+M10</f>
        <v>100</v>
      </c>
      <c r="P10" s="166"/>
      <c r="Q10" s="166">
        <f t="shared" ref="Q10:Q27" si="4">N10/D10</f>
        <v>1.6425440316522437</v>
      </c>
    </row>
    <row r="11" spans="2:25" s="162" customFormat="1" ht="18" customHeight="1" x14ac:dyDescent="0.25">
      <c r="B11" s="146" t="s">
        <v>7</v>
      </c>
      <c r="C11" s="159"/>
      <c r="D11" s="163">
        <f>'41cbenpreGI'!D11</f>
        <v>17423</v>
      </c>
      <c r="F11" s="164">
        <f>'41cbenpreGI'!F11+'41cbenpreGI'!H11+'41cbenpreGI'!J11+'41cbenpreGI'!L11+'41cbenpreGI'!N11</f>
        <v>10506</v>
      </c>
      <c r="G11" s="165">
        <f t="shared" si="0"/>
        <v>44.874423372629423</v>
      </c>
      <c r="H11" s="164">
        <f>'41cbenpreGI'!P11</f>
        <v>1931</v>
      </c>
      <c r="I11" s="165">
        <f t="shared" si="1"/>
        <v>8.2479070562104901</v>
      </c>
      <c r="J11" s="164">
        <f>'41cbenpreGI'!R11</f>
        <v>10975</v>
      </c>
      <c r="K11" s="165">
        <f t="shared" si="2"/>
        <v>46.877669571160091</v>
      </c>
      <c r="L11" s="164">
        <f>'41cbenpreGI'!T11</f>
        <v>0</v>
      </c>
      <c r="M11" s="165">
        <f t="shared" si="3"/>
        <v>0</v>
      </c>
      <c r="N11" s="164">
        <f t="shared" ref="N11:O27" si="5">F11+H11+J11+L11</f>
        <v>23412</v>
      </c>
      <c r="O11" s="165">
        <f t="shared" si="5"/>
        <v>100</v>
      </c>
      <c r="P11" s="166"/>
      <c r="Q11" s="166">
        <f t="shared" si="4"/>
        <v>1.343741031969236</v>
      </c>
    </row>
    <row r="12" spans="2:25" s="162" customFormat="1" ht="22.5" customHeight="1" x14ac:dyDescent="0.25">
      <c r="B12" s="146" t="s">
        <v>37</v>
      </c>
      <c r="C12" s="159"/>
      <c r="D12" s="163">
        <f>'41cbenpreGI'!D12</f>
        <v>15169</v>
      </c>
      <c r="F12" s="164">
        <f>'41cbenpreGI'!F12+'41cbenpreGI'!H12+'41cbenpreGI'!J12+'41cbenpreGI'!L12+'41cbenpreGI'!N12</f>
        <v>13850</v>
      </c>
      <c r="G12" s="165">
        <f t="shared" si="0"/>
        <v>64.382670137597614</v>
      </c>
      <c r="H12" s="164">
        <f>'41cbenpreGI'!P12</f>
        <v>1638</v>
      </c>
      <c r="I12" s="165">
        <f t="shared" si="1"/>
        <v>7.6143547787281518</v>
      </c>
      <c r="J12" s="164">
        <f>'41cbenpreGI'!R12</f>
        <v>6013</v>
      </c>
      <c r="K12" s="165">
        <f t="shared" si="2"/>
        <v>27.951840833023429</v>
      </c>
      <c r="L12" s="164">
        <f>'41cbenpreGI'!T12</f>
        <v>11</v>
      </c>
      <c r="M12" s="165">
        <f t="shared" si="3"/>
        <v>5.1134250650799552E-2</v>
      </c>
      <c r="N12" s="164">
        <f t="shared" si="5"/>
        <v>21512</v>
      </c>
      <c r="O12" s="165">
        <f t="shared" si="5"/>
        <v>100</v>
      </c>
      <c r="P12" s="166"/>
      <c r="Q12" s="166">
        <f t="shared" si="4"/>
        <v>1.4181554486123014</v>
      </c>
    </row>
    <row r="13" spans="2:25" s="162" customFormat="1" ht="18" customHeight="1" x14ac:dyDescent="0.25">
      <c r="B13" s="146" t="s">
        <v>38</v>
      </c>
      <c r="C13" s="159"/>
      <c r="D13" s="163">
        <f>'41cbenpreGI'!D13</f>
        <v>14815</v>
      </c>
      <c r="F13" s="164">
        <f>'41cbenpreGI'!F13+'41cbenpreGI'!H13+'41cbenpreGI'!J13+'41cbenpreGI'!L13+'41cbenpreGI'!N13</f>
        <v>13494</v>
      </c>
      <c r="G13" s="165">
        <f t="shared" si="0"/>
        <v>51.562858234619796</v>
      </c>
      <c r="H13" s="164">
        <f>'41cbenpreGI'!P13</f>
        <v>50</v>
      </c>
      <c r="I13" s="165">
        <f t="shared" si="1"/>
        <v>0.19105846388995032</v>
      </c>
      <c r="J13" s="164">
        <f>'41cbenpreGI'!R13</f>
        <v>12626</v>
      </c>
      <c r="K13" s="165">
        <f t="shared" si="2"/>
        <v>48.246083301490259</v>
      </c>
      <c r="L13" s="164">
        <f>'41cbenpreGI'!T13</f>
        <v>0</v>
      </c>
      <c r="M13" s="165">
        <f t="shared" si="3"/>
        <v>0</v>
      </c>
      <c r="N13" s="164">
        <f t="shared" si="5"/>
        <v>26170</v>
      </c>
      <c r="O13" s="165">
        <f t="shared" si="5"/>
        <v>100</v>
      </c>
      <c r="P13" s="166"/>
      <c r="Q13" s="166">
        <f t="shared" si="4"/>
        <v>1.7664529193385083</v>
      </c>
    </row>
    <row r="14" spans="2:25" s="162" customFormat="1" ht="18" customHeight="1" x14ac:dyDescent="0.25">
      <c r="B14" s="146" t="s">
        <v>6</v>
      </c>
      <c r="C14" s="159"/>
      <c r="D14" s="163">
        <f>'41cbenpreGI'!D14</f>
        <v>19208</v>
      </c>
      <c r="F14" s="164">
        <f>'41cbenpreGI'!F14+'41cbenpreGI'!H14+'41cbenpreGI'!J14+'41cbenpreGI'!L14+'41cbenpreGI'!N14</f>
        <v>4281</v>
      </c>
      <c r="G14" s="165">
        <f t="shared" si="0"/>
        <v>19.622312875280745</v>
      </c>
      <c r="H14" s="164">
        <f>'41cbenpreGI'!P14</f>
        <v>9742</v>
      </c>
      <c r="I14" s="165">
        <f t="shared" si="1"/>
        <v>44.653252051152769</v>
      </c>
      <c r="J14" s="164">
        <f>'41cbenpreGI'!R14</f>
        <v>7786</v>
      </c>
      <c r="K14" s="165">
        <f t="shared" si="2"/>
        <v>35.687766420681122</v>
      </c>
      <c r="L14" s="164">
        <f>'41cbenpreGI'!T14</f>
        <v>8</v>
      </c>
      <c r="M14" s="165">
        <f t="shared" si="3"/>
        <v>3.6668652885364625E-2</v>
      </c>
      <c r="N14" s="164">
        <f t="shared" si="5"/>
        <v>21817</v>
      </c>
      <c r="O14" s="165">
        <f t="shared" si="5"/>
        <v>100</v>
      </c>
      <c r="P14" s="166"/>
      <c r="Q14" s="166">
        <f t="shared" si="4"/>
        <v>1.1358288213244481</v>
      </c>
    </row>
    <row r="15" spans="2:25" s="162" customFormat="1" ht="18" customHeight="1" x14ac:dyDescent="0.25">
      <c r="B15" s="146" t="s">
        <v>5</v>
      </c>
      <c r="C15" s="159"/>
      <c r="D15" s="163">
        <f>'41cbenpreGI'!D15</f>
        <v>5113</v>
      </c>
      <c r="F15" s="164">
        <f>'41cbenpreGI'!F15+'41cbenpreGI'!H15+'41cbenpreGI'!J15+'41cbenpreGI'!L15+'41cbenpreGI'!N15</f>
        <v>3638</v>
      </c>
      <c r="G15" s="165">
        <f t="shared" si="0"/>
        <v>49.095816464237515</v>
      </c>
      <c r="H15" s="164">
        <f>'41cbenpreGI'!P15</f>
        <v>15</v>
      </c>
      <c r="I15" s="165">
        <f t="shared" si="1"/>
        <v>0.20242914979757085</v>
      </c>
      <c r="J15" s="164">
        <f>'41cbenpreGI'!R15</f>
        <v>3757</v>
      </c>
      <c r="K15" s="165">
        <f t="shared" si="2"/>
        <v>50.701754385964911</v>
      </c>
      <c r="L15" s="164">
        <f>'41cbenpreGI'!T15</f>
        <v>0</v>
      </c>
      <c r="M15" s="165">
        <f t="shared" si="3"/>
        <v>0</v>
      </c>
      <c r="N15" s="164">
        <f t="shared" si="5"/>
        <v>7410</v>
      </c>
      <c r="O15" s="165">
        <f t="shared" si="5"/>
        <v>100</v>
      </c>
      <c r="P15" s="166"/>
      <c r="Q15" s="166">
        <f t="shared" si="4"/>
        <v>1.4492470174066105</v>
      </c>
    </row>
    <row r="16" spans="2:25" s="162" customFormat="1" ht="18" customHeight="1" x14ac:dyDescent="0.25">
      <c r="B16" s="146" t="s">
        <v>4</v>
      </c>
      <c r="C16" s="159"/>
      <c r="D16" s="163">
        <f>'41cbenpreGI'!D16</f>
        <v>51933</v>
      </c>
      <c r="F16" s="164">
        <f>'41cbenpreGI'!F16+'41cbenpreGI'!H16+'41cbenpreGI'!J16+'41cbenpreGI'!L16+'41cbenpreGI'!N16</f>
        <v>41937</v>
      </c>
      <c r="G16" s="165">
        <f t="shared" si="0"/>
        <v>55.698404898197708</v>
      </c>
      <c r="H16" s="164">
        <f>'41cbenpreGI'!P16</f>
        <v>16543</v>
      </c>
      <c r="I16" s="165">
        <f t="shared" si="1"/>
        <v>21.971498014423652</v>
      </c>
      <c r="J16" s="164">
        <f>'41cbenpreGI'!R16</f>
        <v>15444</v>
      </c>
      <c r="K16" s="165">
        <f t="shared" si="2"/>
        <v>20.511866973025381</v>
      </c>
      <c r="L16" s="164">
        <f>'41cbenpreGI'!T16</f>
        <v>1369</v>
      </c>
      <c r="M16" s="165">
        <f t="shared" si="3"/>
        <v>1.81823011435326</v>
      </c>
      <c r="N16" s="164">
        <f t="shared" si="5"/>
        <v>75293</v>
      </c>
      <c r="O16" s="165">
        <f t="shared" si="5"/>
        <v>99.999999999999986</v>
      </c>
      <c r="P16" s="166"/>
      <c r="Q16" s="166">
        <f t="shared" si="4"/>
        <v>1.4498103325438545</v>
      </c>
    </row>
    <row r="17" spans="2:25" s="162" customFormat="1" ht="18" customHeight="1" x14ac:dyDescent="0.25">
      <c r="B17" s="146" t="s">
        <v>40</v>
      </c>
      <c r="C17" s="159"/>
      <c r="D17" s="163">
        <f>'41cbenpreGI'!D17</f>
        <v>30843</v>
      </c>
      <c r="F17" s="164">
        <f>'41cbenpreGI'!F17+'41cbenpreGI'!H17+'41cbenpreGI'!J17+'41cbenpreGI'!L17+'41cbenpreGI'!N17</f>
        <v>35284</v>
      </c>
      <c r="G17" s="165">
        <f t="shared" si="0"/>
        <v>80.487248505862496</v>
      </c>
      <c r="H17" s="164">
        <f>'41cbenpreGI'!P17</f>
        <v>3652</v>
      </c>
      <c r="I17" s="165">
        <f t="shared" si="1"/>
        <v>8.3306720197089277</v>
      </c>
      <c r="J17" s="164">
        <f>'41cbenpreGI'!R17</f>
        <v>4901</v>
      </c>
      <c r="K17" s="165">
        <f t="shared" si="2"/>
        <v>11.179798348464802</v>
      </c>
      <c r="L17" s="164">
        <f>'41cbenpreGI'!T17</f>
        <v>1</v>
      </c>
      <c r="M17" s="165">
        <f t="shared" si="3"/>
        <v>2.2811259637757196E-3</v>
      </c>
      <c r="N17" s="164">
        <f t="shared" si="5"/>
        <v>43838</v>
      </c>
      <c r="O17" s="165">
        <f t="shared" si="5"/>
        <v>100</v>
      </c>
      <c r="P17" s="166"/>
      <c r="Q17" s="166">
        <f t="shared" si="4"/>
        <v>1.4213273676360925</v>
      </c>
    </row>
    <row r="18" spans="2:25" s="162" customFormat="1" ht="18" customHeight="1" x14ac:dyDescent="0.25">
      <c r="B18" s="146" t="s">
        <v>41</v>
      </c>
      <c r="C18" s="159"/>
      <c r="D18" s="163">
        <f>'41cbenpreGI'!D18</f>
        <v>105670</v>
      </c>
      <c r="F18" s="164">
        <f>'41cbenpreGI'!F18+'41cbenpreGI'!H18+'41cbenpreGI'!J18+'41cbenpreGI'!L18+'41cbenpreGI'!N18</f>
        <v>42906</v>
      </c>
      <c r="G18" s="165">
        <f t="shared" si="0"/>
        <v>33.303837555886737</v>
      </c>
      <c r="H18" s="164">
        <f>'41cbenpreGI'!P18</f>
        <v>4485</v>
      </c>
      <c r="I18" s="165">
        <f t="shared" si="1"/>
        <v>3.4812779433681071</v>
      </c>
      <c r="J18" s="164">
        <f>'41cbenpreGI'!R18</f>
        <v>81433</v>
      </c>
      <c r="K18" s="165">
        <f t="shared" si="2"/>
        <v>63.208674863387976</v>
      </c>
      <c r="L18" s="164">
        <f>'41cbenpreGI'!T18</f>
        <v>8</v>
      </c>
      <c r="M18" s="165">
        <f t="shared" si="3"/>
        <v>6.2096373571783412E-3</v>
      </c>
      <c r="N18" s="164">
        <f t="shared" si="5"/>
        <v>128832</v>
      </c>
      <c r="O18" s="165">
        <f t="shared" si="5"/>
        <v>99.999999999999986</v>
      </c>
      <c r="P18" s="166"/>
      <c r="Q18" s="166">
        <f t="shared" si="4"/>
        <v>1.2191918236017791</v>
      </c>
    </row>
    <row r="19" spans="2:25" s="162" customFormat="1" ht="18" customHeight="1" x14ac:dyDescent="0.25">
      <c r="B19" s="146" t="s">
        <v>3</v>
      </c>
      <c r="C19" s="159"/>
      <c r="D19" s="163">
        <f>'41cbenpreGI'!D19</f>
        <v>63236</v>
      </c>
      <c r="F19" s="164">
        <f>'41cbenpreGI'!F19+'41cbenpreGI'!H19+'41cbenpreGI'!J19+'41cbenpreGI'!L19+'41cbenpreGI'!N19</f>
        <v>39053</v>
      </c>
      <c r="G19" s="165">
        <f t="shared" si="0"/>
        <v>40.585930598713404</v>
      </c>
      <c r="H19" s="164">
        <f>'41cbenpreGI'!P19</f>
        <v>8749</v>
      </c>
      <c r="I19" s="165">
        <f>H19*100/$N19</f>
        <v>9.0924207310102574</v>
      </c>
      <c r="J19" s="164">
        <f>'41cbenpreGI'!R19</f>
        <v>48240</v>
      </c>
      <c r="K19" s="165">
        <f>J19*100/$N19</f>
        <v>50.133543955187427</v>
      </c>
      <c r="L19" s="164">
        <f>'41cbenpreGI'!T19</f>
        <v>181</v>
      </c>
      <c r="M19" s="165">
        <f t="shared" si="3"/>
        <v>0.18810471508890805</v>
      </c>
      <c r="N19" s="164">
        <f t="shared" si="5"/>
        <v>96223</v>
      </c>
      <c r="O19" s="165">
        <f t="shared" si="5"/>
        <v>100</v>
      </c>
      <c r="P19" s="166"/>
      <c r="Q19" s="166">
        <f t="shared" si="4"/>
        <v>1.5216490606616484</v>
      </c>
    </row>
    <row r="20" spans="2:25" s="162" customFormat="1" ht="18" customHeight="1" x14ac:dyDescent="0.25">
      <c r="B20" s="146" t="s">
        <v>2</v>
      </c>
      <c r="C20" s="159"/>
      <c r="D20" s="163">
        <f>'41cbenpreGI'!D20</f>
        <v>12560</v>
      </c>
      <c r="F20" s="164">
        <f>'41cbenpreGI'!F20+'41cbenpreGI'!H20+'41cbenpreGI'!J20+'41cbenpreGI'!L20+'41cbenpreGI'!N20</f>
        <v>5741</v>
      </c>
      <c r="G20" s="165">
        <f t="shared" si="0"/>
        <v>36.40456563094483</v>
      </c>
      <c r="H20" s="164">
        <f>'41cbenpreGI'!P20</f>
        <v>7405</v>
      </c>
      <c r="I20" s="165">
        <f>H20*100/$N20</f>
        <v>46.956246036778694</v>
      </c>
      <c r="J20" s="164">
        <f>'41cbenpreGI'!R20</f>
        <v>2624</v>
      </c>
      <c r="K20" s="165">
        <f>J20*100/$N20</f>
        <v>16.639188332276476</v>
      </c>
      <c r="L20" s="164">
        <f>'41cbenpreGI'!T20</f>
        <v>0</v>
      </c>
      <c r="M20" s="165">
        <f t="shared" si="3"/>
        <v>0</v>
      </c>
      <c r="N20" s="164">
        <f t="shared" si="5"/>
        <v>15770</v>
      </c>
      <c r="O20" s="165">
        <f t="shared" si="5"/>
        <v>100</v>
      </c>
      <c r="P20" s="166"/>
      <c r="Q20" s="166">
        <f t="shared" si="4"/>
        <v>1.2555732484076434</v>
      </c>
    </row>
    <row r="21" spans="2:25" s="162" customFormat="1" ht="18" customHeight="1" x14ac:dyDescent="0.25">
      <c r="B21" s="146" t="s">
        <v>35</v>
      </c>
      <c r="C21" s="159"/>
      <c r="D21" s="163">
        <f>'41cbenpreGI'!D21</f>
        <v>33608</v>
      </c>
      <c r="F21" s="164">
        <f>'41cbenpreGI'!F21+'41cbenpreGI'!H21+'41cbenpreGI'!J21+'41cbenpreGI'!L21+'41cbenpreGI'!N21</f>
        <v>32373</v>
      </c>
      <c r="G21" s="165">
        <f t="shared" si="0"/>
        <v>58.356016223524108</v>
      </c>
      <c r="H21" s="164">
        <f>'41cbenpreGI'!P21</f>
        <v>7149</v>
      </c>
      <c r="I21" s="165">
        <f>H21*100/$N21</f>
        <v>12.886885984677782</v>
      </c>
      <c r="J21" s="164">
        <f>'41cbenpreGI'!R21</f>
        <v>15951</v>
      </c>
      <c r="K21" s="165">
        <f>J21*100/$N21</f>
        <v>28.753492564218117</v>
      </c>
      <c r="L21" s="164">
        <f>'41cbenpreGI'!T21</f>
        <v>2</v>
      </c>
      <c r="M21" s="165">
        <f t="shared" si="3"/>
        <v>3.605227579990987E-3</v>
      </c>
      <c r="N21" s="164">
        <f t="shared" si="5"/>
        <v>55475</v>
      </c>
      <c r="O21" s="165">
        <f t="shared" si="5"/>
        <v>100</v>
      </c>
      <c r="P21" s="166"/>
      <c r="Q21" s="166">
        <f t="shared" si="4"/>
        <v>1.6506486550821233</v>
      </c>
    </row>
    <row r="22" spans="2:25" s="162" customFormat="1" ht="21" customHeight="1" x14ac:dyDescent="0.25">
      <c r="B22" s="146" t="s">
        <v>42</v>
      </c>
      <c r="C22" s="159"/>
      <c r="D22" s="163">
        <f>'41cbenpreGI'!D22</f>
        <v>62575</v>
      </c>
      <c r="F22" s="164">
        <f>'41cbenpreGI'!F22+'41cbenpreGI'!H22+'41cbenpreGI'!J22+'41cbenpreGI'!L22+'41cbenpreGI'!N22</f>
        <v>63142</v>
      </c>
      <c r="G22" s="165">
        <f t="shared" si="0"/>
        <v>72.809667673716007</v>
      </c>
      <c r="H22" s="164">
        <f>'41cbenpreGI'!P22</f>
        <v>5569</v>
      </c>
      <c r="I22" s="165">
        <f>H22*100/$N22</f>
        <v>6.4216692419455272</v>
      </c>
      <c r="J22" s="164">
        <f>'41cbenpreGI'!R22</f>
        <v>18008</v>
      </c>
      <c r="K22" s="165">
        <f>J22*100/$N22</f>
        <v>20.765203754525956</v>
      </c>
      <c r="L22" s="164">
        <f>'41cbenpreGI'!T22</f>
        <v>3</v>
      </c>
      <c r="M22" s="165">
        <f t="shared" si="3"/>
        <v>3.4593298125043244E-3</v>
      </c>
      <c r="N22" s="164">
        <f t="shared" si="5"/>
        <v>86722</v>
      </c>
      <c r="O22" s="165">
        <f t="shared" si="5"/>
        <v>99.999999999999986</v>
      </c>
      <c r="P22" s="166"/>
      <c r="Q22" s="166">
        <f t="shared" si="4"/>
        <v>1.3858889332800639</v>
      </c>
    </row>
    <row r="23" spans="2:25" s="162" customFormat="1" ht="18" customHeight="1" x14ac:dyDescent="0.25">
      <c r="B23" s="146" t="s">
        <v>43</v>
      </c>
      <c r="C23" s="159"/>
      <c r="D23" s="163">
        <f>'41cbenpreGI'!D23</f>
        <v>16867</v>
      </c>
      <c r="F23" s="164">
        <f>'41cbenpreGI'!F23+'41cbenpreGI'!H23+'41cbenpreGI'!J23+'41cbenpreGI'!L23+'41cbenpreGI'!N23</f>
        <v>11652</v>
      </c>
      <c r="G23" s="165">
        <f t="shared" si="0"/>
        <v>48.683880671847582</v>
      </c>
      <c r="H23" s="164">
        <f>'41cbenpreGI'!P23</f>
        <v>241</v>
      </c>
      <c r="I23" s="165">
        <f>H23*100/$N23</f>
        <v>1.0069357399515333</v>
      </c>
      <c r="J23" s="164">
        <f>'41cbenpreGI'!R23</f>
        <v>12040</v>
      </c>
      <c r="K23" s="165">
        <f>J23*100/$N23</f>
        <v>50.305005431603576</v>
      </c>
      <c r="L23" s="164">
        <f>'41cbenpreGI'!T23</f>
        <v>1</v>
      </c>
      <c r="M23" s="165">
        <f t="shared" si="3"/>
        <v>4.1781565973092669E-3</v>
      </c>
      <c r="N23" s="164">
        <f t="shared" si="5"/>
        <v>23934</v>
      </c>
      <c r="O23" s="165">
        <f t="shared" si="5"/>
        <v>100</v>
      </c>
      <c r="P23" s="166"/>
      <c r="Q23" s="166">
        <f t="shared" si="4"/>
        <v>1.4189838145491196</v>
      </c>
    </row>
    <row r="24" spans="2:25" s="162" customFormat="1" ht="22.5" customHeight="1" x14ac:dyDescent="0.25">
      <c r="B24" s="146" t="s">
        <v>44</v>
      </c>
      <c r="C24" s="159"/>
      <c r="D24" s="163">
        <f>'41cbenpreGI'!D24</f>
        <v>7377</v>
      </c>
      <c r="F24" s="164">
        <f>'41cbenpreGI'!F24+'41cbenpreGI'!H24+'41cbenpreGI'!J24+'41cbenpreGI'!L24+'41cbenpreGI'!N24</f>
        <v>4864</v>
      </c>
      <c r="G24" s="167">
        <f t="shared" si="0"/>
        <v>42.163661581137312</v>
      </c>
      <c r="H24" s="164">
        <f>'41cbenpreGI'!P24</f>
        <v>896</v>
      </c>
      <c r="I24" s="165">
        <f t="shared" si="1"/>
        <v>7.766990291262136</v>
      </c>
      <c r="J24" s="164">
        <f>'41cbenpreGI'!R24</f>
        <v>5764</v>
      </c>
      <c r="K24" s="165">
        <f t="shared" si="2"/>
        <v>49.965325936199726</v>
      </c>
      <c r="L24" s="164">
        <f>'41cbenpreGI'!T24</f>
        <v>12</v>
      </c>
      <c r="M24" s="165">
        <f t="shared" si="3"/>
        <v>0.10402219140083217</v>
      </c>
      <c r="N24" s="163">
        <f t="shared" si="5"/>
        <v>11536</v>
      </c>
      <c r="O24" s="165">
        <f t="shared" si="5"/>
        <v>100.00000000000001</v>
      </c>
      <c r="P24" s="166"/>
      <c r="Q24" s="166">
        <f t="shared" si="4"/>
        <v>1.5637793140843161</v>
      </c>
    </row>
    <row r="25" spans="2:25" s="162" customFormat="1" ht="18" customHeight="1" x14ac:dyDescent="0.25">
      <c r="B25" s="146" t="s">
        <v>45</v>
      </c>
      <c r="C25" s="159"/>
      <c r="D25" s="163">
        <f>'41cbenpreGI'!D25</f>
        <v>32930</v>
      </c>
      <c r="F25" s="164">
        <f>'41cbenpreGI'!F25+'41cbenpreGI'!H25+'41cbenpreGI'!J25+'41cbenpreGI'!L25+'41cbenpreGI'!N25</f>
        <v>23370</v>
      </c>
      <c r="G25" s="167">
        <f t="shared" si="0"/>
        <v>50.437034639041762</v>
      </c>
      <c r="H25" s="164">
        <f>'41cbenpreGI'!P25</f>
        <v>36</v>
      </c>
      <c r="I25" s="165">
        <f t="shared" si="1"/>
        <v>7.7695046940757531E-2</v>
      </c>
      <c r="J25" s="164">
        <f>'41cbenpreGI'!R25</f>
        <v>20053</v>
      </c>
      <c r="K25" s="165">
        <f t="shared" si="2"/>
        <v>43.278299341750298</v>
      </c>
      <c r="L25" s="164">
        <f>'41cbenpreGI'!T25</f>
        <v>2876</v>
      </c>
      <c r="M25" s="165">
        <f t="shared" si="3"/>
        <v>6.2069709722671842</v>
      </c>
      <c r="N25" s="163">
        <f t="shared" si="5"/>
        <v>46335</v>
      </c>
      <c r="O25" s="165">
        <f t="shared" si="5"/>
        <v>100</v>
      </c>
      <c r="P25" s="166"/>
      <c r="Q25" s="166">
        <f t="shared" si="4"/>
        <v>1.4070756149407835</v>
      </c>
    </row>
    <row r="26" spans="2:25" s="162" customFormat="1" ht="18" customHeight="1" x14ac:dyDescent="0.25">
      <c r="B26" s="146" t="s">
        <v>46</v>
      </c>
      <c r="C26" s="159"/>
      <c r="D26" s="163">
        <f>'41cbenpreGI'!D26</f>
        <v>3212</v>
      </c>
      <c r="F26" s="164">
        <f>'41cbenpreGI'!F26+'41cbenpreGI'!H26+'41cbenpreGI'!J26+'41cbenpreGI'!L26+'41cbenpreGI'!N26</f>
        <v>4659</v>
      </c>
      <c r="G26" s="167">
        <f t="shared" si="0"/>
        <v>99.04336734693878</v>
      </c>
      <c r="H26" s="164">
        <f>'41cbenpreGI'!P26</f>
        <v>38</v>
      </c>
      <c r="I26" s="165">
        <f t="shared" si="1"/>
        <v>0.80782312925170063</v>
      </c>
      <c r="J26" s="164">
        <f>'41cbenpreGI'!R26</f>
        <v>7</v>
      </c>
      <c r="K26" s="165">
        <f t="shared" si="2"/>
        <v>0.14880952380952381</v>
      </c>
      <c r="L26" s="164">
        <f>'41cbenpreGI'!T26</f>
        <v>0</v>
      </c>
      <c r="M26" s="165">
        <f t="shared" si="3"/>
        <v>0</v>
      </c>
      <c r="N26" s="163">
        <f t="shared" si="5"/>
        <v>4704</v>
      </c>
      <c r="O26" s="165">
        <f t="shared" si="5"/>
        <v>100</v>
      </c>
      <c r="P26" s="166"/>
      <c r="Q26" s="166">
        <f t="shared" si="4"/>
        <v>1.464508094645081</v>
      </c>
    </row>
    <row r="27" spans="2:25" s="162" customFormat="1" ht="18" customHeight="1" x14ac:dyDescent="0.25">
      <c r="B27" s="146" t="s">
        <v>1</v>
      </c>
      <c r="C27" s="159"/>
      <c r="D27" s="163">
        <f>'41cbenpreGI'!D27</f>
        <v>1250</v>
      </c>
      <c r="F27" s="164">
        <f>'41cbenpreGI'!F27+'41cbenpreGI'!H27+'41cbenpreGI'!J27+'41cbenpreGI'!L27+'41cbenpreGI'!N27</f>
        <v>1193</v>
      </c>
      <c r="G27" s="167">
        <f t="shared" si="0"/>
        <v>68.642117376294593</v>
      </c>
      <c r="H27" s="164">
        <f>'41cbenpreGI'!P27</f>
        <v>1</v>
      </c>
      <c r="I27" s="165">
        <f t="shared" si="1"/>
        <v>5.7537399309551207E-2</v>
      </c>
      <c r="J27" s="164">
        <f>'41cbenpreGI'!R27</f>
        <v>544</v>
      </c>
      <c r="K27" s="165">
        <f t="shared" si="2"/>
        <v>31.300345224395858</v>
      </c>
      <c r="L27" s="164">
        <f>'41cbenpreGI'!T27</f>
        <v>0</v>
      </c>
      <c r="M27" s="165">
        <f t="shared" si="3"/>
        <v>0</v>
      </c>
      <c r="N27" s="164">
        <f t="shared" si="5"/>
        <v>1738</v>
      </c>
      <c r="O27" s="165">
        <f t="shared" si="5"/>
        <v>100</v>
      </c>
      <c r="P27" s="166"/>
      <c r="Q27" s="166">
        <f t="shared" si="4"/>
        <v>1.3904000000000001</v>
      </c>
    </row>
    <row r="28" spans="2:25" s="162" customFormat="1" ht="8.25" customHeight="1" x14ac:dyDescent="0.25">
      <c r="B28" s="168"/>
      <c r="C28" s="159"/>
      <c r="D28" s="169"/>
      <c r="F28" s="163"/>
      <c r="G28" s="170"/>
      <c r="H28" s="163"/>
      <c r="I28" s="170"/>
      <c r="J28" s="163"/>
      <c r="K28" s="170"/>
      <c r="L28" s="163"/>
      <c r="M28" s="170"/>
      <c r="N28" s="164"/>
      <c r="O28" s="166"/>
      <c r="P28" s="166"/>
      <c r="Q28" s="170"/>
    </row>
    <row r="29" spans="2:25" s="162" customFormat="1" ht="3" customHeight="1" x14ac:dyDescent="0.25">
      <c r="B29" s="158"/>
      <c r="C29" s="159"/>
      <c r="D29" s="171"/>
      <c r="F29" s="172"/>
      <c r="G29" s="172"/>
      <c r="H29" s="172"/>
      <c r="I29" s="172"/>
      <c r="J29" s="172"/>
      <c r="K29" s="172"/>
      <c r="L29" s="172"/>
      <c r="M29" s="172"/>
      <c r="N29" s="147"/>
      <c r="O29" s="172"/>
      <c r="P29" s="172"/>
      <c r="Q29" s="172"/>
    </row>
    <row r="30" spans="2:25" s="162" customFormat="1" ht="20.25" customHeight="1" x14ac:dyDescent="0.25">
      <c r="B30" s="146" t="s">
        <v>0</v>
      </c>
      <c r="C30" s="173"/>
      <c r="D30" s="147">
        <f>SUM(D10:D29)</f>
        <v>608536</v>
      </c>
      <c r="E30" s="174"/>
      <c r="F30" s="147">
        <f>SUM(F10:F27)</f>
        <v>514904</v>
      </c>
      <c r="G30" s="175">
        <f>F30*100/$N30</f>
        <v>58.565192368499474</v>
      </c>
      <c r="H30" s="147">
        <f>SUM(H10:H27)</f>
        <v>68257</v>
      </c>
      <c r="I30" s="175">
        <f>H30*100/$N30</f>
        <v>7.7635526923400642</v>
      </c>
      <c r="J30" s="147">
        <f>SUM(J10:J27)</f>
        <v>291565</v>
      </c>
      <c r="K30" s="175">
        <f>J30*100/$N30</f>
        <v>33.162609560076341</v>
      </c>
      <c r="L30" s="147">
        <f>SUM(L10:L28)</f>
        <v>4472</v>
      </c>
      <c r="M30" s="175">
        <f>L30*100/$N30</f>
        <v>0.50864537908411989</v>
      </c>
      <c r="N30" s="147">
        <f>F30+H30+J30+L30</f>
        <v>879198</v>
      </c>
      <c r="O30" s="175">
        <f>G30+I30+K30+M30</f>
        <v>99.999999999999986</v>
      </c>
      <c r="P30" s="176"/>
      <c r="Q30" s="176">
        <f>(N30/D30)</f>
        <v>1.4447756583012343</v>
      </c>
    </row>
    <row r="31" spans="2:25" s="162" customFormat="1" ht="5.25" customHeight="1" x14ac:dyDescent="0.25">
      <c r="B31" s="146"/>
      <c r="C31" s="173"/>
      <c r="D31" s="147"/>
      <c r="E31" s="174"/>
      <c r="F31" s="147"/>
      <c r="G31" s="176"/>
      <c r="H31" s="147"/>
      <c r="I31" s="176"/>
      <c r="J31" s="147"/>
      <c r="K31" s="176"/>
      <c r="L31" s="147"/>
      <c r="M31" s="176"/>
      <c r="N31" s="147"/>
      <c r="O31" s="176"/>
      <c r="P31" s="147"/>
      <c r="Q31" s="176"/>
      <c r="R31" s="147"/>
      <c r="S31" s="176"/>
      <c r="T31" s="147"/>
      <c r="U31" s="176"/>
      <c r="V31" s="147"/>
      <c r="W31" s="176"/>
      <c r="X31" s="176"/>
      <c r="Y31" s="176"/>
    </row>
    <row r="32" spans="2:25" s="151" customFormat="1" ht="18.75" customHeight="1" x14ac:dyDescent="0.25">
      <c r="B32" s="153" t="s">
        <v>39</v>
      </c>
      <c r="C32" s="177"/>
      <c r="D32" s="177"/>
      <c r="E32" s="177"/>
      <c r="F32" s="177"/>
      <c r="G32" s="177"/>
      <c r="H32" s="177"/>
      <c r="I32" s="177"/>
      <c r="J32" s="177"/>
      <c r="K32" s="177"/>
      <c r="L32" s="177"/>
      <c r="N32" s="177"/>
      <c r="O32" s="177"/>
      <c r="P32" s="177"/>
      <c r="Q32" s="177"/>
      <c r="R32" s="177"/>
      <c r="S32" s="177"/>
      <c r="T32" s="177"/>
      <c r="U32" s="177"/>
      <c r="V32" s="177"/>
      <c r="W32" s="177"/>
    </row>
    <row r="33" spans="2:25" x14ac:dyDescent="0.3">
      <c r="B33" s="27" t="s">
        <v>47</v>
      </c>
      <c r="F33" s="25"/>
      <c r="G33" s="25"/>
      <c r="H33" s="25"/>
      <c r="I33" s="25"/>
      <c r="J33" s="25"/>
      <c r="K33" s="25"/>
      <c r="L33" s="25"/>
      <c r="M33" s="25"/>
      <c r="N33" s="25"/>
      <c r="O33" s="25"/>
      <c r="P33" s="25"/>
      <c r="Q33" s="25"/>
      <c r="R33" s="25"/>
      <c r="S33" s="25"/>
      <c r="T33" s="25"/>
      <c r="U33" s="25"/>
    </row>
    <row r="34" spans="2:25" x14ac:dyDescent="0.25">
      <c r="F34" s="14"/>
      <c r="G34" s="14"/>
      <c r="H34" s="14"/>
      <c r="I34" s="14"/>
      <c r="J34" s="14"/>
    </row>
    <row r="36" spans="2:25" x14ac:dyDescent="0.25">
      <c r="D36" s="8"/>
      <c r="T36" s="22"/>
      <c r="U36" s="22"/>
      <c r="X36" s="1"/>
      <c r="Y36" s="1"/>
    </row>
    <row r="37" spans="2:25" x14ac:dyDescent="0.25">
      <c r="T37" s="22"/>
      <c r="U37" s="22"/>
      <c r="X37" s="1"/>
      <c r="Y37" s="1"/>
    </row>
    <row r="38" spans="2:25" x14ac:dyDescent="0.25">
      <c r="T38" s="22"/>
      <c r="U38" s="22"/>
      <c r="X38" s="1"/>
      <c r="Y38" s="1"/>
    </row>
    <row r="39" spans="2:25" x14ac:dyDescent="0.25">
      <c r="T39" s="22"/>
      <c r="U39" s="22"/>
      <c r="X39" s="1"/>
      <c r="Y39" s="1"/>
    </row>
    <row r="40" spans="2:25" x14ac:dyDescent="0.25">
      <c r="T40" s="22"/>
      <c r="U40" s="22"/>
      <c r="X40" s="1"/>
      <c r="Y40" s="1"/>
    </row>
    <row r="41" spans="2:25" x14ac:dyDescent="0.25">
      <c r="T41" s="22"/>
      <c r="U41" s="22"/>
      <c r="X41" s="1"/>
      <c r="Y41" s="1"/>
    </row>
    <row r="42" spans="2:25" x14ac:dyDescent="0.25">
      <c r="T42" s="22"/>
      <c r="U42" s="22"/>
      <c r="X42" s="1"/>
      <c r="Y42" s="1"/>
    </row>
    <row r="43" spans="2:25" x14ac:dyDescent="0.25">
      <c r="T43" s="22"/>
      <c r="U43" s="22"/>
      <c r="X43" s="1"/>
      <c r="Y43" s="1"/>
    </row>
    <row r="44" spans="2:25" x14ac:dyDescent="0.25">
      <c r="T44" s="22"/>
      <c r="U44" s="22"/>
      <c r="X44" s="1"/>
      <c r="Y44" s="1"/>
    </row>
    <row r="45" spans="2:25" x14ac:dyDescent="0.25">
      <c r="T45" s="22"/>
      <c r="U45" s="22"/>
      <c r="X45" s="1"/>
      <c r="Y45" s="1"/>
    </row>
    <row r="46" spans="2:25" x14ac:dyDescent="0.25">
      <c r="T46" s="22"/>
      <c r="U46" s="22"/>
      <c r="X46" s="1"/>
      <c r="Y46" s="1"/>
    </row>
    <row r="47" spans="2:25" x14ac:dyDescent="0.25">
      <c r="T47" s="22"/>
      <c r="U47" s="22"/>
      <c r="X47" s="1"/>
      <c r="Y47" s="1"/>
    </row>
    <row r="48" spans="2:25" x14ac:dyDescent="0.25">
      <c r="T48" s="22"/>
      <c r="U48" s="22"/>
      <c r="X48" s="1"/>
      <c r="Y48" s="1"/>
    </row>
    <row r="49" spans="20:25" x14ac:dyDescent="0.25">
      <c r="T49" s="22"/>
      <c r="U49" s="22"/>
      <c r="X49" s="1"/>
      <c r="Y49" s="1"/>
    </row>
    <row r="50" spans="20:25" x14ac:dyDescent="0.25">
      <c r="T50" s="22"/>
      <c r="U50" s="22"/>
      <c r="X50" s="1"/>
      <c r="Y50" s="1"/>
    </row>
    <row r="51" spans="20:25" x14ac:dyDescent="0.25">
      <c r="T51" s="22"/>
      <c r="U51" s="22"/>
      <c r="X51" s="1"/>
      <c r="Y51" s="1"/>
    </row>
    <row r="52" spans="20:25" x14ac:dyDescent="0.25">
      <c r="T52" s="22"/>
      <c r="U52" s="22"/>
      <c r="X52" s="1"/>
      <c r="Y52" s="1"/>
    </row>
    <row r="53" spans="20:25" x14ac:dyDescent="0.25">
      <c r="T53" s="22"/>
      <c r="U53" s="22"/>
      <c r="X53" s="1"/>
      <c r="Y53" s="1"/>
    </row>
    <row r="54" spans="20:25" x14ac:dyDescent="0.25">
      <c r="T54" s="22"/>
      <c r="U54" s="22"/>
      <c r="X54" s="1"/>
      <c r="Y54" s="1"/>
    </row>
    <row r="55" spans="20:25" x14ac:dyDescent="0.25">
      <c r="T55" s="22"/>
      <c r="U55" s="22"/>
      <c r="X55" s="1"/>
      <c r="Y55" s="1"/>
    </row>
    <row r="56" spans="20:25" x14ac:dyDescent="0.25">
      <c r="T56" s="22"/>
      <c r="U56" s="22"/>
      <c r="X56" s="1"/>
      <c r="Y56" s="1"/>
    </row>
  </sheetData>
  <mergeCells count="9">
    <mergeCell ref="B3:X3"/>
    <mergeCell ref="B4:W4"/>
    <mergeCell ref="F6:W6"/>
    <mergeCell ref="B7:B8"/>
    <mergeCell ref="F7:G7"/>
    <mergeCell ref="H7:I7"/>
    <mergeCell ref="J7:K7"/>
    <mergeCell ref="L7:M7"/>
    <mergeCell ref="N7:O7"/>
  </mergeCells>
  <printOptions horizontalCentered="1"/>
  <pageMargins left="0" right="0" top="0.43307086614173229" bottom="0.43307086614173229" header="0" footer="0"/>
  <pageSetup paperSize="9" scale="87" orientation="landscape" r:id="rId1"/>
  <headerFooter alignWithMargins="0"/>
  <rowBreaks count="1" manualBreakCount="1">
    <brk id="32"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Hoja22">
    <tabColor theme="0"/>
    <pageSetUpPr fitToPage="1"/>
  </sheetPr>
  <dimension ref="A1:IY53"/>
  <sheetViews>
    <sheetView zoomScaleNormal="100" workbookViewId="0"/>
  </sheetViews>
  <sheetFormatPr baseColWidth="10" defaultColWidth="11.453125" defaultRowHeight="14.5" x14ac:dyDescent="0.25"/>
  <cols>
    <col min="1" max="1" width="0.7265625" style="333" customWidth="1"/>
    <col min="2" max="2" width="28.7265625" style="333" customWidth="1"/>
    <col min="3" max="3" width="11.26953125" style="333" bestFit="1" customWidth="1"/>
    <col min="4" max="4" width="10.7265625" style="333" customWidth="1"/>
    <col min="5" max="5" width="0.7265625" style="333" customWidth="1"/>
    <col min="6" max="6" width="12.81640625" style="333" customWidth="1"/>
    <col min="7" max="7" width="7.26953125" style="333" customWidth="1"/>
    <col min="8" max="8" width="0.7265625" style="333" customWidth="1"/>
    <col min="9" max="9" width="10.54296875" style="333" customWidth="1"/>
    <col min="10" max="10" width="8.54296875" style="333" customWidth="1"/>
    <col min="11" max="11" width="9.81640625" style="333" customWidth="1"/>
    <col min="12" max="17" width="11.453125" style="333"/>
    <col min="18" max="18" width="7.54296875" style="333" customWidth="1"/>
    <col min="19" max="19" width="2.26953125" style="333" customWidth="1"/>
    <col min="20" max="16384" width="11.453125" style="333"/>
  </cols>
  <sheetData>
    <row r="1" spans="1:259" s="613" customFormat="1" ht="9" customHeight="1" x14ac:dyDescent="0.35">
      <c r="A1" s="340"/>
      <c r="B1" s="311"/>
      <c r="C1" s="311"/>
      <c r="D1" s="311"/>
      <c r="E1" s="341"/>
      <c r="F1" s="340"/>
      <c r="G1" s="340"/>
      <c r="H1" s="341"/>
      <c r="I1" s="340"/>
      <c r="J1" s="340"/>
      <c r="K1" s="748"/>
      <c r="L1" s="748"/>
      <c r="M1" s="748"/>
      <c r="N1" s="748"/>
      <c r="O1" s="340"/>
      <c r="P1" s="340"/>
      <c r="Q1" s="340"/>
      <c r="R1" s="748"/>
      <c r="S1" s="748"/>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row>
    <row r="2" spans="1:259" s="619" customFormat="1" ht="49.5" customHeight="1" x14ac:dyDescent="0.35">
      <c r="A2" s="343"/>
      <c r="B2" s="749"/>
      <c r="C2" s="749"/>
      <c r="D2" s="749"/>
      <c r="E2" s="749"/>
      <c r="F2" s="749"/>
      <c r="G2" s="749"/>
      <c r="H2" s="749"/>
      <c r="I2" s="343"/>
      <c r="J2" s="343"/>
      <c r="K2" s="748"/>
      <c r="L2" s="748"/>
      <c r="M2" s="748"/>
      <c r="N2" s="748"/>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row>
    <row r="3" spans="1:259" s="621" customFormat="1" ht="7" customHeight="1" x14ac:dyDescent="0.35">
      <c r="A3" s="345"/>
      <c r="B3" s="1444"/>
      <c r="C3" s="1444"/>
      <c r="D3" s="1444"/>
      <c r="E3" s="1444"/>
      <c r="F3" s="1444"/>
      <c r="G3" s="1444"/>
      <c r="H3" s="1444"/>
      <c r="I3" s="345"/>
      <c r="J3" s="345"/>
      <c r="K3" s="748"/>
      <c r="L3" s="748"/>
      <c r="M3" s="748"/>
      <c r="N3" s="748"/>
      <c r="O3" s="345"/>
      <c r="P3" s="345"/>
      <c r="Q3" s="345"/>
      <c r="R3" s="343"/>
      <c r="S3" s="343"/>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row>
    <row r="4" spans="1:259" s="621" customFormat="1" ht="41.25" customHeight="1" x14ac:dyDescent="0.25">
      <c r="A4" s="1539" t="s">
        <v>420</v>
      </c>
      <c r="B4" s="1539"/>
      <c r="C4" s="1539"/>
      <c r="D4" s="1539"/>
      <c r="E4" s="1539"/>
      <c r="F4" s="1539"/>
      <c r="G4" s="1539"/>
      <c r="H4" s="1539"/>
      <c r="I4" s="1539"/>
      <c r="J4" s="1539"/>
      <c r="K4" s="1539"/>
      <c r="L4" s="1539"/>
      <c r="M4" s="1539"/>
      <c r="N4" s="1539"/>
      <c r="O4" s="1539"/>
      <c r="P4" s="1539"/>
      <c r="Q4" s="1539"/>
      <c r="R4" s="322"/>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row>
    <row r="5" spans="1:259" s="621" customFormat="1" ht="12" customHeight="1" x14ac:dyDescent="0.25">
      <c r="A5" s="492"/>
      <c r="B5" s="1482" t="str">
        <f>porsaad!$B$6</f>
        <v>Situación a 31 de diciembre de 2025</v>
      </c>
      <c r="C5" s="1482"/>
      <c r="D5" s="1482"/>
      <c r="E5" s="1482"/>
      <c r="F5" s="1482"/>
      <c r="G5" s="1482"/>
      <c r="H5" s="1482"/>
      <c r="I5" s="1482"/>
      <c r="J5" s="1482"/>
      <c r="K5" s="1482"/>
      <c r="L5" s="1482"/>
      <c r="M5" s="1482"/>
      <c r="N5" s="1482"/>
      <c r="O5" s="1482"/>
      <c r="P5" s="1482"/>
      <c r="Q5" s="1482"/>
      <c r="R5" s="875"/>
      <c r="S5" s="87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row>
    <row r="6" spans="1:259" s="621" customFormat="1" ht="7" customHeight="1" x14ac:dyDescent="0.25">
      <c r="A6" s="345"/>
      <c r="B6" s="345"/>
      <c r="C6" s="345"/>
      <c r="D6" s="345"/>
      <c r="E6" s="345"/>
      <c r="F6" s="345"/>
      <c r="G6" s="345"/>
      <c r="H6" s="345"/>
      <c r="I6" s="345"/>
      <c r="J6" s="345"/>
      <c r="K6" s="345"/>
      <c r="L6" s="751"/>
      <c r="M6" s="751"/>
      <c r="N6" s="345"/>
      <c r="O6" s="345"/>
      <c r="P6" s="345"/>
      <c r="Q6" s="345"/>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row>
    <row r="7" spans="1:259" s="621" customFormat="1" ht="4.5" customHeight="1" x14ac:dyDescent="0.25">
      <c r="A7" s="345"/>
      <c r="B7" s="345"/>
      <c r="C7" s="345"/>
      <c r="D7" s="345"/>
      <c r="E7" s="345"/>
      <c r="F7" s="345"/>
      <c r="G7" s="345"/>
      <c r="H7" s="345"/>
      <c r="I7" s="345"/>
      <c r="J7" s="345"/>
      <c r="K7" s="345"/>
      <c r="L7" s="740"/>
      <c r="M7" s="740"/>
      <c r="N7" s="322"/>
      <c r="O7" s="322"/>
      <c r="P7" s="322"/>
      <c r="Q7" s="322"/>
      <c r="R7" s="322"/>
      <c r="S7" s="322"/>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row>
    <row r="8" spans="1:259" s="621" customFormat="1" ht="52.5" customHeight="1" x14ac:dyDescent="0.25">
      <c r="A8" s="345"/>
      <c r="B8" s="1612" t="s">
        <v>12</v>
      </c>
      <c r="C8" s="1609" t="s">
        <v>473</v>
      </c>
      <c r="D8" s="1611"/>
      <c r="E8" s="437"/>
      <c r="F8" s="1571" t="s">
        <v>480</v>
      </c>
      <c r="G8" s="1608"/>
      <c r="H8" s="437"/>
      <c r="I8" s="1609" t="s">
        <v>250</v>
      </c>
      <c r="J8" s="1610"/>
      <c r="K8" s="1611"/>
      <c r="L8" s="740"/>
      <c r="M8" s="740"/>
      <c r="N8" s="322"/>
      <c r="O8" s="322"/>
      <c r="P8" s="322"/>
      <c r="Q8" s="322"/>
      <c r="R8" s="322"/>
      <c r="S8" s="322"/>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row>
    <row r="9" spans="1:259" s="626" customFormat="1" ht="30.75" customHeight="1" x14ac:dyDescent="0.25">
      <c r="A9" s="322"/>
      <c r="B9" s="1613"/>
      <c r="C9" s="788" t="s">
        <v>9</v>
      </c>
      <c r="D9" s="878" t="s">
        <v>10</v>
      </c>
      <c r="E9" s="437"/>
      <c r="F9" s="879" t="s">
        <v>9</v>
      </c>
      <c r="G9" s="877" t="s">
        <v>10</v>
      </c>
      <c r="H9" s="437"/>
      <c r="I9" s="788" t="s">
        <v>9</v>
      </c>
      <c r="J9" s="880" t="s">
        <v>111</v>
      </c>
      <c r="K9" s="881" t="s">
        <v>110</v>
      </c>
      <c r="L9" s="872"/>
      <c r="M9" s="872"/>
      <c r="N9" s="328"/>
      <c r="O9" s="328"/>
      <c r="P9" s="328"/>
      <c r="Q9" s="328"/>
      <c r="R9" s="328"/>
      <c r="S9" s="328"/>
      <c r="T9" s="322"/>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2"/>
      <c r="AZ9" s="322"/>
      <c r="BA9" s="322"/>
      <c r="BB9" s="322"/>
      <c r="BC9" s="322"/>
      <c r="BD9" s="322"/>
      <c r="BE9" s="322"/>
      <c r="BF9" s="322"/>
      <c r="BG9" s="322"/>
      <c r="BH9" s="322"/>
      <c r="BI9" s="322"/>
      <c r="BJ9" s="322"/>
      <c r="BK9" s="322"/>
      <c r="BL9" s="322"/>
      <c r="BM9" s="322"/>
      <c r="BN9" s="322"/>
      <c r="BO9" s="322"/>
      <c r="BP9" s="322"/>
      <c r="BQ9" s="322"/>
      <c r="BR9" s="322"/>
      <c r="BS9" s="322"/>
      <c r="BT9" s="322"/>
      <c r="BU9" s="322"/>
      <c r="BV9" s="322"/>
      <c r="BW9" s="322"/>
      <c r="BX9" s="322"/>
      <c r="BY9" s="322"/>
      <c r="BZ9" s="322"/>
      <c r="CA9" s="322"/>
      <c r="CB9" s="322"/>
      <c r="CC9" s="322"/>
      <c r="CD9" s="322"/>
      <c r="CE9" s="322"/>
      <c r="CF9" s="322"/>
      <c r="CG9" s="322"/>
      <c r="CH9" s="322"/>
      <c r="CI9" s="322"/>
      <c r="CJ9" s="322"/>
      <c r="CK9" s="322"/>
      <c r="CL9" s="322"/>
      <c r="CM9" s="322"/>
      <c r="CN9" s="322"/>
      <c r="CO9" s="322"/>
      <c r="CP9" s="322"/>
      <c r="CQ9" s="322"/>
      <c r="CR9" s="322"/>
      <c r="CS9" s="322"/>
      <c r="CT9" s="322"/>
      <c r="CU9" s="322"/>
      <c r="CV9" s="322"/>
      <c r="CW9" s="322"/>
      <c r="CX9" s="322"/>
      <c r="CY9" s="322"/>
      <c r="CZ9" s="322"/>
      <c r="DA9" s="322"/>
      <c r="DB9" s="322"/>
      <c r="DC9" s="322"/>
      <c r="DD9" s="322"/>
      <c r="DE9" s="322"/>
      <c r="DF9" s="322"/>
      <c r="DG9" s="322"/>
      <c r="DH9" s="322"/>
      <c r="DI9" s="322"/>
      <c r="DJ9" s="322"/>
      <c r="DK9" s="322"/>
      <c r="DL9" s="322"/>
      <c r="DM9" s="322"/>
      <c r="DN9" s="322"/>
      <c r="DO9" s="322"/>
      <c r="DP9" s="322"/>
      <c r="DQ9" s="322"/>
      <c r="DR9" s="322"/>
      <c r="DS9" s="322"/>
      <c r="DT9" s="322"/>
      <c r="DU9" s="322"/>
      <c r="DV9" s="322"/>
      <c r="DW9" s="322"/>
      <c r="DX9" s="322"/>
      <c r="DY9" s="322"/>
      <c r="DZ9" s="322"/>
      <c r="EA9" s="322"/>
      <c r="EB9" s="322"/>
      <c r="EC9" s="322"/>
      <c r="ED9" s="322"/>
      <c r="EE9" s="322"/>
      <c r="EF9" s="322"/>
      <c r="EG9" s="322"/>
      <c r="EH9" s="322"/>
      <c r="EI9" s="322"/>
      <c r="EJ9" s="322"/>
      <c r="EK9" s="322"/>
      <c r="EL9" s="322"/>
      <c r="EM9" s="322"/>
      <c r="EN9" s="322"/>
      <c r="EO9" s="322"/>
      <c r="EP9" s="322"/>
      <c r="EQ9" s="322"/>
      <c r="ER9" s="322"/>
      <c r="ES9" s="322"/>
      <c r="ET9" s="322"/>
      <c r="EU9" s="322"/>
      <c r="EV9" s="322"/>
      <c r="EW9" s="322"/>
      <c r="EX9" s="322"/>
      <c r="EY9" s="322"/>
      <c r="EZ9" s="322"/>
      <c r="FA9" s="322"/>
      <c r="FB9" s="322"/>
      <c r="FC9" s="322"/>
      <c r="FD9" s="322"/>
      <c r="FE9" s="322"/>
      <c r="FF9" s="322"/>
      <c r="FG9" s="322"/>
      <c r="FH9" s="322"/>
      <c r="FI9" s="322"/>
      <c r="FJ9" s="322"/>
      <c r="FK9" s="322"/>
      <c r="FL9" s="322"/>
      <c r="FM9" s="322"/>
      <c r="FN9" s="322"/>
      <c r="FO9" s="322"/>
      <c r="FP9" s="322"/>
      <c r="FQ9" s="322"/>
      <c r="FR9" s="322"/>
      <c r="FS9" s="322"/>
      <c r="FT9" s="322"/>
      <c r="FU9" s="322"/>
      <c r="FV9" s="322"/>
      <c r="FW9" s="322"/>
      <c r="FX9" s="322"/>
      <c r="FY9" s="322"/>
      <c r="FZ9" s="322"/>
      <c r="GA9" s="322"/>
      <c r="GB9" s="322"/>
      <c r="GC9" s="322"/>
      <c r="GD9" s="322"/>
      <c r="GE9" s="322"/>
      <c r="GF9" s="322"/>
      <c r="GG9" s="322"/>
      <c r="GH9" s="322"/>
      <c r="GI9" s="322"/>
      <c r="GJ9" s="322"/>
      <c r="GK9" s="322"/>
      <c r="GL9" s="322"/>
      <c r="GM9" s="322"/>
      <c r="GN9" s="322"/>
      <c r="GO9" s="322"/>
      <c r="GP9" s="322"/>
      <c r="GQ9" s="322"/>
      <c r="GR9" s="322"/>
      <c r="GS9" s="322"/>
      <c r="GT9" s="322"/>
      <c r="GU9" s="322"/>
      <c r="GV9" s="322"/>
      <c r="GW9" s="322"/>
      <c r="GX9" s="322"/>
      <c r="GY9" s="322"/>
      <c r="GZ9" s="322"/>
      <c r="HA9" s="322"/>
      <c r="HB9" s="322"/>
      <c r="HC9" s="322"/>
      <c r="HD9" s="322"/>
      <c r="HE9" s="322"/>
      <c r="HF9" s="322"/>
      <c r="HG9" s="322"/>
      <c r="HH9" s="322"/>
      <c r="HI9" s="322"/>
      <c r="HJ9" s="322"/>
      <c r="HK9" s="322"/>
      <c r="HL9" s="322"/>
      <c r="HM9" s="322"/>
      <c r="HN9" s="322"/>
      <c r="HO9" s="322"/>
      <c r="HP9" s="322"/>
      <c r="HQ9" s="322"/>
      <c r="HR9" s="322"/>
      <c r="HS9" s="322"/>
      <c r="HT9" s="322"/>
      <c r="HU9" s="322"/>
      <c r="HV9" s="322"/>
      <c r="HW9" s="322"/>
      <c r="HX9" s="322"/>
      <c r="HY9" s="322"/>
      <c r="HZ9" s="322"/>
      <c r="IA9" s="322"/>
      <c r="IB9" s="322"/>
      <c r="IC9" s="322"/>
      <c r="ID9" s="322"/>
      <c r="IE9" s="322"/>
      <c r="IF9" s="322"/>
      <c r="IG9" s="322"/>
      <c r="IH9" s="322"/>
      <c r="II9" s="322"/>
      <c r="IJ9" s="322"/>
      <c r="IK9" s="322"/>
      <c r="IL9" s="322"/>
      <c r="IM9" s="322"/>
      <c r="IN9" s="322"/>
      <c r="IO9" s="322"/>
      <c r="IP9" s="322"/>
      <c r="IQ9" s="322"/>
      <c r="IR9" s="322"/>
      <c r="IS9" s="322"/>
      <c r="IT9" s="322"/>
      <c r="IU9" s="322"/>
      <c r="IV9" s="322"/>
      <c r="IW9" s="322"/>
      <c r="IX9" s="322"/>
      <c r="IY9" s="322"/>
    </row>
    <row r="10" spans="1:259" s="626" customFormat="1" ht="7.5" customHeight="1" x14ac:dyDescent="0.25">
      <c r="A10" s="322"/>
      <c r="B10" s="322"/>
      <c r="C10" s="327"/>
      <c r="D10" s="327"/>
      <c r="E10" s="322"/>
      <c r="F10" s="322"/>
      <c r="G10" s="322"/>
      <c r="H10" s="322"/>
      <c r="I10" s="322"/>
      <c r="J10" s="322"/>
      <c r="K10" s="322"/>
      <c r="L10" s="548"/>
      <c r="M10" s="754"/>
      <c r="N10" s="331"/>
      <c r="O10" s="331"/>
      <c r="P10" s="331"/>
      <c r="Q10" s="331"/>
      <c r="R10" s="331"/>
      <c r="S10" s="331"/>
      <c r="T10" s="322"/>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2"/>
      <c r="AZ10" s="322"/>
      <c r="BA10" s="322"/>
      <c r="BB10" s="322"/>
      <c r="BC10" s="322"/>
      <c r="BD10" s="322"/>
      <c r="BE10" s="322"/>
      <c r="BF10" s="322"/>
      <c r="BG10" s="322"/>
      <c r="BH10" s="322"/>
      <c r="BI10" s="322"/>
      <c r="BJ10" s="322"/>
      <c r="BK10" s="322"/>
      <c r="BL10" s="322"/>
      <c r="BM10" s="322"/>
      <c r="BN10" s="322"/>
      <c r="BO10" s="322"/>
      <c r="BP10" s="322"/>
      <c r="BQ10" s="322"/>
      <c r="BR10" s="322"/>
      <c r="BS10" s="322"/>
      <c r="BT10" s="322"/>
      <c r="BU10" s="322"/>
      <c r="BV10" s="322"/>
      <c r="BW10" s="322"/>
      <c r="BX10" s="322"/>
      <c r="BY10" s="322"/>
      <c r="BZ10" s="322"/>
      <c r="CA10" s="322"/>
      <c r="CB10" s="322"/>
      <c r="CC10" s="322"/>
      <c r="CD10" s="322"/>
      <c r="CE10" s="322"/>
      <c r="CF10" s="322"/>
      <c r="CG10" s="322"/>
      <c r="CH10" s="322"/>
      <c r="CI10" s="322"/>
      <c r="CJ10" s="322"/>
      <c r="CK10" s="322"/>
      <c r="CL10" s="322"/>
      <c r="CM10" s="322"/>
      <c r="CN10" s="322"/>
      <c r="CO10" s="322"/>
      <c r="CP10" s="322"/>
      <c r="CQ10" s="322"/>
      <c r="CR10" s="322"/>
      <c r="CS10" s="322"/>
      <c r="CT10" s="322"/>
      <c r="CU10" s="322"/>
      <c r="CV10" s="322"/>
      <c r="CW10" s="322"/>
      <c r="CX10" s="322"/>
      <c r="CY10" s="322"/>
      <c r="CZ10" s="322"/>
      <c r="DA10" s="322"/>
      <c r="DB10" s="322"/>
      <c r="DC10" s="322"/>
      <c r="DD10" s="322"/>
      <c r="DE10" s="322"/>
      <c r="DF10" s="322"/>
      <c r="DG10" s="322"/>
      <c r="DH10" s="322"/>
      <c r="DI10" s="322"/>
      <c r="DJ10" s="322"/>
      <c r="DK10" s="322"/>
      <c r="DL10" s="322"/>
      <c r="DM10" s="322"/>
      <c r="DN10" s="322"/>
      <c r="DO10" s="322"/>
      <c r="DP10" s="322"/>
      <c r="DQ10" s="322"/>
      <c r="DR10" s="322"/>
      <c r="DS10" s="322"/>
      <c r="DT10" s="322"/>
      <c r="DU10" s="322"/>
      <c r="DV10" s="322"/>
      <c r="DW10" s="322"/>
      <c r="DX10" s="322"/>
      <c r="DY10" s="322"/>
      <c r="DZ10" s="322"/>
      <c r="EA10" s="322"/>
      <c r="EB10" s="322"/>
      <c r="EC10" s="322"/>
      <c r="ED10" s="322"/>
      <c r="EE10" s="322"/>
      <c r="EF10" s="322"/>
      <c r="EG10" s="322"/>
      <c r="EH10" s="322"/>
      <c r="EI10" s="322"/>
      <c r="EJ10" s="322"/>
      <c r="EK10" s="322"/>
      <c r="EL10" s="322"/>
      <c r="EM10" s="322"/>
      <c r="EN10" s="322"/>
      <c r="EO10" s="322"/>
      <c r="EP10" s="322"/>
      <c r="EQ10" s="322"/>
      <c r="ER10" s="322"/>
      <c r="ES10" s="322"/>
      <c r="ET10" s="322"/>
      <c r="EU10" s="322"/>
      <c r="EV10" s="322"/>
      <c r="EW10" s="322"/>
      <c r="EX10" s="322"/>
      <c r="EY10" s="322"/>
      <c r="EZ10" s="322"/>
      <c r="FA10" s="322"/>
      <c r="FB10" s="322"/>
      <c r="FC10" s="322"/>
      <c r="FD10" s="322"/>
      <c r="FE10" s="322"/>
      <c r="FF10" s="322"/>
      <c r="FG10" s="322"/>
      <c r="FH10" s="322"/>
      <c r="FI10" s="322"/>
      <c r="FJ10" s="322"/>
      <c r="FK10" s="322"/>
      <c r="FL10" s="322"/>
      <c r="FM10" s="322"/>
      <c r="FN10" s="322"/>
      <c r="FO10" s="322"/>
      <c r="FP10" s="322"/>
      <c r="FQ10" s="322"/>
      <c r="FR10" s="322"/>
      <c r="FS10" s="322"/>
      <c r="FT10" s="322"/>
      <c r="FU10" s="322"/>
      <c r="FV10" s="322"/>
      <c r="FW10" s="322"/>
      <c r="FX10" s="322"/>
      <c r="FY10" s="322"/>
      <c r="FZ10" s="322"/>
      <c r="GA10" s="322"/>
      <c r="GB10" s="322"/>
      <c r="GC10" s="322"/>
      <c r="GD10" s="322"/>
      <c r="GE10" s="322"/>
      <c r="GF10" s="322"/>
      <c r="GG10" s="322"/>
      <c r="GH10" s="322"/>
      <c r="GI10" s="322"/>
      <c r="GJ10" s="322"/>
      <c r="GK10" s="322"/>
      <c r="GL10" s="322"/>
      <c r="GM10" s="322"/>
      <c r="GN10" s="322"/>
      <c r="GO10" s="322"/>
      <c r="GP10" s="322"/>
      <c r="GQ10" s="322"/>
      <c r="GR10" s="322"/>
      <c r="GS10" s="322"/>
      <c r="GT10" s="322"/>
      <c r="GU10" s="322"/>
      <c r="GV10" s="322"/>
      <c r="GW10" s="322"/>
      <c r="GX10" s="322"/>
      <c r="GY10" s="322"/>
      <c r="GZ10" s="322"/>
      <c r="HA10" s="322"/>
      <c r="HB10" s="322"/>
      <c r="HC10" s="322"/>
      <c r="HD10" s="322"/>
      <c r="HE10" s="322"/>
      <c r="HF10" s="322"/>
      <c r="HG10" s="322"/>
      <c r="HH10" s="322"/>
      <c r="HI10" s="322"/>
      <c r="HJ10" s="322"/>
      <c r="HK10" s="322"/>
      <c r="HL10" s="322"/>
      <c r="HM10" s="322"/>
      <c r="HN10" s="322"/>
      <c r="HO10" s="322"/>
      <c r="HP10" s="322"/>
      <c r="HQ10" s="322"/>
      <c r="HR10" s="322"/>
      <c r="HS10" s="322"/>
      <c r="HT10" s="322"/>
      <c r="HU10" s="322"/>
      <c r="HV10" s="322"/>
      <c r="HW10" s="322"/>
      <c r="HX10" s="322"/>
      <c r="HY10" s="322"/>
      <c r="HZ10" s="322"/>
      <c r="IA10" s="322"/>
      <c r="IB10" s="322"/>
      <c r="IC10" s="322"/>
      <c r="ID10" s="322"/>
      <c r="IE10" s="322"/>
      <c r="IF10" s="322"/>
      <c r="IG10" s="322"/>
      <c r="IH10" s="322"/>
      <c r="II10" s="322"/>
      <c r="IJ10" s="322"/>
      <c r="IK10" s="322"/>
      <c r="IL10" s="322"/>
      <c r="IM10" s="322"/>
      <c r="IN10" s="322"/>
      <c r="IO10" s="322"/>
      <c r="IP10" s="322"/>
      <c r="IQ10" s="322"/>
      <c r="IR10" s="322"/>
      <c r="IS10" s="322"/>
      <c r="IT10" s="322"/>
      <c r="IU10" s="322"/>
      <c r="IV10" s="322"/>
      <c r="IW10" s="322"/>
      <c r="IX10" s="322"/>
      <c r="IY10" s="322"/>
    </row>
    <row r="11" spans="1:259" s="631" customFormat="1" ht="18" customHeight="1" x14ac:dyDescent="0.25">
      <c r="A11" s="328"/>
      <c r="B11" s="755" t="s">
        <v>8</v>
      </c>
      <c r="C11" s="757">
        <v>8631862</v>
      </c>
      <c r="D11" s="676">
        <v>17.753838233662304</v>
      </c>
      <c r="E11" s="756"/>
      <c r="F11" s="758">
        <v>1059893</v>
      </c>
      <c r="G11" s="759">
        <v>16.24617275870235</v>
      </c>
      <c r="H11" s="756"/>
      <c r="I11" s="760">
        <v>338932</v>
      </c>
      <c r="J11" s="761">
        <f>I11*100/C11</f>
        <v>3.9265224583062146</v>
      </c>
      <c r="K11" s="759">
        <f>I11*100/F11</f>
        <v>31.977944943499015</v>
      </c>
      <c r="L11" s="396"/>
      <c r="M11" s="396">
        <f>_xlfn.RANK.EQ(K11,K$11:K$31,0)</f>
        <v>1</v>
      </c>
      <c r="N11" s="396">
        <v>1</v>
      </c>
      <c r="O11" s="396">
        <f>MATCH(N11,M$11:M$31,0)</f>
        <v>1</v>
      </c>
      <c r="P11" s="568" t="str">
        <f t="shared" ref="P11:P29" si="0">INDEX(B$11:B$31,O11,1)</f>
        <v>Andalucía</v>
      </c>
      <c r="Q11" s="762">
        <f>INDEX(K$11:K$31,O11,1)</f>
        <v>31.977944943499015</v>
      </c>
      <c r="R11" s="873"/>
      <c r="S11" s="331"/>
      <c r="T11" s="328"/>
      <c r="U11" s="328"/>
      <c r="V11" s="328"/>
      <c r="W11" s="328"/>
      <c r="X11" s="328"/>
      <c r="Y11" s="328"/>
      <c r="Z11" s="328"/>
      <c r="AA11" s="328"/>
      <c r="AB11" s="328"/>
      <c r="AC11" s="328"/>
      <c r="AD11" s="328"/>
      <c r="AE11" s="328"/>
      <c r="AF11" s="328"/>
      <c r="AG11" s="328"/>
      <c r="AH11" s="328"/>
      <c r="AI11" s="328"/>
      <c r="AJ11" s="328"/>
      <c r="AK11" s="328"/>
      <c r="AL11" s="328"/>
      <c r="AM11" s="328"/>
      <c r="AN11" s="328"/>
      <c r="AO11" s="328"/>
      <c r="AP11" s="328"/>
      <c r="AQ11" s="328"/>
      <c r="AR11" s="328"/>
      <c r="AS11" s="328"/>
      <c r="AT11" s="328"/>
      <c r="AU11" s="328"/>
      <c r="AV11" s="328"/>
      <c r="AW11" s="328"/>
      <c r="AX11" s="328"/>
      <c r="AY11" s="328"/>
      <c r="AZ11" s="328"/>
      <c r="BA11" s="328"/>
      <c r="BB11" s="328"/>
      <c r="BC11" s="328"/>
      <c r="BD11" s="328"/>
      <c r="BE11" s="328"/>
      <c r="BF11" s="328"/>
      <c r="BG11" s="328"/>
      <c r="BH11" s="328"/>
      <c r="BI11" s="328"/>
      <c r="BJ11" s="328"/>
      <c r="BK11" s="328"/>
      <c r="BL11" s="328"/>
      <c r="BM11" s="328"/>
      <c r="BN11" s="328"/>
      <c r="BO11" s="328"/>
      <c r="BP11" s="328"/>
      <c r="BQ11" s="328"/>
      <c r="BR11" s="328"/>
      <c r="BS11" s="328"/>
      <c r="BT11" s="328"/>
      <c r="BU11" s="328"/>
      <c r="BV11" s="328"/>
      <c r="BW11" s="328"/>
      <c r="BX11" s="328"/>
      <c r="BY11" s="328"/>
      <c r="BZ11" s="328"/>
      <c r="CA11" s="328"/>
      <c r="CB11" s="328"/>
      <c r="CC11" s="328"/>
      <c r="CD11" s="328"/>
      <c r="CE11" s="328"/>
      <c r="CF11" s="328"/>
      <c r="CG11" s="328"/>
      <c r="CH11" s="328"/>
      <c r="CI11" s="328"/>
      <c r="CJ11" s="328"/>
      <c r="CK11" s="328"/>
      <c r="CL11" s="328"/>
      <c r="CM11" s="328"/>
      <c r="CN11" s="328"/>
      <c r="CO11" s="328"/>
      <c r="CP11" s="328"/>
      <c r="CQ11" s="328"/>
      <c r="CR11" s="328"/>
      <c r="CS11" s="328"/>
      <c r="CT11" s="328"/>
      <c r="CU11" s="328"/>
      <c r="CV11" s="328"/>
      <c r="CW11" s="328"/>
      <c r="CX11" s="328"/>
      <c r="CY11" s="328"/>
      <c r="CZ11" s="328"/>
      <c r="DA11" s="328"/>
      <c r="DB11" s="328"/>
      <c r="DC11" s="328"/>
      <c r="DD11" s="328"/>
      <c r="DE11" s="328"/>
      <c r="DF11" s="328"/>
      <c r="DG11" s="328"/>
      <c r="DH11" s="328"/>
      <c r="DI11" s="328"/>
      <c r="DJ11" s="328"/>
      <c r="DK11" s="328"/>
      <c r="DL11" s="328"/>
      <c r="DM11" s="328"/>
      <c r="DN11" s="328"/>
      <c r="DO11" s="328"/>
      <c r="DP11" s="328"/>
      <c r="DQ11" s="328"/>
      <c r="DR11" s="328"/>
      <c r="DS11" s="328"/>
      <c r="DT11" s="328"/>
      <c r="DU11" s="328"/>
      <c r="DV11" s="328"/>
      <c r="DW11" s="328"/>
      <c r="DX11" s="328"/>
      <c r="DY11" s="328"/>
      <c r="DZ11" s="328"/>
      <c r="EA11" s="328"/>
      <c r="EB11" s="328"/>
      <c r="EC11" s="328"/>
      <c r="ED11" s="328"/>
      <c r="EE11" s="328"/>
      <c r="EF11" s="328"/>
      <c r="EG11" s="328"/>
      <c r="EH11" s="328"/>
      <c r="EI11" s="328"/>
      <c r="EJ11" s="328"/>
      <c r="EK11" s="328"/>
      <c r="EL11" s="328"/>
      <c r="EM11" s="328"/>
      <c r="EN11" s="328"/>
      <c r="EO11" s="328"/>
      <c r="EP11" s="328"/>
      <c r="EQ11" s="328"/>
      <c r="ER11" s="328"/>
      <c r="ES11" s="328"/>
      <c r="ET11" s="328"/>
      <c r="EU11" s="328"/>
      <c r="EV11" s="328"/>
      <c r="EW11" s="328"/>
      <c r="EX11" s="328"/>
      <c r="EY11" s="328"/>
      <c r="EZ11" s="328"/>
      <c r="FA11" s="328"/>
      <c r="FB11" s="328"/>
      <c r="FC11" s="328"/>
      <c r="FD11" s="328"/>
      <c r="FE11" s="328"/>
      <c r="FF11" s="328"/>
      <c r="FG11" s="328"/>
      <c r="FH11" s="328"/>
      <c r="FI11" s="328"/>
      <c r="FJ11" s="328"/>
      <c r="FK11" s="328"/>
      <c r="FL11" s="328"/>
      <c r="FM11" s="328"/>
      <c r="FN11" s="328"/>
      <c r="FO11" s="328"/>
      <c r="FP11" s="328"/>
      <c r="FQ11" s="328"/>
      <c r="FR11" s="328"/>
      <c r="FS11" s="328"/>
      <c r="FT11" s="328"/>
      <c r="FU11" s="328"/>
      <c r="FV11" s="328"/>
      <c r="FW11" s="328"/>
      <c r="FX11" s="328"/>
      <c r="FY11" s="328"/>
      <c r="FZ11" s="328"/>
      <c r="GA11" s="328"/>
      <c r="GB11" s="328"/>
      <c r="GC11" s="328"/>
      <c r="GD11" s="328"/>
      <c r="GE11" s="328"/>
      <c r="GF11" s="328"/>
      <c r="GG11" s="328"/>
      <c r="GH11" s="328"/>
      <c r="GI11" s="328"/>
      <c r="GJ11" s="328"/>
      <c r="GK11" s="328"/>
      <c r="GL11" s="328"/>
      <c r="GM11" s="328"/>
      <c r="GN11" s="328"/>
      <c r="GO11" s="328"/>
      <c r="GP11" s="328"/>
      <c r="GQ11" s="328"/>
      <c r="GR11" s="328"/>
      <c r="GS11" s="328"/>
      <c r="GT11" s="328"/>
      <c r="GU11" s="328"/>
      <c r="GV11" s="328"/>
      <c r="GW11" s="328"/>
      <c r="GX11" s="328"/>
      <c r="GY11" s="328"/>
      <c r="GZ11" s="328"/>
      <c r="HA11" s="328"/>
      <c r="HB11" s="328"/>
      <c r="HC11" s="328"/>
      <c r="HD11" s="328"/>
      <c r="HE11" s="328"/>
      <c r="HF11" s="328"/>
      <c r="HG11" s="328"/>
      <c r="HH11" s="328"/>
      <c r="HI11" s="328"/>
      <c r="HJ11" s="328"/>
      <c r="HK11" s="328"/>
      <c r="HL11" s="328"/>
      <c r="HM11" s="328"/>
      <c r="HN11" s="328"/>
      <c r="HO11" s="328"/>
      <c r="HP11" s="328"/>
      <c r="HQ11" s="328"/>
      <c r="HR11" s="328"/>
      <c r="HS11" s="328"/>
      <c r="HT11" s="328"/>
      <c r="HU11" s="328"/>
      <c r="HV11" s="328"/>
      <c r="HW11" s="328"/>
      <c r="HX11" s="328"/>
      <c r="HY11" s="328"/>
      <c r="HZ11" s="328"/>
      <c r="IA11" s="328"/>
      <c r="IB11" s="328"/>
      <c r="IC11" s="328"/>
      <c r="ID11" s="328"/>
      <c r="IE11" s="328"/>
      <c r="IF11" s="328"/>
      <c r="IG11" s="328"/>
      <c r="IH11" s="328"/>
      <c r="II11" s="328"/>
      <c r="IJ11" s="328"/>
      <c r="IK11" s="328"/>
      <c r="IL11" s="328"/>
      <c r="IM11" s="328"/>
      <c r="IN11" s="328"/>
      <c r="IO11" s="328"/>
      <c r="IP11" s="328"/>
      <c r="IQ11" s="328"/>
      <c r="IR11" s="328"/>
      <c r="IS11" s="328"/>
      <c r="IT11" s="328"/>
      <c r="IU11" s="328"/>
      <c r="IV11" s="328"/>
      <c r="IW11" s="328"/>
      <c r="IX11" s="328"/>
      <c r="IY11" s="328"/>
    </row>
    <row r="12" spans="1:259" s="633" customFormat="1" ht="18" customHeight="1" x14ac:dyDescent="0.25">
      <c r="A12" s="331"/>
      <c r="B12" s="763" t="s">
        <v>7</v>
      </c>
      <c r="C12" s="764">
        <v>1351591</v>
      </c>
      <c r="D12" s="684">
        <v>2.7799248843498505</v>
      </c>
      <c r="E12" s="756"/>
      <c r="F12" s="765">
        <v>185859</v>
      </c>
      <c r="G12" s="766">
        <v>2.8488700489197121</v>
      </c>
      <c r="H12" s="756"/>
      <c r="I12" s="767">
        <v>49312</v>
      </c>
      <c r="J12" s="448">
        <f t="shared" ref="J12:J28" si="1">I12*100/C12</f>
        <v>3.6484409854756357</v>
      </c>
      <c r="K12" s="766">
        <f t="shared" ref="K12:K28" si="2">I12*100/F12</f>
        <v>26.531940879914345</v>
      </c>
      <c r="L12" s="396"/>
      <c r="M12" s="396">
        <f t="shared" ref="M12:M31" si="3">_xlfn.RANK.EQ(K12,K$11:K$31,0)</f>
        <v>6</v>
      </c>
      <c r="N12" s="396">
        <v>2</v>
      </c>
      <c r="O12" s="396">
        <f t="shared" ref="O12:O29" si="4">MATCH(N12,M$11:M$31,0)</f>
        <v>7</v>
      </c>
      <c r="P12" s="568" t="str">
        <f t="shared" si="0"/>
        <v>Castilla y León</v>
      </c>
      <c r="Q12" s="762">
        <f t="shared" ref="Q12:Q29" si="5">INDEX(K$11:K$31,O12,1)</f>
        <v>30.922287333869548</v>
      </c>
      <c r="R12" s="873"/>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331"/>
      <c r="BV12" s="331"/>
      <c r="BW12" s="331"/>
      <c r="BX12" s="331"/>
      <c r="BY12" s="331"/>
      <c r="BZ12" s="331"/>
      <c r="CA12" s="331"/>
      <c r="CB12" s="331"/>
      <c r="CC12" s="331"/>
      <c r="CD12" s="331"/>
      <c r="CE12" s="331"/>
      <c r="CF12" s="331"/>
      <c r="CG12" s="331"/>
      <c r="CH12" s="331"/>
      <c r="CI12" s="331"/>
      <c r="CJ12" s="331"/>
      <c r="CK12" s="331"/>
      <c r="CL12" s="331"/>
      <c r="CM12" s="331"/>
      <c r="CN12" s="331"/>
      <c r="CO12" s="331"/>
      <c r="CP12" s="331"/>
      <c r="CQ12" s="331"/>
      <c r="CR12" s="331"/>
      <c r="CS12" s="331"/>
      <c r="CT12" s="331"/>
      <c r="CU12" s="331"/>
      <c r="CV12" s="331"/>
      <c r="CW12" s="331"/>
      <c r="CX12" s="331"/>
      <c r="CY12" s="331"/>
      <c r="CZ12" s="331"/>
      <c r="DA12" s="331"/>
      <c r="DB12" s="331"/>
      <c r="DC12" s="331"/>
      <c r="DD12" s="331"/>
      <c r="DE12" s="331"/>
      <c r="DF12" s="331"/>
      <c r="DG12" s="331"/>
      <c r="DH12" s="331"/>
      <c r="DI12" s="331"/>
      <c r="DJ12" s="331"/>
      <c r="DK12" s="331"/>
      <c r="DL12" s="331"/>
      <c r="DM12" s="331"/>
      <c r="DN12" s="331"/>
      <c r="DO12" s="331"/>
      <c r="DP12" s="331"/>
      <c r="DQ12" s="331"/>
      <c r="DR12" s="331"/>
      <c r="DS12" s="331"/>
      <c r="DT12" s="331"/>
      <c r="DU12" s="331"/>
      <c r="DV12" s="331"/>
      <c r="DW12" s="331"/>
      <c r="DX12" s="331"/>
      <c r="DY12" s="331"/>
      <c r="DZ12" s="331"/>
      <c r="EA12" s="331"/>
      <c r="EB12" s="331"/>
      <c r="EC12" s="331"/>
      <c r="ED12" s="331"/>
      <c r="EE12" s="331"/>
      <c r="EF12" s="331"/>
      <c r="EG12" s="331"/>
      <c r="EH12" s="331"/>
      <c r="EI12" s="331"/>
      <c r="EJ12" s="331"/>
      <c r="EK12" s="331"/>
      <c r="EL12" s="331"/>
      <c r="EM12" s="331"/>
      <c r="EN12" s="331"/>
      <c r="EO12" s="331"/>
      <c r="EP12" s="331"/>
      <c r="EQ12" s="331"/>
      <c r="ER12" s="331"/>
      <c r="ES12" s="331"/>
      <c r="ET12" s="331"/>
      <c r="EU12" s="331"/>
      <c r="EV12" s="331"/>
      <c r="EW12" s="331"/>
      <c r="EX12" s="331"/>
      <c r="EY12" s="331"/>
      <c r="EZ12" s="331"/>
      <c r="FA12" s="331"/>
      <c r="FB12" s="331"/>
      <c r="FC12" s="331"/>
      <c r="FD12" s="331"/>
      <c r="FE12" s="331"/>
      <c r="FF12" s="331"/>
      <c r="FG12" s="331"/>
      <c r="FH12" s="331"/>
      <c r="FI12" s="331"/>
      <c r="FJ12" s="331"/>
      <c r="FK12" s="331"/>
      <c r="FL12" s="331"/>
      <c r="FM12" s="331"/>
      <c r="FN12" s="331"/>
      <c r="FO12" s="331"/>
      <c r="FP12" s="331"/>
      <c r="FQ12" s="331"/>
      <c r="FR12" s="331"/>
      <c r="FS12" s="331"/>
      <c r="FT12" s="331"/>
      <c r="FU12" s="331"/>
      <c r="FV12" s="331"/>
      <c r="FW12" s="331"/>
      <c r="FX12" s="331"/>
      <c r="FY12" s="331"/>
      <c r="FZ12" s="331"/>
      <c r="GA12" s="331"/>
      <c r="GB12" s="331"/>
      <c r="GC12" s="331"/>
      <c r="GD12" s="331"/>
      <c r="GE12" s="331"/>
      <c r="GF12" s="331"/>
      <c r="GG12" s="331"/>
      <c r="GH12" s="331"/>
      <c r="GI12" s="331"/>
      <c r="GJ12" s="331"/>
      <c r="GK12" s="331"/>
      <c r="GL12" s="331"/>
      <c r="GM12" s="331"/>
      <c r="GN12" s="331"/>
      <c r="GO12" s="331"/>
      <c r="GP12" s="331"/>
      <c r="GQ12" s="331"/>
      <c r="GR12" s="331"/>
      <c r="GS12" s="331"/>
      <c r="GT12" s="331"/>
      <c r="GU12" s="331"/>
      <c r="GV12" s="331"/>
      <c r="GW12" s="331"/>
      <c r="GX12" s="331"/>
      <c r="GY12" s="331"/>
      <c r="GZ12" s="331"/>
      <c r="HA12" s="331"/>
      <c r="HB12" s="331"/>
      <c r="HC12" s="331"/>
      <c r="HD12" s="331"/>
      <c r="HE12" s="331"/>
      <c r="HF12" s="331"/>
      <c r="HG12" s="331"/>
      <c r="HH12" s="331"/>
      <c r="HI12" s="331"/>
      <c r="HJ12" s="331"/>
      <c r="HK12" s="331"/>
      <c r="HL12" s="331"/>
      <c r="HM12" s="331"/>
      <c r="HN12" s="331"/>
      <c r="HO12" s="331"/>
      <c r="HP12" s="331"/>
      <c r="HQ12" s="331"/>
      <c r="HR12" s="331"/>
      <c r="HS12" s="331"/>
      <c r="HT12" s="331"/>
      <c r="HU12" s="331"/>
      <c r="HV12" s="331"/>
      <c r="HW12" s="331"/>
      <c r="HX12" s="331"/>
      <c r="HY12" s="331"/>
      <c r="HZ12" s="331"/>
      <c r="IA12" s="331"/>
      <c r="IB12" s="331"/>
      <c r="IC12" s="331"/>
      <c r="ID12" s="331"/>
      <c r="IE12" s="331"/>
      <c r="IF12" s="331"/>
      <c r="IG12" s="331"/>
      <c r="IH12" s="331"/>
      <c r="II12" s="331"/>
      <c r="IJ12" s="331"/>
      <c r="IK12" s="331"/>
      <c r="IL12" s="331"/>
      <c r="IM12" s="331"/>
      <c r="IN12" s="331"/>
      <c r="IO12" s="331"/>
      <c r="IP12" s="331"/>
      <c r="IQ12" s="331"/>
      <c r="IR12" s="331"/>
      <c r="IS12" s="331"/>
      <c r="IT12" s="331"/>
      <c r="IU12" s="331"/>
      <c r="IV12" s="331"/>
      <c r="IW12" s="331"/>
      <c r="IX12" s="331"/>
      <c r="IY12" s="331"/>
    </row>
    <row r="13" spans="1:259" s="633" customFormat="1" ht="18" customHeight="1" x14ac:dyDescent="0.25">
      <c r="A13" s="331"/>
      <c r="B13" s="763" t="s">
        <v>37</v>
      </c>
      <c r="C13" s="764">
        <v>1009599</v>
      </c>
      <c r="D13" s="684">
        <v>2.0765226931184988</v>
      </c>
      <c r="E13" s="756"/>
      <c r="F13" s="765">
        <v>187814</v>
      </c>
      <c r="G13" s="766">
        <v>2.8788365339736401</v>
      </c>
      <c r="H13" s="756"/>
      <c r="I13" s="767">
        <v>33772</v>
      </c>
      <c r="J13" s="448">
        <f t="shared" si="1"/>
        <v>3.3450904765159235</v>
      </c>
      <c r="K13" s="766">
        <f t="shared" si="2"/>
        <v>17.981620113516563</v>
      </c>
      <c r="L13" s="396"/>
      <c r="M13" s="396">
        <f t="shared" si="3"/>
        <v>18</v>
      </c>
      <c r="N13" s="396">
        <v>3</v>
      </c>
      <c r="O13" s="396">
        <f>MATCH(N13,M$11:M$31,0)</f>
        <v>8</v>
      </c>
      <c r="P13" s="568" t="str">
        <f t="shared" si="0"/>
        <v>Castilla - La Mancha</v>
      </c>
      <c r="Q13" s="762">
        <f t="shared" si="5"/>
        <v>28.777468211240755</v>
      </c>
      <c r="R13" s="873"/>
      <c r="S13" s="331"/>
      <c r="T13" s="331"/>
      <c r="U13" s="331"/>
      <c r="V13" s="331"/>
      <c r="W13" s="331"/>
      <c r="X13" s="331"/>
      <c r="Y13" s="331"/>
      <c r="Z13" s="331"/>
      <c r="AA13" s="331"/>
      <c r="AB13" s="331"/>
      <c r="AC13" s="331"/>
      <c r="AD13" s="331"/>
      <c r="AE13" s="331"/>
      <c r="AF13" s="331"/>
      <c r="AG13" s="331"/>
      <c r="AH13" s="331"/>
      <c r="AI13" s="331"/>
      <c r="AJ13" s="331"/>
      <c r="AK13" s="331"/>
      <c r="AL13" s="331"/>
      <c r="AM13" s="331"/>
      <c r="AN13" s="331"/>
      <c r="AO13" s="331"/>
      <c r="AP13" s="331"/>
      <c r="AQ13" s="331"/>
      <c r="AR13" s="331"/>
      <c r="AS13" s="331"/>
      <c r="AT13" s="331"/>
      <c r="AU13" s="331"/>
      <c r="AV13" s="331"/>
      <c r="AW13" s="331"/>
      <c r="AX13" s="331"/>
      <c r="AY13" s="331"/>
      <c r="AZ13" s="331"/>
      <c r="BA13" s="331"/>
      <c r="BB13" s="331"/>
      <c r="BC13" s="331"/>
      <c r="BD13" s="331"/>
      <c r="BE13" s="331"/>
      <c r="BF13" s="331"/>
      <c r="BG13" s="331"/>
      <c r="BH13" s="331"/>
      <c r="BI13" s="331"/>
      <c r="BJ13" s="331"/>
      <c r="BK13" s="331"/>
      <c r="BL13" s="331"/>
      <c r="BM13" s="331"/>
      <c r="BN13" s="331"/>
      <c r="BO13" s="331"/>
      <c r="BP13" s="331"/>
      <c r="BQ13" s="331"/>
      <c r="BR13" s="331"/>
      <c r="BS13" s="331"/>
      <c r="BT13" s="331"/>
      <c r="BU13" s="331"/>
      <c r="BV13" s="331"/>
      <c r="BW13" s="331"/>
      <c r="BX13" s="331"/>
      <c r="BY13" s="331"/>
      <c r="BZ13" s="331"/>
      <c r="CA13" s="331"/>
      <c r="CB13" s="331"/>
      <c r="CC13" s="331"/>
      <c r="CD13" s="331"/>
      <c r="CE13" s="331"/>
      <c r="CF13" s="331"/>
      <c r="CG13" s="331"/>
      <c r="CH13" s="331"/>
      <c r="CI13" s="331"/>
      <c r="CJ13" s="331"/>
      <c r="CK13" s="331"/>
      <c r="CL13" s="331"/>
      <c r="CM13" s="331"/>
      <c r="CN13" s="331"/>
      <c r="CO13" s="331"/>
      <c r="CP13" s="331"/>
      <c r="CQ13" s="331"/>
      <c r="CR13" s="331"/>
      <c r="CS13" s="331"/>
      <c r="CT13" s="331"/>
      <c r="CU13" s="331"/>
      <c r="CV13" s="331"/>
      <c r="CW13" s="331"/>
      <c r="CX13" s="331"/>
      <c r="CY13" s="331"/>
      <c r="CZ13" s="331"/>
      <c r="DA13" s="331"/>
      <c r="DB13" s="331"/>
      <c r="DC13" s="331"/>
      <c r="DD13" s="331"/>
      <c r="DE13" s="331"/>
      <c r="DF13" s="331"/>
      <c r="DG13" s="331"/>
      <c r="DH13" s="331"/>
      <c r="DI13" s="331"/>
      <c r="DJ13" s="331"/>
      <c r="DK13" s="331"/>
      <c r="DL13" s="331"/>
      <c r="DM13" s="331"/>
      <c r="DN13" s="331"/>
      <c r="DO13" s="331"/>
      <c r="DP13" s="331"/>
      <c r="DQ13" s="331"/>
      <c r="DR13" s="331"/>
      <c r="DS13" s="331"/>
      <c r="DT13" s="331"/>
      <c r="DU13" s="331"/>
      <c r="DV13" s="331"/>
      <c r="DW13" s="331"/>
      <c r="DX13" s="331"/>
      <c r="DY13" s="331"/>
      <c r="DZ13" s="331"/>
      <c r="EA13" s="331"/>
      <c r="EB13" s="331"/>
      <c r="EC13" s="331"/>
      <c r="ED13" s="331"/>
      <c r="EE13" s="331"/>
      <c r="EF13" s="331"/>
      <c r="EG13" s="331"/>
      <c r="EH13" s="331"/>
      <c r="EI13" s="331"/>
      <c r="EJ13" s="331"/>
      <c r="EK13" s="331"/>
      <c r="EL13" s="331"/>
      <c r="EM13" s="331"/>
      <c r="EN13" s="331"/>
      <c r="EO13" s="331"/>
      <c r="EP13" s="331"/>
      <c r="EQ13" s="331"/>
      <c r="ER13" s="331"/>
      <c r="ES13" s="331"/>
      <c r="ET13" s="331"/>
      <c r="EU13" s="331"/>
      <c r="EV13" s="331"/>
      <c r="EW13" s="331"/>
      <c r="EX13" s="331"/>
      <c r="EY13" s="331"/>
      <c r="EZ13" s="331"/>
      <c r="FA13" s="331"/>
      <c r="FB13" s="331"/>
      <c r="FC13" s="331"/>
      <c r="FD13" s="331"/>
      <c r="FE13" s="331"/>
      <c r="FF13" s="331"/>
      <c r="FG13" s="331"/>
      <c r="FH13" s="331"/>
      <c r="FI13" s="331"/>
      <c r="FJ13" s="331"/>
      <c r="FK13" s="331"/>
      <c r="FL13" s="331"/>
      <c r="FM13" s="331"/>
      <c r="FN13" s="331"/>
      <c r="FO13" s="331"/>
      <c r="FP13" s="331"/>
      <c r="FQ13" s="331"/>
      <c r="FR13" s="331"/>
      <c r="FS13" s="331"/>
      <c r="FT13" s="331"/>
      <c r="FU13" s="331"/>
      <c r="FV13" s="331"/>
      <c r="FW13" s="331"/>
      <c r="FX13" s="331"/>
      <c r="FY13" s="331"/>
      <c r="FZ13" s="331"/>
      <c r="GA13" s="331"/>
      <c r="GB13" s="331"/>
      <c r="GC13" s="331"/>
      <c r="GD13" s="331"/>
      <c r="GE13" s="331"/>
      <c r="GF13" s="331"/>
      <c r="GG13" s="331"/>
      <c r="GH13" s="331"/>
      <c r="GI13" s="331"/>
      <c r="GJ13" s="331"/>
      <c r="GK13" s="331"/>
      <c r="GL13" s="331"/>
      <c r="GM13" s="331"/>
      <c r="GN13" s="331"/>
      <c r="GO13" s="331"/>
      <c r="GP13" s="331"/>
      <c r="GQ13" s="331"/>
      <c r="GR13" s="331"/>
      <c r="GS13" s="331"/>
      <c r="GT13" s="331"/>
      <c r="GU13" s="331"/>
      <c r="GV13" s="331"/>
      <c r="GW13" s="331"/>
      <c r="GX13" s="331"/>
      <c r="GY13" s="331"/>
      <c r="GZ13" s="331"/>
      <c r="HA13" s="331"/>
      <c r="HB13" s="331"/>
      <c r="HC13" s="331"/>
      <c r="HD13" s="331"/>
      <c r="HE13" s="331"/>
      <c r="HF13" s="331"/>
      <c r="HG13" s="331"/>
      <c r="HH13" s="331"/>
      <c r="HI13" s="331"/>
      <c r="HJ13" s="331"/>
      <c r="HK13" s="331"/>
      <c r="HL13" s="331"/>
      <c r="HM13" s="331"/>
      <c r="HN13" s="331"/>
      <c r="HO13" s="331"/>
      <c r="HP13" s="331"/>
      <c r="HQ13" s="331"/>
      <c r="HR13" s="331"/>
      <c r="HS13" s="331"/>
      <c r="HT13" s="331"/>
      <c r="HU13" s="331"/>
      <c r="HV13" s="331"/>
      <c r="HW13" s="331"/>
      <c r="HX13" s="331"/>
      <c r="HY13" s="331"/>
      <c r="HZ13" s="331"/>
      <c r="IA13" s="331"/>
      <c r="IB13" s="331"/>
      <c r="IC13" s="331"/>
      <c r="ID13" s="331"/>
      <c r="IE13" s="331"/>
      <c r="IF13" s="331"/>
      <c r="IG13" s="331"/>
      <c r="IH13" s="331"/>
      <c r="II13" s="331"/>
      <c r="IJ13" s="331"/>
      <c r="IK13" s="331"/>
      <c r="IL13" s="331"/>
      <c r="IM13" s="331"/>
      <c r="IN13" s="331"/>
      <c r="IO13" s="331"/>
      <c r="IP13" s="331"/>
      <c r="IQ13" s="331"/>
      <c r="IR13" s="331"/>
      <c r="IS13" s="331"/>
      <c r="IT13" s="331"/>
      <c r="IU13" s="331"/>
      <c r="IV13" s="331"/>
      <c r="IW13" s="331"/>
      <c r="IX13" s="331"/>
      <c r="IY13" s="331"/>
    </row>
    <row r="14" spans="1:259" s="633" customFormat="1" ht="18" customHeight="1" x14ac:dyDescent="0.25">
      <c r="A14" s="331"/>
      <c r="B14" s="763" t="s">
        <v>38</v>
      </c>
      <c r="C14" s="764">
        <v>1231768</v>
      </c>
      <c r="D14" s="684">
        <v>2.533475374537006</v>
      </c>
      <c r="E14" s="756"/>
      <c r="F14" s="765">
        <v>123205</v>
      </c>
      <c r="G14" s="766">
        <v>1.8885016834113664</v>
      </c>
      <c r="H14" s="756"/>
      <c r="I14" s="767">
        <v>34208</v>
      </c>
      <c r="J14" s="448">
        <f t="shared" si="1"/>
        <v>2.7771463457404315</v>
      </c>
      <c r="K14" s="766">
        <f t="shared" si="2"/>
        <v>27.765106935595146</v>
      </c>
      <c r="L14" s="396"/>
      <c r="M14" s="396">
        <f t="shared" si="3"/>
        <v>4</v>
      </c>
      <c r="N14" s="396">
        <v>4</v>
      </c>
      <c r="O14" s="396">
        <f t="shared" si="4"/>
        <v>4</v>
      </c>
      <c r="P14" s="568" t="str">
        <f t="shared" si="0"/>
        <v>Balears, Illes</v>
      </c>
      <c r="Q14" s="762">
        <f t="shared" si="5"/>
        <v>27.765106935595146</v>
      </c>
      <c r="R14" s="873"/>
      <c r="S14" s="331"/>
      <c r="T14" s="331"/>
      <c r="U14" s="331"/>
      <c r="V14" s="331"/>
      <c r="W14" s="331"/>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row>
    <row r="15" spans="1:259" s="633" customFormat="1" ht="18" customHeight="1" x14ac:dyDescent="0.25">
      <c r="A15" s="331"/>
      <c r="B15" s="763" t="s">
        <v>6</v>
      </c>
      <c r="C15" s="764">
        <v>2238754</v>
      </c>
      <c r="D15" s="684">
        <v>4.6046237023905645</v>
      </c>
      <c r="E15" s="756"/>
      <c r="F15" s="765">
        <v>262023</v>
      </c>
      <c r="G15" s="766">
        <v>4.0163213878697812</v>
      </c>
      <c r="H15" s="756"/>
      <c r="I15" s="767">
        <v>65832</v>
      </c>
      <c r="J15" s="448">
        <f t="shared" si="1"/>
        <v>2.9405642602983626</v>
      </c>
      <c r="K15" s="766">
        <f t="shared" si="2"/>
        <v>25.124511970323216</v>
      </c>
      <c r="L15" s="396"/>
      <c r="M15" s="396">
        <f t="shared" si="3"/>
        <v>10</v>
      </c>
      <c r="N15" s="396">
        <v>5</v>
      </c>
      <c r="O15" s="396">
        <f t="shared" si="4"/>
        <v>10</v>
      </c>
      <c r="P15" s="568" t="str">
        <f t="shared" si="0"/>
        <v>Comunitat Valenciana</v>
      </c>
      <c r="Q15" s="762">
        <f t="shared" si="5"/>
        <v>27.353158661066178</v>
      </c>
      <c r="R15" s="873"/>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row>
    <row r="16" spans="1:259" s="633" customFormat="1" ht="18" customHeight="1" x14ac:dyDescent="0.25">
      <c r="A16" s="331"/>
      <c r="B16" s="763" t="s">
        <v>5</v>
      </c>
      <c r="C16" s="768">
        <v>590851</v>
      </c>
      <c r="D16" s="684">
        <v>1.2152503219117274</v>
      </c>
      <c r="E16" s="756"/>
      <c r="F16" s="769">
        <v>102326</v>
      </c>
      <c r="G16" s="766">
        <v>1.5684657542855522</v>
      </c>
      <c r="H16" s="756"/>
      <c r="I16" s="767">
        <v>18132</v>
      </c>
      <c r="J16" s="448">
        <f t="shared" si="1"/>
        <v>3.0687939937480007</v>
      </c>
      <c r="K16" s="766">
        <f t="shared" si="2"/>
        <v>17.719836600668451</v>
      </c>
      <c r="L16" s="396"/>
      <c r="M16" s="396">
        <f t="shared" si="3"/>
        <v>19</v>
      </c>
      <c r="N16" s="396">
        <v>6</v>
      </c>
      <c r="O16" s="396">
        <f t="shared" si="4"/>
        <v>2</v>
      </c>
      <c r="P16" s="568" t="str">
        <f t="shared" si="0"/>
        <v>Aragón</v>
      </c>
      <c r="Q16" s="770">
        <f t="shared" si="5"/>
        <v>26.531940879914345</v>
      </c>
      <c r="R16" s="873"/>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row>
    <row r="17" spans="1:259" s="742" customFormat="1" ht="18" customHeight="1" x14ac:dyDescent="0.25">
      <c r="A17" s="450"/>
      <c r="B17" s="771" t="s">
        <v>4</v>
      </c>
      <c r="C17" s="764">
        <v>2391682</v>
      </c>
      <c r="D17" s="684">
        <v>4.9191629030169768</v>
      </c>
      <c r="E17" s="756"/>
      <c r="F17" s="772">
        <v>417744</v>
      </c>
      <c r="G17" s="773">
        <v>6.4032323950732337</v>
      </c>
      <c r="H17" s="756"/>
      <c r="I17" s="774">
        <v>129176</v>
      </c>
      <c r="J17" s="587">
        <f t="shared" si="1"/>
        <v>5.4010524810572642</v>
      </c>
      <c r="K17" s="773">
        <f t="shared" si="2"/>
        <v>30.922287333869548</v>
      </c>
      <c r="L17" s="396"/>
      <c r="M17" s="396">
        <f t="shared" si="3"/>
        <v>2</v>
      </c>
      <c r="N17" s="396">
        <v>7</v>
      </c>
      <c r="O17" s="396">
        <f t="shared" si="4"/>
        <v>21</v>
      </c>
      <c r="P17" s="568" t="str">
        <f t="shared" si="0"/>
        <v>TOTAL</v>
      </c>
      <c r="Q17" s="762">
        <f t="shared" si="5"/>
        <v>25.705909988649523</v>
      </c>
      <c r="R17" s="873"/>
      <c r="S17" s="450"/>
      <c r="T17" s="450"/>
      <c r="U17" s="450"/>
      <c r="V17" s="450"/>
      <c r="W17" s="450"/>
      <c r="X17" s="450"/>
      <c r="Y17" s="450"/>
      <c r="Z17" s="450"/>
      <c r="AA17" s="450"/>
      <c r="AB17" s="450"/>
      <c r="AC17" s="450"/>
      <c r="AD17" s="450"/>
      <c r="AE17" s="450"/>
      <c r="AF17" s="450"/>
      <c r="AG17" s="450"/>
      <c r="AH17" s="450"/>
      <c r="AI17" s="450"/>
      <c r="AJ17" s="450"/>
      <c r="AK17" s="450"/>
      <c r="AL17" s="450"/>
      <c r="AM17" s="450"/>
      <c r="AN17" s="450"/>
      <c r="AO17" s="450"/>
      <c r="AP17" s="450"/>
      <c r="AQ17" s="450"/>
      <c r="AR17" s="450"/>
      <c r="AS17" s="450"/>
      <c r="AT17" s="450"/>
      <c r="AU17" s="450"/>
      <c r="AV17" s="450"/>
      <c r="AW17" s="450"/>
      <c r="AX17" s="450"/>
      <c r="AY17" s="450"/>
      <c r="AZ17" s="450"/>
      <c r="BA17" s="450"/>
      <c r="BB17" s="450"/>
      <c r="BC17" s="450"/>
      <c r="BD17" s="450"/>
      <c r="BE17" s="450"/>
      <c r="BF17" s="450"/>
      <c r="BG17" s="450"/>
      <c r="BH17" s="450"/>
      <c r="BI17" s="450"/>
      <c r="BJ17" s="450"/>
      <c r="BK17" s="450"/>
      <c r="BL17" s="450"/>
      <c r="BM17" s="450"/>
      <c r="BN17" s="450"/>
      <c r="BO17" s="450"/>
      <c r="BP17" s="450"/>
      <c r="BQ17" s="450"/>
      <c r="BR17" s="450"/>
      <c r="BS17" s="450"/>
      <c r="BT17" s="450"/>
      <c r="BU17" s="450"/>
      <c r="BV17" s="450"/>
      <c r="BW17" s="450"/>
      <c r="BX17" s="450"/>
      <c r="BY17" s="450"/>
      <c r="BZ17" s="450"/>
      <c r="CA17" s="450"/>
      <c r="CB17" s="450"/>
      <c r="CC17" s="450"/>
      <c r="CD17" s="450"/>
      <c r="CE17" s="450"/>
      <c r="CF17" s="450"/>
      <c r="CG17" s="450"/>
      <c r="CH17" s="450"/>
      <c r="CI17" s="450"/>
      <c r="CJ17" s="450"/>
      <c r="CK17" s="450"/>
      <c r="CL17" s="450"/>
      <c r="CM17" s="450"/>
      <c r="CN17" s="450"/>
      <c r="CO17" s="450"/>
      <c r="CP17" s="450"/>
      <c r="CQ17" s="450"/>
      <c r="CR17" s="450"/>
      <c r="CS17" s="450"/>
      <c r="CT17" s="450"/>
      <c r="CU17" s="450"/>
      <c r="CV17" s="450"/>
      <c r="CW17" s="450"/>
      <c r="CX17" s="450"/>
      <c r="CY17" s="450"/>
      <c r="CZ17" s="450"/>
      <c r="DA17" s="450"/>
      <c r="DB17" s="450"/>
      <c r="DC17" s="450"/>
      <c r="DD17" s="450"/>
      <c r="DE17" s="450"/>
      <c r="DF17" s="450"/>
      <c r="DG17" s="450"/>
      <c r="DH17" s="450"/>
      <c r="DI17" s="450"/>
      <c r="DJ17" s="450"/>
      <c r="DK17" s="450"/>
      <c r="DL17" s="450"/>
      <c r="DM17" s="450"/>
      <c r="DN17" s="450"/>
      <c r="DO17" s="450"/>
      <c r="DP17" s="450"/>
      <c r="DQ17" s="450"/>
      <c r="DR17" s="450"/>
      <c r="DS17" s="450"/>
      <c r="DT17" s="450"/>
      <c r="DU17" s="450"/>
      <c r="DV17" s="450"/>
      <c r="DW17" s="450"/>
      <c r="DX17" s="450"/>
      <c r="DY17" s="450"/>
      <c r="DZ17" s="450"/>
      <c r="EA17" s="450"/>
      <c r="EB17" s="450"/>
      <c r="EC17" s="450"/>
      <c r="ED17" s="450"/>
      <c r="EE17" s="450"/>
      <c r="EF17" s="450"/>
      <c r="EG17" s="450"/>
      <c r="EH17" s="450"/>
      <c r="EI17" s="450"/>
      <c r="EJ17" s="450"/>
      <c r="EK17" s="450"/>
      <c r="EL17" s="450"/>
      <c r="EM17" s="450"/>
      <c r="EN17" s="450"/>
      <c r="EO17" s="450"/>
      <c r="EP17" s="450"/>
      <c r="EQ17" s="450"/>
      <c r="ER17" s="450"/>
      <c r="ES17" s="450"/>
      <c r="ET17" s="450"/>
      <c r="EU17" s="450"/>
      <c r="EV17" s="450"/>
      <c r="EW17" s="450"/>
      <c r="EX17" s="450"/>
      <c r="EY17" s="450"/>
      <c r="EZ17" s="450"/>
      <c r="FA17" s="450"/>
      <c r="FB17" s="450"/>
      <c r="FC17" s="450"/>
      <c r="FD17" s="450"/>
      <c r="FE17" s="450"/>
      <c r="FF17" s="450"/>
      <c r="FG17" s="450"/>
      <c r="FH17" s="450"/>
      <c r="FI17" s="450"/>
      <c r="FJ17" s="450"/>
      <c r="FK17" s="450"/>
      <c r="FL17" s="450"/>
      <c r="FM17" s="450"/>
      <c r="FN17" s="450"/>
      <c r="FO17" s="450"/>
      <c r="FP17" s="450"/>
      <c r="FQ17" s="450"/>
      <c r="FR17" s="450"/>
      <c r="FS17" s="450"/>
      <c r="FT17" s="450"/>
      <c r="FU17" s="450"/>
      <c r="FV17" s="450"/>
      <c r="FW17" s="450"/>
      <c r="FX17" s="450"/>
      <c r="FY17" s="450"/>
      <c r="FZ17" s="450"/>
      <c r="GA17" s="450"/>
      <c r="GB17" s="450"/>
      <c r="GC17" s="450"/>
      <c r="GD17" s="450"/>
      <c r="GE17" s="450"/>
      <c r="GF17" s="450"/>
      <c r="GG17" s="450"/>
      <c r="GH17" s="450"/>
      <c r="GI17" s="450"/>
      <c r="GJ17" s="450"/>
      <c r="GK17" s="450"/>
      <c r="GL17" s="450"/>
      <c r="GM17" s="450"/>
      <c r="GN17" s="450"/>
      <c r="GO17" s="450"/>
      <c r="GP17" s="450"/>
      <c r="GQ17" s="450"/>
      <c r="GR17" s="450"/>
      <c r="GS17" s="450"/>
      <c r="GT17" s="450"/>
      <c r="GU17" s="450"/>
      <c r="GV17" s="450"/>
      <c r="GW17" s="450"/>
      <c r="GX17" s="450"/>
      <c r="GY17" s="450"/>
      <c r="GZ17" s="450"/>
      <c r="HA17" s="450"/>
      <c r="HB17" s="450"/>
      <c r="HC17" s="450"/>
      <c r="HD17" s="450"/>
      <c r="HE17" s="450"/>
      <c r="HF17" s="450"/>
      <c r="HG17" s="450"/>
      <c r="HH17" s="450"/>
      <c r="HI17" s="450"/>
      <c r="HJ17" s="450"/>
      <c r="HK17" s="450"/>
      <c r="HL17" s="450"/>
      <c r="HM17" s="450"/>
      <c r="HN17" s="450"/>
      <c r="HO17" s="450"/>
      <c r="HP17" s="450"/>
      <c r="HQ17" s="450"/>
      <c r="HR17" s="450"/>
      <c r="HS17" s="450"/>
      <c r="HT17" s="450"/>
      <c r="HU17" s="450"/>
      <c r="HV17" s="450"/>
      <c r="HW17" s="450"/>
      <c r="HX17" s="450"/>
      <c r="HY17" s="450"/>
      <c r="HZ17" s="450"/>
      <c r="IA17" s="450"/>
      <c r="IB17" s="450"/>
      <c r="IC17" s="450"/>
      <c r="ID17" s="450"/>
      <c r="IE17" s="450"/>
      <c r="IF17" s="450"/>
      <c r="IG17" s="450"/>
      <c r="IH17" s="450"/>
      <c r="II17" s="450"/>
      <c r="IJ17" s="450"/>
      <c r="IK17" s="450"/>
      <c r="IL17" s="450"/>
      <c r="IM17" s="450"/>
      <c r="IN17" s="450"/>
      <c r="IO17" s="450"/>
      <c r="IP17" s="450"/>
      <c r="IQ17" s="450"/>
      <c r="IR17" s="450"/>
      <c r="IS17" s="450"/>
      <c r="IT17" s="450"/>
      <c r="IU17" s="450"/>
      <c r="IV17" s="450"/>
      <c r="IW17" s="450"/>
      <c r="IX17" s="450"/>
      <c r="IY17" s="450"/>
    </row>
    <row r="18" spans="1:259" s="742" customFormat="1" ht="18" customHeight="1" x14ac:dyDescent="0.25">
      <c r="A18" s="450"/>
      <c r="B18" s="771" t="s">
        <v>40</v>
      </c>
      <c r="C18" s="764">
        <v>2104433</v>
      </c>
      <c r="D18" s="684">
        <v>4.3283550009929108</v>
      </c>
      <c r="E18" s="756"/>
      <c r="F18" s="772">
        <v>286422</v>
      </c>
      <c r="G18" s="773">
        <v>4.3903123182180135</v>
      </c>
      <c r="H18" s="756"/>
      <c r="I18" s="774">
        <v>82425</v>
      </c>
      <c r="J18" s="587">
        <f t="shared" si="1"/>
        <v>3.9167319653322297</v>
      </c>
      <c r="K18" s="773">
        <f t="shared" si="2"/>
        <v>28.777468211240755</v>
      </c>
      <c r="L18" s="396"/>
      <c r="M18" s="396">
        <f t="shared" si="3"/>
        <v>3</v>
      </c>
      <c r="N18" s="396">
        <v>8</v>
      </c>
      <c r="O18" s="396">
        <f t="shared" si="4"/>
        <v>14</v>
      </c>
      <c r="P18" s="568" t="str">
        <f t="shared" si="0"/>
        <v>Murcia, Región de</v>
      </c>
      <c r="Q18" s="762">
        <f t="shared" si="5"/>
        <v>25.217639861191905</v>
      </c>
      <c r="R18" s="873"/>
      <c r="S18" s="450"/>
      <c r="T18" s="450"/>
      <c r="U18" s="450"/>
      <c r="V18" s="450"/>
      <c r="W18" s="450"/>
      <c r="X18" s="450"/>
      <c r="Y18" s="450"/>
      <c r="Z18" s="450"/>
      <c r="AA18" s="450"/>
      <c r="AB18" s="450"/>
      <c r="AC18" s="450"/>
      <c r="AD18" s="450"/>
      <c r="AE18" s="450"/>
      <c r="AF18" s="450"/>
      <c r="AG18" s="450"/>
      <c r="AH18" s="450"/>
      <c r="AI18" s="450"/>
      <c r="AJ18" s="450"/>
      <c r="AK18" s="450"/>
      <c r="AL18" s="450"/>
      <c r="AM18" s="450"/>
      <c r="AN18" s="450"/>
      <c r="AO18" s="450"/>
      <c r="AP18" s="450"/>
      <c r="AQ18" s="450"/>
      <c r="AR18" s="450"/>
      <c r="AS18" s="450"/>
      <c r="AT18" s="450"/>
      <c r="AU18" s="450"/>
      <c r="AV18" s="450"/>
      <c r="AW18" s="450"/>
      <c r="AX18" s="450"/>
      <c r="AY18" s="450"/>
      <c r="AZ18" s="450"/>
      <c r="BA18" s="450"/>
      <c r="BB18" s="450"/>
      <c r="BC18" s="450"/>
      <c r="BD18" s="450"/>
      <c r="BE18" s="450"/>
      <c r="BF18" s="450"/>
      <c r="BG18" s="450"/>
      <c r="BH18" s="450"/>
      <c r="BI18" s="450"/>
      <c r="BJ18" s="450"/>
      <c r="BK18" s="450"/>
      <c r="BL18" s="450"/>
      <c r="BM18" s="450"/>
      <c r="BN18" s="450"/>
      <c r="BO18" s="450"/>
      <c r="BP18" s="450"/>
      <c r="BQ18" s="450"/>
      <c r="BR18" s="450"/>
      <c r="BS18" s="450"/>
      <c r="BT18" s="450"/>
      <c r="BU18" s="450"/>
      <c r="BV18" s="450"/>
      <c r="BW18" s="450"/>
      <c r="BX18" s="450"/>
      <c r="BY18" s="450"/>
      <c r="BZ18" s="450"/>
      <c r="CA18" s="450"/>
      <c r="CB18" s="450"/>
      <c r="CC18" s="450"/>
      <c r="CD18" s="450"/>
      <c r="CE18" s="450"/>
      <c r="CF18" s="450"/>
      <c r="CG18" s="450"/>
      <c r="CH18" s="450"/>
      <c r="CI18" s="450"/>
      <c r="CJ18" s="450"/>
      <c r="CK18" s="450"/>
      <c r="CL18" s="450"/>
      <c r="CM18" s="450"/>
      <c r="CN18" s="450"/>
      <c r="CO18" s="450"/>
      <c r="CP18" s="450"/>
      <c r="CQ18" s="450"/>
      <c r="CR18" s="450"/>
      <c r="CS18" s="450"/>
      <c r="CT18" s="450"/>
      <c r="CU18" s="450"/>
      <c r="CV18" s="450"/>
      <c r="CW18" s="450"/>
      <c r="CX18" s="450"/>
      <c r="CY18" s="450"/>
      <c r="CZ18" s="450"/>
      <c r="DA18" s="450"/>
      <c r="DB18" s="450"/>
      <c r="DC18" s="450"/>
      <c r="DD18" s="450"/>
      <c r="DE18" s="450"/>
      <c r="DF18" s="450"/>
      <c r="DG18" s="450"/>
      <c r="DH18" s="450"/>
      <c r="DI18" s="450"/>
      <c r="DJ18" s="450"/>
      <c r="DK18" s="450"/>
      <c r="DL18" s="450"/>
      <c r="DM18" s="450"/>
      <c r="DN18" s="450"/>
      <c r="DO18" s="450"/>
      <c r="DP18" s="450"/>
      <c r="DQ18" s="450"/>
      <c r="DR18" s="450"/>
      <c r="DS18" s="450"/>
      <c r="DT18" s="450"/>
      <c r="DU18" s="450"/>
      <c r="DV18" s="450"/>
      <c r="DW18" s="450"/>
      <c r="DX18" s="450"/>
      <c r="DY18" s="450"/>
      <c r="DZ18" s="450"/>
      <c r="EA18" s="450"/>
      <c r="EB18" s="450"/>
      <c r="EC18" s="450"/>
      <c r="ED18" s="450"/>
      <c r="EE18" s="450"/>
      <c r="EF18" s="450"/>
      <c r="EG18" s="450"/>
      <c r="EH18" s="450"/>
      <c r="EI18" s="450"/>
      <c r="EJ18" s="450"/>
      <c r="EK18" s="450"/>
      <c r="EL18" s="450"/>
      <c r="EM18" s="450"/>
      <c r="EN18" s="450"/>
      <c r="EO18" s="450"/>
      <c r="EP18" s="450"/>
      <c r="EQ18" s="450"/>
      <c r="ER18" s="450"/>
      <c r="ES18" s="450"/>
      <c r="ET18" s="450"/>
      <c r="EU18" s="450"/>
      <c r="EV18" s="450"/>
      <c r="EW18" s="450"/>
      <c r="EX18" s="450"/>
      <c r="EY18" s="450"/>
      <c r="EZ18" s="450"/>
      <c r="FA18" s="450"/>
      <c r="FB18" s="450"/>
      <c r="FC18" s="450"/>
      <c r="FD18" s="450"/>
      <c r="FE18" s="450"/>
      <c r="FF18" s="450"/>
      <c r="FG18" s="450"/>
      <c r="FH18" s="450"/>
      <c r="FI18" s="450"/>
      <c r="FJ18" s="450"/>
      <c r="FK18" s="450"/>
      <c r="FL18" s="450"/>
      <c r="FM18" s="450"/>
      <c r="FN18" s="450"/>
      <c r="FO18" s="450"/>
      <c r="FP18" s="450"/>
      <c r="FQ18" s="450"/>
      <c r="FR18" s="450"/>
      <c r="FS18" s="450"/>
      <c r="FT18" s="450"/>
      <c r="FU18" s="450"/>
      <c r="FV18" s="450"/>
      <c r="FW18" s="450"/>
      <c r="FX18" s="450"/>
      <c r="FY18" s="450"/>
      <c r="FZ18" s="450"/>
      <c r="GA18" s="450"/>
      <c r="GB18" s="450"/>
      <c r="GC18" s="450"/>
      <c r="GD18" s="450"/>
      <c r="GE18" s="450"/>
      <c r="GF18" s="450"/>
      <c r="GG18" s="450"/>
      <c r="GH18" s="450"/>
      <c r="GI18" s="450"/>
      <c r="GJ18" s="450"/>
      <c r="GK18" s="450"/>
      <c r="GL18" s="450"/>
      <c r="GM18" s="450"/>
      <c r="GN18" s="450"/>
      <c r="GO18" s="450"/>
      <c r="GP18" s="450"/>
      <c r="GQ18" s="450"/>
      <c r="GR18" s="450"/>
      <c r="GS18" s="450"/>
      <c r="GT18" s="450"/>
      <c r="GU18" s="450"/>
      <c r="GV18" s="450"/>
      <c r="GW18" s="450"/>
      <c r="GX18" s="450"/>
      <c r="GY18" s="450"/>
      <c r="GZ18" s="450"/>
      <c r="HA18" s="450"/>
      <c r="HB18" s="450"/>
      <c r="HC18" s="450"/>
      <c r="HD18" s="450"/>
      <c r="HE18" s="450"/>
      <c r="HF18" s="450"/>
      <c r="HG18" s="450"/>
      <c r="HH18" s="450"/>
      <c r="HI18" s="450"/>
      <c r="HJ18" s="450"/>
      <c r="HK18" s="450"/>
      <c r="HL18" s="450"/>
      <c r="HM18" s="450"/>
      <c r="HN18" s="450"/>
      <c r="HO18" s="450"/>
      <c r="HP18" s="450"/>
      <c r="HQ18" s="450"/>
      <c r="HR18" s="450"/>
      <c r="HS18" s="450"/>
      <c r="HT18" s="450"/>
      <c r="HU18" s="450"/>
      <c r="HV18" s="450"/>
      <c r="HW18" s="450"/>
      <c r="HX18" s="450"/>
      <c r="HY18" s="450"/>
      <c r="HZ18" s="450"/>
      <c r="IA18" s="450"/>
      <c r="IB18" s="450"/>
      <c r="IC18" s="450"/>
      <c r="ID18" s="450"/>
      <c r="IE18" s="450"/>
      <c r="IF18" s="450"/>
      <c r="IG18" s="450"/>
      <c r="IH18" s="450"/>
      <c r="II18" s="450"/>
      <c r="IJ18" s="450"/>
      <c r="IK18" s="450"/>
      <c r="IL18" s="450"/>
      <c r="IM18" s="450"/>
      <c r="IN18" s="450"/>
      <c r="IO18" s="450"/>
      <c r="IP18" s="450"/>
      <c r="IQ18" s="450"/>
      <c r="IR18" s="450"/>
      <c r="IS18" s="450"/>
      <c r="IT18" s="450"/>
      <c r="IU18" s="450"/>
      <c r="IV18" s="450"/>
      <c r="IW18" s="450"/>
      <c r="IX18" s="450"/>
      <c r="IY18" s="450"/>
    </row>
    <row r="19" spans="1:259" s="742" customFormat="1" ht="18" customHeight="1" x14ac:dyDescent="0.25">
      <c r="A19" s="450"/>
      <c r="B19" s="771" t="s">
        <v>41</v>
      </c>
      <c r="C19" s="764">
        <v>8012231</v>
      </c>
      <c r="D19" s="684">
        <v>16.479393792988624</v>
      </c>
      <c r="E19" s="756"/>
      <c r="F19" s="772">
        <v>1087880</v>
      </c>
      <c r="G19" s="773">
        <v>16.675161002796617</v>
      </c>
      <c r="H19" s="756"/>
      <c r="I19" s="774">
        <v>248373</v>
      </c>
      <c r="J19" s="587">
        <f t="shared" si="1"/>
        <v>3.0999231050627474</v>
      </c>
      <c r="K19" s="773">
        <f t="shared" si="2"/>
        <v>22.830918851343899</v>
      </c>
      <c r="L19" s="396"/>
      <c r="M19" s="396">
        <f t="shared" si="3"/>
        <v>12</v>
      </c>
      <c r="N19" s="396">
        <v>9</v>
      </c>
      <c r="O19" s="396">
        <f>MATCH(N19,M$11:M$31,0)</f>
        <v>13</v>
      </c>
      <c r="P19" s="568" t="str">
        <f t="shared" si="0"/>
        <v>Madrid, Comunidad de</v>
      </c>
      <c r="Q19" s="762">
        <f t="shared" si="5"/>
        <v>25.146806780359331</v>
      </c>
      <c r="R19" s="873"/>
      <c r="S19" s="450"/>
      <c r="T19" s="450"/>
      <c r="U19" s="450"/>
      <c r="V19" s="450"/>
      <c r="W19" s="450"/>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row>
    <row r="20" spans="1:259" s="742" customFormat="1" ht="18" customHeight="1" x14ac:dyDescent="0.25">
      <c r="A20" s="450"/>
      <c r="B20" s="771" t="s">
        <v>3</v>
      </c>
      <c r="C20" s="764">
        <v>5319285</v>
      </c>
      <c r="D20" s="684">
        <v>10.94059722094102</v>
      </c>
      <c r="E20" s="756"/>
      <c r="F20" s="772">
        <v>655895</v>
      </c>
      <c r="G20" s="773">
        <v>10.053640774652798</v>
      </c>
      <c r="H20" s="756"/>
      <c r="I20" s="774">
        <v>179408</v>
      </c>
      <c r="J20" s="587">
        <f t="shared" si="1"/>
        <v>3.3727841241821035</v>
      </c>
      <c r="K20" s="773">
        <f>I20*100/F20</f>
        <v>27.353158661066178</v>
      </c>
      <c r="L20" s="396"/>
      <c r="M20" s="396">
        <f t="shared" si="3"/>
        <v>5</v>
      </c>
      <c r="N20" s="396">
        <v>10</v>
      </c>
      <c r="O20" s="396">
        <f t="shared" si="4"/>
        <v>5</v>
      </c>
      <c r="P20" s="568" t="str">
        <f t="shared" si="0"/>
        <v>Canarias</v>
      </c>
      <c r="Q20" s="762">
        <f t="shared" si="5"/>
        <v>25.124511970323216</v>
      </c>
      <c r="R20" s="873"/>
      <c r="S20" s="450"/>
      <c r="T20" s="450"/>
      <c r="U20" s="450"/>
      <c r="V20" s="450"/>
      <c r="W20" s="450"/>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row>
    <row r="21" spans="1:259" s="633" customFormat="1" ht="18" customHeight="1" x14ac:dyDescent="0.25">
      <c r="A21" s="331"/>
      <c r="B21" s="763" t="s">
        <v>2</v>
      </c>
      <c r="C21" s="764">
        <v>1054681</v>
      </c>
      <c r="D21" s="684">
        <v>2.1692464339811264</v>
      </c>
      <c r="E21" s="756"/>
      <c r="F21" s="765">
        <v>151399</v>
      </c>
      <c r="G21" s="766">
        <v>2.3206628494525177</v>
      </c>
      <c r="H21" s="756"/>
      <c r="I21" s="767">
        <v>37664</v>
      </c>
      <c r="J21" s="448">
        <f t="shared" si="1"/>
        <v>3.5711271939098173</v>
      </c>
      <c r="K21" s="766">
        <f t="shared" si="2"/>
        <v>24.87731094657164</v>
      </c>
      <c r="L21" s="396"/>
      <c r="M21" s="396">
        <f t="shared" si="3"/>
        <v>11</v>
      </c>
      <c r="N21" s="396">
        <v>11</v>
      </c>
      <c r="O21" s="396">
        <f t="shared" si="4"/>
        <v>11</v>
      </c>
      <c r="P21" s="568" t="str">
        <f t="shared" si="0"/>
        <v>Extremadura</v>
      </c>
      <c r="Q21" s="762">
        <f t="shared" si="5"/>
        <v>24.87731094657164</v>
      </c>
      <c r="R21" s="873"/>
      <c r="S21" s="331"/>
      <c r="T21" s="331"/>
      <c r="U21" s="331"/>
      <c r="V21" s="331"/>
      <c r="W21" s="331"/>
      <c r="X21" s="331"/>
      <c r="Y21" s="331"/>
      <c r="Z21" s="331"/>
      <c r="AA21" s="331"/>
      <c r="AB21" s="331"/>
      <c r="AC21" s="331"/>
      <c r="AD21" s="331"/>
      <c r="AE21" s="331"/>
      <c r="AF21" s="331"/>
      <c r="AG21" s="331"/>
      <c r="AH21" s="331"/>
      <c r="AI21" s="331"/>
      <c r="AJ21" s="331"/>
      <c r="AK21" s="331"/>
      <c r="AL21" s="331"/>
      <c r="AM21" s="331"/>
      <c r="AN21" s="331"/>
      <c r="AO21" s="331"/>
      <c r="AP21" s="331"/>
      <c r="AQ21" s="331"/>
      <c r="AR21" s="331"/>
      <c r="AS21" s="331"/>
      <c r="AT21" s="331"/>
      <c r="AU21" s="331"/>
      <c r="AV21" s="331"/>
      <c r="AW21" s="331"/>
      <c r="AX21" s="331"/>
      <c r="AY21" s="331"/>
      <c r="AZ21" s="331"/>
      <c r="BA21" s="331"/>
      <c r="BB21" s="331"/>
      <c r="BC21" s="331"/>
      <c r="BD21" s="331"/>
      <c r="BE21" s="331"/>
      <c r="BF21" s="331"/>
      <c r="BG21" s="331"/>
      <c r="BH21" s="331"/>
      <c r="BI21" s="331"/>
      <c r="BJ21" s="331"/>
      <c r="BK21" s="331"/>
      <c r="BL21" s="331"/>
      <c r="BM21" s="331"/>
      <c r="BN21" s="331"/>
      <c r="BO21" s="331"/>
      <c r="BP21" s="331"/>
      <c r="BQ21" s="331"/>
      <c r="BR21" s="331"/>
      <c r="BS21" s="331"/>
      <c r="BT21" s="331"/>
      <c r="BU21" s="331"/>
      <c r="BV21" s="331"/>
      <c r="BW21" s="331"/>
      <c r="BX21" s="331"/>
      <c r="BY21" s="331"/>
      <c r="BZ21" s="331"/>
      <c r="CA21" s="331"/>
      <c r="CB21" s="331"/>
      <c r="CC21" s="331"/>
      <c r="CD21" s="331"/>
      <c r="CE21" s="331"/>
      <c r="CF21" s="331"/>
      <c r="CG21" s="331"/>
      <c r="CH21" s="331"/>
      <c r="CI21" s="331"/>
      <c r="CJ21" s="331"/>
      <c r="CK21" s="331"/>
      <c r="CL21" s="331"/>
      <c r="CM21" s="331"/>
      <c r="CN21" s="331"/>
      <c r="CO21" s="331"/>
      <c r="CP21" s="331"/>
      <c r="CQ21" s="331"/>
      <c r="CR21" s="331"/>
      <c r="CS21" s="331"/>
      <c r="CT21" s="331"/>
      <c r="CU21" s="331"/>
      <c r="CV21" s="331"/>
      <c r="CW21" s="331"/>
      <c r="CX21" s="331"/>
      <c r="CY21" s="331"/>
      <c r="CZ21" s="331"/>
      <c r="DA21" s="331"/>
      <c r="DB21" s="331"/>
      <c r="DC21" s="331"/>
      <c r="DD21" s="331"/>
      <c r="DE21" s="331"/>
      <c r="DF21" s="331"/>
      <c r="DG21" s="331"/>
      <c r="DH21" s="331"/>
      <c r="DI21" s="331"/>
      <c r="DJ21" s="331"/>
      <c r="DK21" s="331"/>
      <c r="DL21" s="331"/>
      <c r="DM21" s="331"/>
      <c r="DN21" s="331"/>
      <c r="DO21" s="331"/>
      <c r="DP21" s="331"/>
      <c r="DQ21" s="331"/>
      <c r="DR21" s="331"/>
      <c r="DS21" s="331"/>
      <c r="DT21" s="331"/>
      <c r="DU21" s="331"/>
      <c r="DV21" s="331"/>
      <c r="DW21" s="331"/>
      <c r="DX21" s="331"/>
      <c r="DY21" s="331"/>
      <c r="DZ21" s="331"/>
      <c r="EA21" s="331"/>
      <c r="EB21" s="331"/>
      <c r="EC21" s="331"/>
      <c r="ED21" s="331"/>
      <c r="EE21" s="331"/>
      <c r="EF21" s="331"/>
      <c r="EG21" s="331"/>
      <c r="EH21" s="331"/>
      <c r="EI21" s="331"/>
      <c r="EJ21" s="331"/>
      <c r="EK21" s="331"/>
      <c r="EL21" s="331"/>
      <c r="EM21" s="331"/>
      <c r="EN21" s="331"/>
      <c r="EO21" s="331"/>
      <c r="EP21" s="331"/>
      <c r="EQ21" s="331"/>
      <c r="ER21" s="331"/>
      <c r="ES21" s="331"/>
      <c r="ET21" s="331"/>
      <c r="EU21" s="331"/>
      <c r="EV21" s="331"/>
      <c r="EW21" s="331"/>
      <c r="EX21" s="331"/>
      <c r="EY21" s="331"/>
      <c r="EZ21" s="331"/>
      <c r="FA21" s="331"/>
      <c r="FB21" s="331"/>
      <c r="FC21" s="331"/>
      <c r="FD21" s="331"/>
      <c r="FE21" s="331"/>
      <c r="FF21" s="331"/>
      <c r="FG21" s="331"/>
      <c r="FH21" s="331"/>
      <c r="FI21" s="331"/>
      <c r="FJ21" s="331"/>
      <c r="FK21" s="331"/>
      <c r="FL21" s="331"/>
      <c r="FM21" s="331"/>
      <c r="FN21" s="331"/>
      <c r="FO21" s="331"/>
      <c r="FP21" s="331"/>
      <c r="FQ21" s="331"/>
      <c r="FR21" s="331"/>
      <c r="FS21" s="331"/>
      <c r="FT21" s="331"/>
      <c r="FU21" s="331"/>
      <c r="FV21" s="331"/>
      <c r="FW21" s="331"/>
      <c r="FX21" s="331"/>
      <c r="FY21" s="331"/>
      <c r="FZ21" s="331"/>
      <c r="GA21" s="331"/>
      <c r="GB21" s="331"/>
      <c r="GC21" s="331"/>
      <c r="GD21" s="331"/>
      <c r="GE21" s="331"/>
      <c r="GF21" s="331"/>
      <c r="GG21" s="331"/>
      <c r="GH21" s="331"/>
      <c r="GI21" s="331"/>
      <c r="GJ21" s="331"/>
      <c r="GK21" s="331"/>
      <c r="GL21" s="331"/>
      <c r="GM21" s="331"/>
      <c r="GN21" s="331"/>
      <c r="GO21" s="331"/>
      <c r="GP21" s="331"/>
      <c r="GQ21" s="331"/>
      <c r="GR21" s="331"/>
      <c r="GS21" s="331"/>
      <c r="GT21" s="331"/>
      <c r="GU21" s="331"/>
      <c r="GV21" s="331"/>
      <c r="GW21" s="331"/>
      <c r="GX21" s="331"/>
      <c r="GY21" s="331"/>
      <c r="GZ21" s="331"/>
      <c r="HA21" s="331"/>
      <c r="HB21" s="331"/>
      <c r="HC21" s="331"/>
      <c r="HD21" s="331"/>
      <c r="HE21" s="331"/>
      <c r="HF21" s="331"/>
      <c r="HG21" s="331"/>
      <c r="HH21" s="331"/>
      <c r="HI21" s="331"/>
      <c r="HJ21" s="331"/>
      <c r="HK21" s="331"/>
      <c r="HL21" s="331"/>
      <c r="HM21" s="331"/>
      <c r="HN21" s="331"/>
      <c r="HO21" s="331"/>
      <c r="HP21" s="331"/>
      <c r="HQ21" s="331"/>
      <c r="HR21" s="331"/>
      <c r="HS21" s="331"/>
      <c r="HT21" s="331"/>
      <c r="HU21" s="331"/>
      <c r="HV21" s="331"/>
      <c r="HW21" s="331"/>
      <c r="HX21" s="331"/>
      <c r="HY21" s="331"/>
      <c r="HZ21" s="331"/>
      <c r="IA21" s="331"/>
      <c r="IB21" s="331"/>
      <c r="IC21" s="331"/>
      <c r="ID21" s="331"/>
      <c r="IE21" s="331"/>
      <c r="IF21" s="331"/>
      <c r="IG21" s="331"/>
      <c r="IH21" s="331"/>
      <c r="II21" s="331"/>
      <c r="IJ21" s="331"/>
      <c r="IK21" s="331"/>
      <c r="IL21" s="331"/>
      <c r="IM21" s="331"/>
      <c r="IN21" s="331"/>
      <c r="IO21" s="331"/>
      <c r="IP21" s="331"/>
      <c r="IQ21" s="331"/>
      <c r="IR21" s="331"/>
      <c r="IS21" s="331"/>
      <c r="IT21" s="331"/>
      <c r="IU21" s="331"/>
      <c r="IV21" s="331"/>
      <c r="IW21" s="331"/>
      <c r="IX21" s="331"/>
      <c r="IY21" s="331"/>
    </row>
    <row r="22" spans="1:259" s="633" customFormat="1" ht="18" customHeight="1" x14ac:dyDescent="0.25">
      <c r="A22" s="331"/>
      <c r="B22" s="763" t="s">
        <v>35</v>
      </c>
      <c r="C22" s="764">
        <v>2705833</v>
      </c>
      <c r="D22" s="684">
        <v>5.5653022915919159</v>
      </c>
      <c r="E22" s="756"/>
      <c r="F22" s="765">
        <v>482428</v>
      </c>
      <c r="G22" s="766">
        <v>7.3947168550365534</v>
      </c>
      <c r="H22" s="756"/>
      <c r="I22" s="767">
        <v>93660</v>
      </c>
      <c r="J22" s="448">
        <f t="shared" si="1"/>
        <v>3.4614109592129298</v>
      </c>
      <c r="K22" s="766">
        <f t="shared" si="2"/>
        <v>19.414296019302363</v>
      </c>
      <c r="L22" s="396"/>
      <c r="M22" s="396">
        <f t="shared" si="3"/>
        <v>16</v>
      </c>
      <c r="N22" s="396">
        <v>12</v>
      </c>
      <c r="O22" s="396">
        <f t="shared" si="4"/>
        <v>9</v>
      </c>
      <c r="P22" s="568" t="str">
        <f t="shared" si="0"/>
        <v>Cataluña</v>
      </c>
      <c r="Q22" s="762">
        <f t="shared" si="5"/>
        <v>22.830918851343899</v>
      </c>
      <c r="R22" s="873"/>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c r="CV22" s="331"/>
      <c r="CW22" s="331"/>
      <c r="CX22" s="331"/>
      <c r="CY22" s="331"/>
      <c r="CZ22" s="331"/>
      <c r="DA22" s="331"/>
      <c r="DB22" s="331"/>
      <c r="DC22" s="331"/>
      <c r="DD22" s="331"/>
      <c r="DE22" s="331"/>
      <c r="DF22" s="331"/>
      <c r="DG22" s="331"/>
      <c r="DH22" s="331"/>
      <c r="DI22" s="331"/>
      <c r="DJ22" s="331"/>
      <c r="DK22" s="331"/>
      <c r="DL22" s="331"/>
      <c r="DM22" s="331"/>
      <c r="DN22" s="331"/>
      <c r="DO22" s="331"/>
      <c r="DP22" s="331"/>
      <c r="DQ22" s="331"/>
      <c r="DR22" s="331"/>
      <c r="DS22" s="331"/>
      <c r="DT22" s="331"/>
      <c r="DU22" s="331"/>
      <c r="DV22" s="331"/>
      <c r="DW22" s="331"/>
      <c r="DX22" s="331"/>
      <c r="DY22" s="331"/>
      <c r="DZ22" s="331"/>
      <c r="EA22" s="331"/>
      <c r="EB22" s="331"/>
      <c r="EC22" s="331"/>
      <c r="ED22" s="331"/>
      <c r="EE22" s="331"/>
      <c r="EF22" s="331"/>
      <c r="EG22" s="331"/>
      <c r="EH22" s="331"/>
      <c r="EI22" s="331"/>
      <c r="EJ22" s="331"/>
      <c r="EK22" s="331"/>
      <c r="EL22" s="331"/>
      <c r="EM22" s="331"/>
      <c r="EN22" s="331"/>
      <c r="EO22" s="331"/>
      <c r="EP22" s="331"/>
      <c r="EQ22" s="331"/>
      <c r="ER22" s="331"/>
      <c r="ES22" s="331"/>
      <c r="ET22" s="331"/>
      <c r="EU22" s="331"/>
      <c r="EV22" s="331"/>
      <c r="EW22" s="331"/>
      <c r="EX22" s="331"/>
      <c r="EY22" s="331"/>
      <c r="EZ22" s="331"/>
      <c r="FA22" s="331"/>
      <c r="FB22" s="331"/>
      <c r="FC22" s="331"/>
      <c r="FD22" s="331"/>
      <c r="FE22" s="331"/>
      <c r="FF22" s="331"/>
      <c r="FG22" s="331"/>
      <c r="FH22" s="331"/>
      <c r="FI22" s="331"/>
      <c r="FJ22" s="331"/>
      <c r="FK22" s="331"/>
      <c r="FL22" s="331"/>
      <c r="FM22" s="331"/>
      <c r="FN22" s="331"/>
      <c r="FO22" s="331"/>
      <c r="FP22" s="331"/>
      <c r="FQ22" s="331"/>
      <c r="FR22" s="331"/>
      <c r="FS22" s="331"/>
      <c r="FT22" s="331"/>
      <c r="FU22" s="331"/>
      <c r="FV22" s="331"/>
      <c r="FW22" s="331"/>
      <c r="FX22" s="331"/>
      <c r="FY22" s="331"/>
      <c r="FZ22" s="331"/>
      <c r="GA22" s="331"/>
      <c r="GB22" s="331"/>
      <c r="GC22" s="331"/>
      <c r="GD22" s="331"/>
      <c r="GE22" s="331"/>
      <c r="GF22" s="331"/>
      <c r="GG22" s="331"/>
      <c r="GH22" s="331"/>
      <c r="GI22" s="331"/>
      <c r="GJ22" s="331"/>
      <c r="GK22" s="331"/>
      <c r="GL22" s="331"/>
      <c r="GM22" s="331"/>
      <c r="GN22" s="331"/>
      <c r="GO22" s="331"/>
      <c r="GP22" s="331"/>
      <c r="GQ22" s="331"/>
      <c r="GR22" s="331"/>
      <c r="GS22" s="331"/>
      <c r="GT22" s="331"/>
      <c r="GU22" s="331"/>
      <c r="GV22" s="331"/>
      <c r="GW22" s="331"/>
      <c r="GX22" s="331"/>
      <c r="GY22" s="331"/>
      <c r="GZ22" s="331"/>
      <c r="HA22" s="331"/>
      <c r="HB22" s="331"/>
      <c r="HC22" s="331"/>
      <c r="HD22" s="331"/>
      <c r="HE22" s="331"/>
      <c r="HF22" s="331"/>
      <c r="HG22" s="331"/>
      <c r="HH22" s="331"/>
      <c r="HI22" s="331"/>
      <c r="HJ22" s="331"/>
      <c r="HK22" s="331"/>
      <c r="HL22" s="331"/>
      <c r="HM22" s="331"/>
      <c r="HN22" s="331"/>
      <c r="HO22" s="331"/>
      <c r="HP22" s="331"/>
      <c r="HQ22" s="331"/>
      <c r="HR22" s="331"/>
      <c r="HS22" s="331"/>
      <c r="HT22" s="331"/>
      <c r="HU22" s="331"/>
      <c r="HV22" s="331"/>
      <c r="HW22" s="331"/>
      <c r="HX22" s="331"/>
      <c r="HY22" s="331"/>
      <c r="HZ22" s="331"/>
      <c r="IA22" s="331"/>
      <c r="IB22" s="331"/>
      <c r="IC22" s="331"/>
      <c r="ID22" s="331"/>
      <c r="IE22" s="331"/>
      <c r="IF22" s="331"/>
      <c r="IG22" s="331"/>
      <c r="IH22" s="331"/>
      <c r="II22" s="331"/>
      <c r="IJ22" s="331"/>
      <c r="IK22" s="331"/>
      <c r="IL22" s="331"/>
      <c r="IM22" s="331"/>
      <c r="IN22" s="331"/>
      <c r="IO22" s="331"/>
      <c r="IP22" s="331"/>
      <c r="IQ22" s="331"/>
      <c r="IR22" s="331"/>
      <c r="IS22" s="331"/>
      <c r="IT22" s="331"/>
      <c r="IU22" s="331"/>
      <c r="IV22" s="331"/>
      <c r="IW22" s="331"/>
      <c r="IX22" s="331"/>
      <c r="IY22" s="331"/>
    </row>
    <row r="23" spans="1:259" s="633" customFormat="1" ht="18" customHeight="1" x14ac:dyDescent="0.25">
      <c r="A23" s="331"/>
      <c r="B23" s="763" t="s">
        <v>42</v>
      </c>
      <c r="C23" s="764">
        <v>7009268</v>
      </c>
      <c r="D23" s="684">
        <v>14.416519889727814</v>
      </c>
      <c r="E23" s="756"/>
      <c r="F23" s="765">
        <v>834941</v>
      </c>
      <c r="G23" s="766">
        <v>12.798080305581507</v>
      </c>
      <c r="H23" s="756"/>
      <c r="I23" s="767">
        <v>209961</v>
      </c>
      <c r="J23" s="448">
        <f t="shared" si="1"/>
        <v>2.9954768457990193</v>
      </c>
      <c r="K23" s="766">
        <f t="shared" si="2"/>
        <v>25.146806780359331</v>
      </c>
      <c r="L23" s="396"/>
      <c r="M23" s="396">
        <f t="shared" si="3"/>
        <v>9</v>
      </c>
      <c r="N23" s="396">
        <v>13</v>
      </c>
      <c r="O23" s="396">
        <f t="shared" si="4"/>
        <v>16</v>
      </c>
      <c r="P23" s="568" t="str">
        <f t="shared" si="0"/>
        <v>País Vasco</v>
      </c>
      <c r="Q23" s="762">
        <f t="shared" si="5"/>
        <v>22.189328049171184</v>
      </c>
      <c r="R23" s="873"/>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row>
    <row r="24" spans="1:259" s="633" customFormat="1" ht="18" customHeight="1" x14ac:dyDescent="0.25">
      <c r="A24" s="331"/>
      <c r="B24" s="763" t="s">
        <v>43</v>
      </c>
      <c r="C24" s="764">
        <v>1568492</v>
      </c>
      <c r="D24" s="684">
        <v>3.226042450492542</v>
      </c>
      <c r="E24" s="756"/>
      <c r="F24" s="765">
        <v>199412</v>
      </c>
      <c r="G24" s="766">
        <v>3.0566121317513688</v>
      </c>
      <c r="H24" s="756"/>
      <c r="I24" s="767">
        <v>50287</v>
      </c>
      <c r="J24" s="448">
        <f t="shared" si="1"/>
        <v>3.2060730944117024</v>
      </c>
      <c r="K24" s="766">
        <f>I24*100/F24</f>
        <v>25.217639861191905</v>
      </c>
      <c r="L24" s="396"/>
      <c r="M24" s="396">
        <f t="shared" si="3"/>
        <v>8</v>
      </c>
      <c r="N24" s="396">
        <v>14</v>
      </c>
      <c r="O24" s="396">
        <f t="shared" si="4"/>
        <v>17</v>
      </c>
      <c r="P24" s="568" t="str">
        <f t="shared" si="0"/>
        <v>Rioja, La</v>
      </c>
      <c r="Q24" s="762">
        <f t="shared" si="5"/>
        <v>21.958456973293767</v>
      </c>
      <c r="R24" s="873"/>
      <c r="S24" s="331"/>
      <c r="T24" s="331"/>
      <c r="U24" s="331"/>
      <c r="V24" s="331"/>
      <c r="W24" s="331"/>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row>
    <row r="25" spans="1:259" s="633" customFormat="1" ht="18" customHeight="1" x14ac:dyDescent="0.25">
      <c r="A25" s="331"/>
      <c r="B25" s="763" t="s">
        <v>44</v>
      </c>
      <c r="C25" s="768">
        <v>678333</v>
      </c>
      <c r="D25" s="684">
        <v>1.3951815205751497</v>
      </c>
      <c r="E25" s="756"/>
      <c r="F25" s="769">
        <v>84373</v>
      </c>
      <c r="G25" s="766">
        <v>1.2932799199258731</v>
      </c>
      <c r="H25" s="756"/>
      <c r="I25" s="767">
        <v>17562</v>
      </c>
      <c r="J25" s="448">
        <f t="shared" si="1"/>
        <v>2.5889939012255043</v>
      </c>
      <c r="K25" s="766">
        <f t="shared" si="2"/>
        <v>20.814715608073673</v>
      </c>
      <c r="L25" s="396"/>
      <c r="M25" s="396">
        <f t="shared" si="3"/>
        <v>15</v>
      </c>
      <c r="N25" s="396">
        <v>15</v>
      </c>
      <c r="O25" s="396">
        <f t="shared" si="4"/>
        <v>15</v>
      </c>
      <c r="P25" s="568" t="str">
        <f t="shared" si="0"/>
        <v>Navarra, Comunidad Foral de</v>
      </c>
      <c r="Q25" s="770">
        <f t="shared" si="5"/>
        <v>20.814715608073673</v>
      </c>
      <c r="R25" s="873"/>
      <c r="S25" s="331"/>
      <c r="T25" s="331"/>
      <c r="U25" s="331"/>
      <c r="V25" s="331"/>
      <c r="W25" s="331"/>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row>
    <row r="26" spans="1:259" s="633" customFormat="1" ht="18" customHeight="1" x14ac:dyDescent="0.25">
      <c r="A26" s="331"/>
      <c r="B26" s="763" t="s">
        <v>45</v>
      </c>
      <c r="C26" s="768">
        <v>2227684</v>
      </c>
      <c r="D26" s="684">
        <v>4.5818551514977628</v>
      </c>
      <c r="E26" s="756"/>
      <c r="F26" s="769">
        <v>337108</v>
      </c>
      <c r="G26" s="766">
        <v>5.1672336795701383</v>
      </c>
      <c r="H26" s="756"/>
      <c r="I26" s="767">
        <v>74802</v>
      </c>
      <c r="J26" s="448">
        <f t="shared" si="1"/>
        <v>3.3578371079560654</v>
      </c>
      <c r="K26" s="766">
        <f t="shared" si="2"/>
        <v>22.189328049171184</v>
      </c>
      <c r="L26" s="396"/>
      <c r="M26" s="396">
        <f t="shared" si="3"/>
        <v>13</v>
      </c>
      <c r="N26" s="396">
        <v>16</v>
      </c>
      <c r="O26" s="396">
        <f t="shared" si="4"/>
        <v>12</v>
      </c>
      <c r="P26" s="568" t="str">
        <f t="shared" si="0"/>
        <v>Galicia</v>
      </c>
      <c r="Q26" s="762">
        <f t="shared" si="5"/>
        <v>19.414296019302363</v>
      </c>
      <c r="R26" s="873"/>
      <c r="S26" s="331"/>
      <c r="T26" s="331"/>
      <c r="U26" s="331"/>
      <c r="V26" s="331"/>
      <c r="W26" s="331"/>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row>
    <row r="27" spans="1:259" s="633" customFormat="1" ht="18" customHeight="1" x14ac:dyDescent="0.25">
      <c r="A27" s="331"/>
      <c r="B27" s="763" t="s">
        <v>46</v>
      </c>
      <c r="C27" s="768">
        <v>324184</v>
      </c>
      <c r="D27" s="686">
        <v>0.6667750589550181</v>
      </c>
      <c r="E27" s="756"/>
      <c r="F27" s="769">
        <v>43810</v>
      </c>
      <c r="G27" s="775">
        <v>0.67152517146424218</v>
      </c>
      <c r="H27" s="756"/>
      <c r="I27" s="767">
        <v>9620</v>
      </c>
      <c r="J27" s="448">
        <f t="shared" si="1"/>
        <v>2.9674505836191791</v>
      </c>
      <c r="K27" s="775">
        <f t="shared" si="2"/>
        <v>21.958456973293767</v>
      </c>
      <c r="L27" s="396"/>
      <c r="M27" s="396">
        <f t="shared" si="3"/>
        <v>14</v>
      </c>
      <c r="N27" s="396">
        <v>17</v>
      </c>
      <c r="O27" s="396">
        <f t="shared" si="4"/>
        <v>18</v>
      </c>
      <c r="P27" s="568" t="str">
        <f t="shared" si="0"/>
        <v>Ceuta y Melilla</v>
      </c>
      <c r="Q27" s="762">
        <f t="shared" si="5"/>
        <v>18.279419315688745</v>
      </c>
      <c r="R27" s="873"/>
      <c r="S27" s="331"/>
      <c r="T27" s="331"/>
      <c r="U27" s="331"/>
      <c r="V27" s="331"/>
      <c r="W27" s="331"/>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row>
    <row r="28" spans="1:259" s="633" customFormat="1" ht="18" customHeight="1" x14ac:dyDescent="0.25">
      <c r="A28" s="331"/>
      <c r="B28" s="763" t="s">
        <v>1</v>
      </c>
      <c r="C28" s="769">
        <v>169164</v>
      </c>
      <c r="D28" s="775">
        <v>0.34793307526918876</v>
      </c>
      <c r="E28" s="756"/>
      <c r="F28" s="769">
        <v>21423</v>
      </c>
      <c r="G28" s="775">
        <v>0.32837442931473315</v>
      </c>
      <c r="H28" s="756"/>
      <c r="I28" s="767">
        <v>3916</v>
      </c>
      <c r="J28" s="448">
        <f t="shared" si="1"/>
        <v>2.3149133385353857</v>
      </c>
      <c r="K28" s="775">
        <f t="shared" si="2"/>
        <v>18.279419315688745</v>
      </c>
      <c r="L28" s="396"/>
      <c r="M28" s="396">
        <f t="shared" si="3"/>
        <v>17</v>
      </c>
      <c r="N28" s="396">
        <v>18</v>
      </c>
      <c r="O28" s="396">
        <f t="shared" si="4"/>
        <v>3</v>
      </c>
      <c r="P28" s="568" t="str">
        <f t="shared" si="0"/>
        <v>Asturias, Principado de</v>
      </c>
      <c r="Q28" s="762">
        <f t="shared" si="5"/>
        <v>17.981620113516563</v>
      </c>
      <c r="R28" s="873"/>
      <c r="S28" s="328"/>
      <c r="T28" s="331"/>
      <c r="U28" s="331"/>
      <c r="V28" s="331"/>
      <c r="W28" s="331"/>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row>
    <row r="29" spans="1:259" s="633" customFormat="1" ht="6" customHeight="1" x14ac:dyDescent="0.25">
      <c r="A29" s="331"/>
      <c r="B29" s="743"/>
      <c r="C29" s="776"/>
      <c r="D29" s="777"/>
      <c r="E29" s="331"/>
      <c r="F29" s="776"/>
      <c r="G29" s="777"/>
      <c r="H29" s="331"/>
      <c r="I29" s="776"/>
      <c r="J29" s="778"/>
      <c r="K29" s="777"/>
      <c r="L29" s="396"/>
      <c r="M29" s="396"/>
      <c r="N29" s="396">
        <v>19</v>
      </c>
      <c r="O29" s="396">
        <f t="shared" si="4"/>
        <v>6</v>
      </c>
      <c r="P29" s="568" t="str">
        <f t="shared" si="0"/>
        <v>Cantabria</v>
      </c>
      <c r="Q29" s="762">
        <f t="shared" si="5"/>
        <v>17.719836600668451</v>
      </c>
      <c r="R29" s="874"/>
      <c r="S29" s="316"/>
      <c r="T29" s="331"/>
      <c r="U29" s="331"/>
      <c r="V29" s="331"/>
      <c r="W29" s="331"/>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row>
    <row r="30" spans="1:259" s="633" customFormat="1" ht="5.25" customHeight="1" x14ac:dyDescent="0.25">
      <c r="A30" s="331"/>
      <c r="B30" s="779"/>
      <c r="C30" s="327"/>
      <c r="D30" s="438"/>
      <c r="E30" s="779"/>
      <c r="F30" s="779"/>
      <c r="G30" s="780"/>
      <c r="H30" s="779"/>
      <c r="I30" s="328"/>
      <c r="J30" s="328"/>
      <c r="K30" s="781"/>
      <c r="L30" s="782"/>
      <c r="M30" s="396"/>
      <c r="N30" s="396"/>
      <c r="O30" s="396"/>
      <c r="P30" s="396"/>
      <c r="Q30" s="396"/>
      <c r="R30" s="873"/>
      <c r="S30" s="328"/>
      <c r="T30" s="331"/>
      <c r="U30" s="331"/>
      <c r="V30" s="331"/>
      <c r="W30" s="331"/>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row>
    <row r="31" spans="1:259" s="918" customFormat="1" ht="15.75" customHeight="1" x14ac:dyDescent="0.25">
      <c r="A31" s="329"/>
      <c r="B31" s="1256" t="s">
        <v>0</v>
      </c>
      <c r="C31" s="1257">
        <f>SUM(C11:C28)</f>
        <v>48619695</v>
      </c>
      <c r="D31" s="1258">
        <f>SUM(D11:D28)</f>
        <v>99.999999999999986</v>
      </c>
      <c r="E31" s="320"/>
      <c r="F31" s="1257">
        <f>SUM(F11:F28)</f>
        <v>6523955</v>
      </c>
      <c r="G31" s="1258">
        <f>SUM(G11:G28)</f>
        <v>100</v>
      </c>
      <c r="H31" s="320"/>
      <c r="I31" s="1257">
        <f>SUM(I11:I30)</f>
        <v>1677042</v>
      </c>
      <c r="J31" s="1259">
        <f>I31*100/C31</f>
        <v>3.4493058831405667</v>
      </c>
      <c r="K31" s="1258">
        <f>I31*100/F31</f>
        <v>25.705909988649523</v>
      </c>
      <c r="L31" s="329"/>
      <c r="M31" s="329">
        <f t="shared" si="3"/>
        <v>7</v>
      </c>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329"/>
      <c r="AL31" s="329"/>
      <c r="AM31" s="329"/>
      <c r="AN31" s="329"/>
      <c r="AO31" s="329"/>
      <c r="AP31" s="329"/>
      <c r="AQ31" s="329"/>
      <c r="AR31" s="329"/>
      <c r="AS31" s="329"/>
      <c r="AT31" s="329"/>
      <c r="AU31" s="329"/>
      <c r="AV31" s="329"/>
      <c r="AW31" s="329"/>
      <c r="AX31" s="329"/>
      <c r="AY31" s="329"/>
      <c r="AZ31" s="329"/>
      <c r="BA31" s="329"/>
      <c r="BB31" s="329"/>
      <c r="BC31" s="329"/>
      <c r="BD31" s="329"/>
      <c r="BE31" s="329"/>
      <c r="BF31" s="329"/>
      <c r="BG31" s="329"/>
      <c r="BH31" s="329"/>
      <c r="BI31" s="329"/>
      <c r="BJ31" s="329"/>
      <c r="BK31" s="329"/>
      <c r="BL31" s="329"/>
      <c r="BM31" s="329"/>
      <c r="BN31" s="329"/>
      <c r="BO31" s="329"/>
      <c r="BP31" s="329"/>
      <c r="BQ31" s="329"/>
      <c r="BR31" s="329"/>
      <c r="BS31" s="329"/>
      <c r="BT31" s="329"/>
      <c r="BU31" s="329"/>
      <c r="BV31" s="329"/>
      <c r="BW31" s="329"/>
      <c r="BX31" s="329"/>
      <c r="BY31" s="329"/>
      <c r="BZ31" s="329"/>
      <c r="CA31" s="329"/>
      <c r="CB31" s="329"/>
      <c r="CC31" s="329"/>
      <c r="CD31" s="329"/>
      <c r="CE31" s="329"/>
      <c r="CF31" s="329"/>
      <c r="CG31" s="329"/>
      <c r="CH31" s="329"/>
      <c r="CI31" s="329"/>
      <c r="CJ31" s="329"/>
      <c r="CK31" s="329"/>
      <c r="CL31" s="329"/>
      <c r="CM31" s="329"/>
      <c r="CN31" s="329"/>
      <c r="CO31" s="329"/>
      <c r="CP31" s="329"/>
      <c r="CQ31" s="329"/>
      <c r="CR31" s="329"/>
      <c r="CS31" s="329"/>
      <c r="CT31" s="329"/>
      <c r="CU31" s="329"/>
      <c r="CV31" s="329"/>
      <c r="CW31" s="329"/>
      <c r="CX31" s="329"/>
      <c r="CY31" s="329"/>
      <c r="CZ31" s="329"/>
      <c r="DA31" s="329"/>
      <c r="DB31" s="329"/>
      <c r="DC31" s="329"/>
      <c r="DD31" s="329"/>
      <c r="DE31" s="329"/>
      <c r="DF31" s="329"/>
      <c r="DG31" s="329"/>
      <c r="DH31" s="329"/>
      <c r="DI31" s="329"/>
      <c r="DJ31" s="329"/>
      <c r="DK31" s="329"/>
      <c r="DL31" s="329"/>
      <c r="DM31" s="329"/>
      <c r="DN31" s="329"/>
      <c r="DO31" s="329"/>
      <c r="DP31" s="329"/>
      <c r="DQ31" s="329"/>
      <c r="DR31" s="329"/>
      <c r="DS31" s="329"/>
      <c r="DT31" s="329"/>
      <c r="DU31" s="329"/>
      <c r="DV31" s="329"/>
      <c r="DW31" s="329"/>
      <c r="DX31" s="329"/>
      <c r="DY31" s="329"/>
      <c r="DZ31" s="329"/>
      <c r="EA31" s="329"/>
      <c r="EB31" s="329"/>
      <c r="EC31" s="329"/>
      <c r="ED31" s="329"/>
      <c r="EE31" s="329"/>
      <c r="EF31" s="329"/>
      <c r="EG31" s="329"/>
      <c r="EH31" s="329"/>
      <c r="EI31" s="329"/>
      <c r="EJ31" s="329"/>
      <c r="EK31" s="329"/>
      <c r="EL31" s="329"/>
      <c r="EM31" s="329"/>
      <c r="EN31" s="329"/>
      <c r="EO31" s="329"/>
      <c r="EP31" s="329"/>
      <c r="EQ31" s="329"/>
      <c r="ER31" s="329"/>
      <c r="ES31" s="329"/>
      <c r="ET31" s="329"/>
      <c r="EU31" s="329"/>
      <c r="EV31" s="329"/>
      <c r="EW31" s="329"/>
      <c r="EX31" s="329"/>
      <c r="EY31" s="329"/>
      <c r="EZ31" s="329"/>
      <c r="FA31" s="329"/>
      <c r="FB31" s="329"/>
      <c r="FC31" s="329"/>
      <c r="FD31" s="329"/>
      <c r="FE31" s="329"/>
      <c r="FF31" s="329"/>
      <c r="FG31" s="329"/>
      <c r="FH31" s="329"/>
      <c r="FI31" s="329"/>
      <c r="FJ31" s="329"/>
      <c r="FK31" s="329"/>
      <c r="FL31" s="329"/>
      <c r="FM31" s="329"/>
      <c r="FN31" s="329"/>
      <c r="FO31" s="329"/>
      <c r="FP31" s="329"/>
      <c r="FQ31" s="329"/>
      <c r="FR31" s="329"/>
      <c r="FS31" s="329"/>
      <c r="FT31" s="329"/>
      <c r="FU31" s="329"/>
      <c r="FV31" s="329"/>
      <c r="FW31" s="329"/>
      <c r="FX31" s="329"/>
      <c r="FY31" s="329"/>
      <c r="FZ31" s="329"/>
      <c r="GA31" s="329"/>
      <c r="GB31" s="329"/>
      <c r="GC31" s="329"/>
      <c r="GD31" s="329"/>
      <c r="GE31" s="329"/>
      <c r="GF31" s="329"/>
      <c r="GG31" s="329"/>
      <c r="GH31" s="329"/>
      <c r="GI31" s="329"/>
      <c r="GJ31" s="329"/>
      <c r="GK31" s="329"/>
      <c r="GL31" s="329"/>
      <c r="GM31" s="329"/>
      <c r="GN31" s="329"/>
      <c r="GO31" s="329"/>
      <c r="GP31" s="329"/>
      <c r="GQ31" s="329"/>
      <c r="GR31" s="329"/>
      <c r="GS31" s="329"/>
      <c r="GT31" s="329"/>
      <c r="GU31" s="329"/>
      <c r="GV31" s="329"/>
      <c r="GW31" s="329"/>
      <c r="GX31" s="329"/>
      <c r="GY31" s="329"/>
      <c r="GZ31" s="329"/>
      <c r="HA31" s="329"/>
      <c r="HB31" s="329"/>
      <c r="HC31" s="329"/>
      <c r="HD31" s="329"/>
      <c r="HE31" s="329"/>
      <c r="HF31" s="329"/>
      <c r="HG31" s="329"/>
      <c r="HH31" s="329"/>
      <c r="HI31" s="329"/>
      <c r="HJ31" s="329"/>
      <c r="HK31" s="329"/>
      <c r="HL31" s="329"/>
      <c r="HM31" s="329"/>
      <c r="HN31" s="329"/>
      <c r="HO31" s="329"/>
      <c r="HP31" s="329"/>
      <c r="HQ31" s="329"/>
      <c r="HR31" s="329"/>
      <c r="HS31" s="329"/>
      <c r="HT31" s="329"/>
      <c r="HU31" s="329"/>
      <c r="HV31" s="329"/>
      <c r="HW31" s="329"/>
      <c r="HX31" s="329"/>
      <c r="HY31" s="329"/>
      <c r="HZ31" s="329"/>
      <c r="IA31" s="329"/>
      <c r="IB31" s="329"/>
      <c r="IC31" s="329"/>
      <c r="ID31" s="329"/>
      <c r="IE31" s="329"/>
      <c r="IF31" s="329"/>
      <c r="IG31" s="329"/>
      <c r="IH31" s="329"/>
      <c r="II31" s="329"/>
      <c r="IJ31" s="329"/>
      <c r="IK31" s="329"/>
      <c r="IL31" s="329"/>
      <c r="IM31" s="329"/>
      <c r="IN31" s="329"/>
      <c r="IO31" s="329"/>
      <c r="IP31" s="329"/>
      <c r="IQ31" s="329"/>
      <c r="IR31" s="329"/>
      <c r="IS31" s="329"/>
      <c r="IT31" s="329"/>
      <c r="IU31" s="329"/>
      <c r="IV31" s="329"/>
      <c r="IW31" s="329"/>
      <c r="IX31" s="329"/>
      <c r="IY31" s="329"/>
    </row>
    <row r="32" spans="1:259" s="631" customFormat="1" ht="4.5" customHeight="1" x14ac:dyDescent="0.25">
      <c r="A32" s="328"/>
      <c r="B32" s="783"/>
      <c r="C32" s="783"/>
      <c r="D32" s="783"/>
      <c r="E32" s="322"/>
      <c r="F32" s="746"/>
      <c r="G32" s="747"/>
      <c r="H32" s="322"/>
      <c r="I32" s="746"/>
      <c r="J32" s="746"/>
      <c r="K32" s="747"/>
      <c r="L32" s="396"/>
      <c r="M32" s="396"/>
      <c r="N32" s="396"/>
      <c r="O32" s="396"/>
      <c r="P32" s="396"/>
      <c r="Q32" s="396"/>
      <c r="R32" s="333"/>
      <c r="S32" s="333"/>
      <c r="T32" s="328"/>
      <c r="U32" s="328"/>
      <c r="V32" s="328"/>
      <c r="W32" s="328"/>
      <c r="X32" s="328"/>
      <c r="Y32" s="328"/>
      <c r="Z32" s="328"/>
      <c r="AA32" s="328"/>
      <c r="AB32" s="328"/>
      <c r="AC32" s="328"/>
      <c r="AD32" s="328"/>
      <c r="AE32" s="328"/>
      <c r="AF32" s="328"/>
      <c r="AG32" s="328"/>
      <c r="AH32" s="328"/>
      <c r="AI32" s="328"/>
      <c r="AJ32" s="328"/>
      <c r="AK32" s="328"/>
      <c r="AL32" s="328"/>
      <c r="AM32" s="328"/>
      <c r="AN32" s="328"/>
      <c r="AO32" s="328"/>
      <c r="AP32" s="328"/>
      <c r="AQ32" s="328"/>
      <c r="AR32" s="328"/>
      <c r="AS32" s="328"/>
      <c r="AT32" s="328"/>
      <c r="AU32" s="328"/>
      <c r="AV32" s="328"/>
      <c r="AW32" s="328"/>
      <c r="AX32" s="328"/>
      <c r="AY32" s="328"/>
      <c r="AZ32" s="328"/>
      <c r="BA32" s="328"/>
      <c r="BB32" s="328"/>
      <c r="BC32" s="328"/>
      <c r="BD32" s="328"/>
      <c r="BE32" s="328"/>
      <c r="BF32" s="328"/>
      <c r="BG32" s="328"/>
      <c r="BH32" s="328"/>
      <c r="BI32" s="328"/>
      <c r="BJ32" s="328"/>
      <c r="BK32" s="328"/>
      <c r="BL32" s="328"/>
      <c r="BM32" s="328"/>
      <c r="BN32" s="328"/>
      <c r="BO32" s="328"/>
      <c r="BP32" s="328"/>
      <c r="BQ32" s="328"/>
      <c r="BR32" s="328"/>
      <c r="BS32" s="328"/>
      <c r="BT32" s="328"/>
      <c r="BU32" s="328"/>
      <c r="BV32" s="328"/>
      <c r="BW32" s="328"/>
      <c r="BX32" s="328"/>
      <c r="BY32" s="328"/>
      <c r="BZ32" s="328"/>
      <c r="CA32" s="328"/>
      <c r="CB32" s="328"/>
      <c r="CC32" s="328"/>
      <c r="CD32" s="328"/>
      <c r="CE32" s="328"/>
      <c r="CF32" s="328"/>
      <c r="CG32" s="328"/>
      <c r="CH32" s="328"/>
      <c r="CI32" s="328"/>
      <c r="CJ32" s="328"/>
      <c r="CK32" s="328"/>
      <c r="CL32" s="328"/>
      <c r="CM32" s="328"/>
      <c r="CN32" s="328"/>
      <c r="CO32" s="328"/>
      <c r="CP32" s="328"/>
      <c r="CQ32" s="328"/>
      <c r="CR32" s="328"/>
      <c r="CS32" s="328"/>
      <c r="CT32" s="328"/>
      <c r="CU32" s="328"/>
      <c r="CV32" s="328"/>
      <c r="CW32" s="328"/>
      <c r="CX32" s="328"/>
      <c r="CY32" s="328"/>
      <c r="CZ32" s="328"/>
      <c r="DA32" s="328"/>
      <c r="DB32" s="328"/>
      <c r="DC32" s="328"/>
      <c r="DD32" s="328"/>
      <c r="DE32" s="328"/>
      <c r="DF32" s="328"/>
      <c r="DG32" s="328"/>
      <c r="DH32" s="328"/>
      <c r="DI32" s="328"/>
      <c r="DJ32" s="328"/>
      <c r="DK32" s="328"/>
      <c r="DL32" s="328"/>
      <c r="DM32" s="328"/>
      <c r="DN32" s="328"/>
      <c r="DO32" s="328"/>
      <c r="DP32" s="328"/>
      <c r="DQ32" s="328"/>
      <c r="DR32" s="328"/>
      <c r="DS32" s="328"/>
      <c r="DT32" s="328"/>
      <c r="DU32" s="328"/>
      <c r="DV32" s="328"/>
      <c r="DW32" s="328"/>
      <c r="DX32" s="328"/>
      <c r="DY32" s="328"/>
      <c r="DZ32" s="328"/>
      <c r="EA32" s="328"/>
      <c r="EB32" s="328"/>
      <c r="EC32" s="328"/>
      <c r="ED32" s="328"/>
      <c r="EE32" s="328"/>
      <c r="EF32" s="328"/>
      <c r="EG32" s="328"/>
      <c r="EH32" s="328"/>
      <c r="EI32" s="328"/>
      <c r="EJ32" s="328"/>
      <c r="EK32" s="328"/>
      <c r="EL32" s="328"/>
      <c r="EM32" s="328"/>
      <c r="EN32" s="328"/>
      <c r="EO32" s="328"/>
      <c r="EP32" s="328"/>
      <c r="EQ32" s="328"/>
      <c r="ER32" s="328"/>
      <c r="ES32" s="328"/>
      <c r="ET32" s="328"/>
      <c r="EU32" s="328"/>
      <c r="EV32" s="328"/>
      <c r="EW32" s="328"/>
      <c r="EX32" s="328"/>
      <c r="EY32" s="328"/>
      <c r="EZ32" s="328"/>
      <c r="FA32" s="328"/>
      <c r="FB32" s="328"/>
      <c r="FC32" s="328"/>
      <c r="FD32" s="328"/>
      <c r="FE32" s="328"/>
      <c r="FF32" s="328"/>
      <c r="FG32" s="328"/>
      <c r="FH32" s="328"/>
      <c r="FI32" s="328"/>
      <c r="FJ32" s="328"/>
      <c r="FK32" s="328"/>
      <c r="FL32" s="328"/>
      <c r="FM32" s="328"/>
      <c r="FN32" s="328"/>
      <c r="FO32" s="328"/>
      <c r="FP32" s="328"/>
      <c r="FQ32" s="328"/>
      <c r="FR32" s="328"/>
      <c r="FS32" s="328"/>
      <c r="FT32" s="328"/>
      <c r="FU32" s="328"/>
      <c r="FV32" s="328"/>
      <c r="FW32" s="328"/>
      <c r="FX32" s="328"/>
      <c r="FY32" s="328"/>
      <c r="FZ32" s="328"/>
      <c r="GA32" s="328"/>
      <c r="GB32" s="328"/>
      <c r="GC32" s="328"/>
      <c r="GD32" s="328"/>
      <c r="GE32" s="328"/>
      <c r="GF32" s="328"/>
      <c r="GG32" s="328"/>
      <c r="GH32" s="328"/>
      <c r="GI32" s="328"/>
      <c r="GJ32" s="328"/>
      <c r="GK32" s="328"/>
      <c r="GL32" s="328"/>
      <c r="GM32" s="328"/>
      <c r="GN32" s="328"/>
      <c r="GO32" s="328"/>
      <c r="GP32" s="328"/>
      <c r="GQ32" s="328"/>
      <c r="GR32" s="328"/>
      <c r="GS32" s="328"/>
      <c r="GT32" s="328"/>
      <c r="GU32" s="328"/>
      <c r="GV32" s="328"/>
      <c r="GW32" s="328"/>
      <c r="GX32" s="328"/>
      <c r="GY32" s="328"/>
      <c r="GZ32" s="328"/>
      <c r="HA32" s="328"/>
      <c r="HB32" s="328"/>
      <c r="HC32" s="328"/>
      <c r="HD32" s="328"/>
      <c r="HE32" s="328"/>
      <c r="HF32" s="328"/>
      <c r="HG32" s="328"/>
      <c r="HH32" s="328"/>
      <c r="HI32" s="328"/>
      <c r="HJ32" s="328"/>
      <c r="HK32" s="328"/>
      <c r="HL32" s="328"/>
      <c r="HM32" s="328"/>
      <c r="HN32" s="328"/>
      <c r="HO32" s="328"/>
      <c r="HP32" s="328"/>
      <c r="HQ32" s="328"/>
      <c r="HR32" s="328"/>
      <c r="HS32" s="328"/>
      <c r="HT32" s="328"/>
      <c r="HU32" s="328"/>
      <c r="HV32" s="328"/>
      <c r="HW32" s="328"/>
      <c r="HX32" s="328"/>
      <c r="HY32" s="328"/>
      <c r="HZ32" s="328"/>
      <c r="IA32" s="328"/>
      <c r="IB32" s="328"/>
      <c r="IC32" s="328"/>
      <c r="ID32" s="328"/>
      <c r="IE32" s="328"/>
      <c r="IF32" s="328"/>
      <c r="IG32" s="328"/>
      <c r="IH32" s="328"/>
      <c r="II32" s="328"/>
      <c r="IJ32" s="328"/>
      <c r="IK32" s="328"/>
      <c r="IL32" s="328"/>
      <c r="IM32" s="328"/>
      <c r="IN32" s="328"/>
      <c r="IO32" s="328"/>
      <c r="IP32" s="328"/>
      <c r="IQ32" s="328"/>
      <c r="IR32" s="328"/>
      <c r="IS32" s="328"/>
      <c r="IT32" s="328"/>
      <c r="IU32" s="328"/>
      <c r="IV32" s="328"/>
      <c r="IW32" s="328"/>
      <c r="IX32" s="328"/>
      <c r="IY32" s="328"/>
    </row>
    <row r="33" spans="1:259" s="650" customFormat="1" x14ac:dyDescent="0.35">
      <c r="A33" s="394"/>
      <c r="B33" s="1486" t="str">
        <f>'22solcasaadpot'!B32:M32</f>
        <v>(1) Cifras INE de población referidas al 01/01/2024. Real Decreto 1210/2024, de 28 de noviembre BOE 12.12.24.</v>
      </c>
      <c r="C33" s="1486"/>
      <c r="D33" s="1486"/>
      <c r="E33" s="1486"/>
      <c r="F33" s="1486"/>
      <c r="G33" s="1486"/>
      <c r="H33" s="1486"/>
      <c r="I33" s="1486"/>
      <c r="J33" s="1486"/>
      <c r="K33" s="1486"/>
      <c r="L33" s="1223"/>
      <c r="M33" s="1223"/>
      <c r="N33" s="1223"/>
      <c r="O33" s="1223"/>
      <c r="P33" s="496"/>
      <c r="Q33" s="333"/>
      <c r="R33" s="748"/>
      <c r="S33" s="748"/>
      <c r="T33" s="394"/>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394"/>
      <c r="BF33" s="394"/>
      <c r="BG33" s="394"/>
      <c r="BH33" s="394"/>
      <c r="BI33" s="394"/>
      <c r="BJ33" s="394"/>
      <c r="BK33" s="394"/>
      <c r="BL33" s="394"/>
      <c r="BM33" s="394"/>
      <c r="BN33" s="394"/>
      <c r="BO33" s="394"/>
      <c r="BP33" s="394"/>
      <c r="BQ33" s="394"/>
      <c r="BR33" s="394"/>
      <c r="BS33" s="394"/>
      <c r="BT33" s="394"/>
      <c r="BU33" s="394"/>
      <c r="BV33" s="394"/>
      <c r="BW33" s="394"/>
      <c r="BX33" s="394"/>
      <c r="BY33" s="394"/>
      <c r="BZ33" s="394"/>
      <c r="CA33" s="394"/>
      <c r="CB33" s="394"/>
      <c r="CC33" s="394"/>
      <c r="CD33" s="394"/>
      <c r="CE33" s="394"/>
      <c r="CF33" s="394"/>
      <c r="CG33" s="394"/>
      <c r="CH33" s="394"/>
      <c r="CI33" s="394"/>
      <c r="CJ33" s="394"/>
      <c r="CK33" s="394"/>
      <c r="CL33" s="394"/>
      <c r="CM33" s="394"/>
      <c r="CN33" s="394"/>
      <c r="CO33" s="394"/>
      <c r="CP33" s="394"/>
      <c r="CQ33" s="394"/>
      <c r="CR33" s="394"/>
      <c r="CS33" s="394"/>
      <c r="CT33" s="394"/>
      <c r="CU33" s="394"/>
      <c r="CV33" s="394"/>
      <c r="CW33" s="394"/>
      <c r="CX33" s="394"/>
      <c r="CY33" s="394"/>
      <c r="CZ33" s="394"/>
      <c r="DA33" s="394"/>
      <c r="DB33" s="394"/>
      <c r="DC33" s="394"/>
      <c r="DD33" s="394"/>
      <c r="DE33" s="394"/>
      <c r="DF33" s="394"/>
      <c r="DG33" s="394"/>
      <c r="DH33" s="394"/>
      <c r="DI33" s="394"/>
      <c r="DJ33" s="394"/>
      <c r="DK33" s="394"/>
      <c r="DL33" s="394"/>
      <c r="DM33" s="394"/>
      <c r="DN33" s="394"/>
      <c r="DO33" s="394"/>
      <c r="DP33" s="394"/>
      <c r="DQ33" s="394"/>
      <c r="DR33" s="394"/>
      <c r="DS33" s="394"/>
      <c r="DT33" s="394"/>
      <c r="DU33" s="394"/>
      <c r="DV33" s="394"/>
      <c r="DW33" s="394"/>
      <c r="DX33" s="394"/>
      <c r="DY33" s="394"/>
      <c r="DZ33" s="394"/>
      <c r="EA33" s="394"/>
      <c r="EB33" s="394"/>
      <c r="EC33" s="394"/>
      <c r="ED33" s="394"/>
      <c r="EE33" s="394"/>
      <c r="EF33" s="394"/>
      <c r="EG33" s="394"/>
      <c r="EH33" s="394"/>
      <c r="EI33" s="394"/>
      <c r="EJ33" s="394"/>
      <c r="EK33" s="394"/>
      <c r="EL33" s="394"/>
      <c r="EM33" s="394"/>
      <c r="EN33" s="394"/>
      <c r="EO33" s="394"/>
      <c r="EP33" s="394"/>
      <c r="EQ33" s="394"/>
      <c r="ER33" s="394"/>
      <c r="ES33" s="394"/>
      <c r="ET33" s="394"/>
      <c r="EU33" s="394"/>
      <c r="EV33" s="394"/>
      <c r="EW33" s="394"/>
      <c r="EX33" s="394"/>
      <c r="EY33" s="394"/>
      <c r="EZ33" s="394"/>
      <c r="FA33" s="394"/>
      <c r="FB33" s="394"/>
      <c r="FC33" s="394"/>
      <c r="FD33" s="394"/>
      <c r="FE33" s="394"/>
      <c r="FF33" s="394"/>
      <c r="FG33" s="394"/>
      <c r="FH33" s="394"/>
      <c r="FI33" s="394"/>
      <c r="FJ33" s="394"/>
      <c r="FK33" s="394"/>
      <c r="FL33" s="394"/>
      <c r="FM33" s="394"/>
      <c r="FN33" s="394"/>
      <c r="FO33" s="394"/>
      <c r="FP33" s="394"/>
      <c r="FQ33" s="394"/>
      <c r="FR33" s="394"/>
      <c r="FS33" s="394"/>
      <c r="FT33" s="394"/>
      <c r="FU33" s="394"/>
      <c r="FV33" s="394"/>
      <c r="FW33" s="394"/>
      <c r="FX33" s="394"/>
      <c r="FY33" s="394"/>
      <c r="FZ33" s="394"/>
      <c r="GA33" s="394"/>
      <c r="GB33" s="394"/>
      <c r="GC33" s="394"/>
      <c r="GD33" s="394"/>
      <c r="GE33" s="394"/>
      <c r="GF33" s="394"/>
      <c r="GG33" s="394"/>
      <c r="GH33" s="394"/>
      <c r="GI33" s="394"/>
      <c r="GJ33" s="394"/>
      <c r="GK33" s="394"/>
      <c r="GL33" s="394"/>
      <c r="GM33" s="394"/>
      <c r="GN33" s="394"/>
      <c r="GO33" s="394"/>
      <c r="GP33" s="394"/>
      <c r="GQ33" s="394"/>
      <c r="GR33" s="394"/>
      <c r="GS33" s="394"/>
      <c r="GT33" s="394"/>
      <c r="GU33" s="394"/>
      <c r="GV33" s="394"/>
      <c r="GW33" s="394"/>
      <c r="GX33" s="394"/>
      <c r="GY33" s="394"/>
      <c r="GZ33" s="394"/>
      <c r="HA33" s="394"/>
      <c r="HB33" s="394"/>
      <c r="HC33" s="394"/>
      <c r="HD33" s="394"/>
      <c r="HE33" s="394"/>
      <c r="HF33" s="394"/>
      <c r="HG33" s="394"/>
      <c r="HH33" s="394"/>
      <c r="HI33" s="394"/>
      <c r="HJ33" s="394"/>
      <c r="HK33" s="394"/>
      <c r="HL33" s="394"/>
      <c r="HM33" s="394"/>
      <c r="HN33" s="394"/>
      <c r="HO33" s="394"/>
      <c r="HP33" s="394"/>
      <c r="HQ33" s="394"/>
      <c r="HR33" s="394"/>
      <c r="HS33" s="394"/>
      <c r="HT33" s="394"/>
      <c r="HU33" s="394"/>
      <c r="HV33" s="394"/>
      <c r="HW33" s="394"/>
      <c r="HX33" s="394"/>
      <c r="HY33" s="394"/>
      <c r="HZ33" s="394"/>
      <c r="IA33" s="394"/>
      <c r="IB33" s="394"/>
      <c r="IC33" s="394"/>
      <c r="ID33" s="394"/>
      <c r="IE33" s="394"/>
      <c r="IF33" s="394"/>
      <c r="IG33" s="394"/>
      <c r="IH33" s="394"/>
      <c r="II33" s="394"/>
      <c r="IJ33" s="394"/>
      <c r="IK33" s="394"/>
      <c r="IL33" s="394"/>
      <c r="IM33" s="394"/>
      <c r="IN33" s="394"/>
      <c r="IO33" s="394"/>
      <c r="IP33" s="394"/>
      <c r="IQ33" s="394"/>
      <c r="IR33" s="394"/>
      <c r="IS33" s="394"/>
      <c r="IT33" s="394"/>
      <c r="IU33" s="394"/>
      <c r="IV33" s="394"/>
      <c r="IW33" s="394"/>
      <c r="IX33" s="394"/>
      <c r="IY33" s="394"/>
    </row>
    <row r="34" spans="1:259" x14ac:dyDescent="0.25">
      <c r="B34" s="1487" t="str">
        <f>'22solcasaadpot'!B33:Q33</f>
        <v>(2) Cifras de Población Potencialmente Dependiente calculadas según lo explicado en la metodología</v>
      </c>
      <c r="C34" s="1487"/>
      <c r="D34" s="1487"/>
      <c r="E34" s="1487"/>
      <c r="F34" s="1487"/>
      <c r="G34" s="1487"/>
      <c r="H34" s="1487"/>
      <c r="I34" s="1487"/>
      <c r="J34" s="1487"/>
      <c r="K34" s="1487"/>
      <c r="L34" s="496"/>
      <c r="M34" s="496"/>
      <c r="N34" s="496"/>
      <c r="O34" s="496"/>
      <c r="P34" s="496"/>
    </row>
    <row r="35" spans="1:259" ht="15" customHeight="1" x14ac:dyDescent="0.35">
      <c r="B35" s="397" t="s">
        <v>47</v>
      </c>
      <c r="C35" s="397"/>
      <c r="D35" s="397"/>
      <c r="L35" s="447"/>
      <c r="M35" s="360"/>
      <c r="N35" s="360"/>
      <c r="O35" s="360"/>
      <c r="P35" s="361"/>
      <c r="Q35" s="786"/>
      <c r="R35" s="329"/>
    </row>
    <row r="36" spans="1:259" x14ac:dyDescent="0.35">
      <c r="L36" s="447"/>
      <c r="M36" s="360"/>
      <c r="N36" s="360"/>
      <c r="O36" s="360"/>
      <c r="P36" s="361"/>
      <c r="Q36" s="786"/>
      <c r="R36" s="329"/>
    </row>
    <row r="37" spans="1:259" x14ac:dyDescent="0.35">
      <c r="L37" s="447"/>
      <c r="M37" s="360"/>
      <c r="N37" s="360"/>
      <c r="O37" s="360"/>
      <c r="P37" s="361"/>
      <c r="Q37" s="787"/>
      <c r="R37" s="329"/>
    </row>
    <row r="38" spans="1:259" x14ac:dyDescent="0.35">
      <c r="L38" s="447"/>
      <c r="M38" s="360"/>
      <c r="N38" s="360"/>
      <c r="O38" s="360"/>
      <c r="P38" s="361"/>
      <c r="Q38" s="786"/>
      <c r="R38" s="329"/>
    </row>
    <row r="39" spans="1:259" x14ac:dyDescent="0.35">
      <c r="L39" s="447"/>
      <c r="M39" s="360"/>
      <c r="N39" s="360"/>
      <c r="O39" s="360"/>
      <c r="P39" s="361"/>
      <c r="Q39" s="786"/>
      <c r="R39" s="329"/>
    </row>
    <row r="40" spans="1:259" x14ac:dyDescent="0.35">
      <c r="L40" s="447"/>
      <c r="M40" s="360"/>
      <c r="N40" s="360"/>
      <c r="O40" s="360"/>
      <c r="P40" s="361"/>
      <c r="Q40" s="786"/>
      <c r="R40" s="329"/>
    </row>
    <row r="41" spans="1:259" x14ac:dyDescent="0.35">
      <c r="L41" s="447"/>
      <c r="M41" s="360"/>
      <c r="N41" s="360"/>
      <c r="O41" s="360"/>
      <c r="P41" s="361"/>
      <c r="Q41" s="786"/>
      <c r="R41" s="329"/>
    </row>
    <row r="42" spans="1:259" x14ac:dyDescent="0.35">
      <c r="L42" s="447"/>
      <c r="M42" s="360"/>
      <c r="N42" s="360"/>
      <c r="O42" s="360"/>
      <c r="P42" s="361"/>
      <c r="Q42" s="786"/>
      <c r="R42" s="329"/>
    </row>
    <row r="43" spans="1:259" x14ac:dyDescent="0.35">
      <c r="L43" s="447"/>
      <c r="M43" s="360"/>
      <c r="N43" s="360"/>
      <c r="O43" s="360"/>
      <c r="P43" s="361"/>
      <c r="Q43" s="786"/>
      <c r="R43" s="329"/>
    </row>
    <row r="44" spans="1:259" x14ac:dyDescent="0.35">
      <c r="L44" s="447"/>
      <c r="M44" s="360"/>
      <c r="N44" s="360"/>
      <c r="O44" s="360"/>
      <c r="P44" s="361"/>
      <c r="Q44" s="787"/>
      <c r="R44" s="329"/>
    </row>
    <row r="45" spans="1:259" x14ac:dyDescent="0.35">
      <c r="L45" s="447"/>
      <c r="M45" s="360"/>
      <c r="N45" s="360"/>
      <c r="O45" s="360"/>
      <c r="P45" s="361"/>
      <c r="Q45" s="786"/>
      <c r="R45" s="329"/>
    </row>
    <row r="46" spans="1:259" x14ac:dyDescent="0.35">
      <c r="L46" s="447"/>
      <c r="M46" s="360"/>
      <c r="N46" s="360"/>
      <c r="O46" s="360"/>
      <c r="P46" s="361"/>
      <c r="Q46" s="786"/>
      <c r="R46" s="329"/>
    </row>
    <row r="47" spans="1:259" x14ac:dyDescent="0.35">
      <c r="L47" s="447"/>
      <c r="M47" s="360"/>
      <c r="N47" s="360"/>
      <c r="O47" s="360"/>
      <c r="P47" s="361"/>
      <c r="Q47" s="786"/>
      <c r="R47" s="329"/>
    </row>
    <row r="48" spans="1:259" x14ac:dyDescent="0.35">
      <c r="L48" s="447"/>
      <c r="M48" s="360"/>
      <c r="N48" s="360"/>
      <c r="O48" s="360"/>
      <c r="P48" s="361"/>
      <c r="Q48" s="786"/>
      <c r="R48" s="329"/>
    </row>
    <row r="49" spans="12:18" x14ac:dyDescent="0.35">
      <c r="L49" s="447"/>
      <c r="M49" s="360"/>
      <c r="N49" s="360"/>
      <c r="O49" s="360"/>
      <c r="P49" s="361"/>
      <c r="Q49" s="786"/>
      <c r="R49" s="329"/>
    </row>
    <row r="50" spans="12:18" x14ac:dyDescent="0.35">
      <c r="L50" s="447"/>
      <c r="M50" s="360"/>
      <c r="N50" s="360"/>
      <c r="O50" s="360"/>
      <c r="P50" s="361"/>
      <c r="Q50" s="787"/>
      <c r="R50" s="329"/>
    </row>
    <row r="51" spans="12:18" x14ac:dyDescent="0.35">
      <c r="L51" s="447"/>
      <c r="M51" s="360"/>
      <c r="N51" s="360"/>
      <c r="O51" s="360"/>
      <c r="P51" s="361"/>
      <c r="Q51" s="786"/>
      <c r="R51" s="329"/>
    </row>
    <row r="52" spans="12:18" x14ac:dyDescent="0.35">
      <c r="L52" s="447"/>
      <c r="M52" s="360"/>
      <c r="N52" s="360"/>
      <c r="O52" s="360"/>
      <c r="P52" s="361"/>
      <c r="Q52" s="786"/>
      <c r="R52" s="329"/>
    </row>
    <row r="53" spans="12:18" x14ac:dyDescent="0.35">
      <c r="L53" s="447"/>
      <c r="M53" s="329"/>
      <c r="N53" s="329"/>
      <c r="O53" s="360"/>
      <c r="P53" s="361"/>
      <c r="Q53" s="786"/>
      <c r="R53" s="329"/>
    </row>
  </sheetData>
  <mergeCells count="9">
    <mergeCell ref="B33:K33"/>
    <mergeCell ref="B34:K34"/>
    <mergeCell ref="B3:H3"/>
    <mergeCell ref="A4:Q4"/>
    <mergeCell ref="B5:Q5"/>
    <mergeCell ref="F8:G8"/>
    <mergeCell ref="I8:K8"/>
    <mergeCell ref="C8:D8"/>
    <mergeCell ref="B8:B9"/>
  </mergeCells>
  <printOptions horizontalCentered="1"/>
  <pageMargins left="0" right="0" top="0.43307086614173229" bottom="0.43307086614173229" header="0" footer="0"/>
  <pageSetup paperSize="9" scale="85" orientation="landscape" r:id="rId1"/>
  <headerFooter alignWithMargins="0"/>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Hoja97">
    <tabColor theme="0"/>
    <pageSetUpPr fitToPage="1"/>
  </sheetPr>
  <dimension ref="A1:BA46"/>
  <sheetViews>
    <sheetView showGridLines="0" zoomScale="85" zoomScaleNormal="85"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3"/>
      <c r="C2" s="1443"/>
    </row>
    <row r="3" spans="1:53" s="345" customFormat="1" ht="4.5" customHeight="1" x14ac:dyDescent="0.25">
      <c r="B3" s="1444"/>
      <c r="C3" s="1444"/>
    </row>
    <row r="4" spans="1:53" s="345" customFormat="1" ht="17.25" customHeight="1" x14ac:dyDescent="0.25">
      <c r="A4" s="1445" t="s">
        <v>424</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5">
      <c r="B5" s="1446" t="str">
        <f>porsaad!$B$6</f>
        <v>Situación a 31 de diciembre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5"/>
    <row r="7" spans="1:53" s="322" customFormat="1" ht="12.75" customHeight="1" x14ac:dyDescent="0.25">
      <c r="A7" s="316"/>
      <c r="B7" s="1447" t="s">
        <v>12</v>
      </c>
      <c r="C7" s="317"/>
      <c r="D7" s="1450" t="s">
        <v>250</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5">
      <c r="A8" s="316"/>
      <c r="B8" s="1448"/>
      <c r="C8" s="317"/>
      <c r="D8" s="1452"/>
      <c r="E8" s="1453"/>
      <c r="F8" s="1453"/>
      <c r="G8" s="1453"/>
      <c r="H8" s="1453"/>
      <c r="I8" s="323"/>
      <c r="J8" s="1456" t="s">
        <v>251</v>
      </c>
      <c r="K8" s="1457"/>
      <c r="L8" s="1457"/>
      <c r="M8" s="1457"/>
      <c r="N8" s="1457"/>
      <c r="O8" s="1458"/>
      <c r="P8" s="317"/>
      <c r="Q8" s="1456" t="s">
        <v>252</v>
      </c>
      <c r="R8" s="1457"/>
      <c r="S8" s="1457"/>
      <c r="T8" s="1457"/>
      <c r="U8" s="1457"/>
      <c r="V8" s="1458"/>
      <c r="W8" s="317"/>
      <c r="X8" s="1456" t="s">
        <v>253</v>
      </c>
      <c r="Y8" s="1457"/>
      <c r="Z8" s="1457"/>
      <c r="AA8" s="1457"/>
      <c r="AB8" s="1457"/>
      <c r="AC8" s="1458"/>
      <c r="AD8" s="319"/>
      <c r="AE8" s="319"/>
      <c r="AF8" s="320"/>
      <c r="AG8" s="320"/>
      <c r="AH8" s="320"/>
      <c r="AI8" s="320"/>
      <c r="AJ8" s="320"/>
      <c r="AK8" s="320"/>
      <c r="AL8" s="321"/>
    </row>
    <row r="9" spans="1:53" s="322" customFormat="1" ht="21.75" customHeight="1" x14ac:dyDescent="0.25">
      <c r="A9" s="316"/>
      <c r="B9" s="1448"/>
      <c r="C9" s="317"/>
      <c r="D9" s="1459" t="s">
        <v>9</v>
      </c>
      <c r="E9" s="1461" t="s">
        <v>24</v>
      </c>
      <c r="F9" s="1462"/>
      <c r="G9" s="1461" t="s">
        <v>23</v>
      </c>
      <c r="H9" s="1463"/>
      <c r="I9" s="323"/>
      <c r="J9" s="1464" t="s">
        <v>9</v>
      </c>
      <c r="K9" s="1467" t="s">
        <v>222</v>
      </c>
      <c r="L9" s="1469" t="s">
        <v>24</v>
      </c>
      <c r="M9" s="1470"/>
      <c r="N9" s="1465" t="s">
        <v>23</v>
      </c>
      <c r="O9" s="1466"/>
      <c r="P9" s="317"/>
      <c r="Q9" s="1464" t="s">
        <v>9</v>
      </c>
      <c r="R9" s="1467" t="s">
        <v>222</v>
      </c>
      <c r="S9" s="1469" t="s">
        <v>24</v>
      </c>
      <c r="T9" s="1470"/>
      <c r="U9" s="1465" t="s">
        <v>23</v>
      </c>
      <c r="V9" s="1466"/>
      <c r="W9" s="317"/>
      <c r="X9" s="1464" t="s">
        <v>9</v>
      </c>
      <c r="Y9" s="1467" t="s">
        <v>222</v>
      </c>
      <c r="Z9" s="1469" t="s">
        <v>24</v>
      </c>
      <c r="AA9" s="1470"/>
      <c r="AB9" s="1465" t="s">
        <v>23</v>
      </c>
      <c r="AC9" s="1466"/>
      <c r="AD9" s="319"/>
      <c r="AE9" s="319"/>
      <c r="AF9" s="320"/>
      <c r="AG9" s="320"/>
      <c r="AH9" s="320"/>
      <c r="AI9" s="320"/>
      <c r="AJ9" s="320"/>
      <c r="AK9" s="320"/>
      <c r="AL9" s="321"/>
    </row>
    <row r="10" spans="1:53" s="322" customFormat="1" ht="36.75" customHeight="1" x14ac:dyDescent="0.25">
      <c r="A10" s="316"/>
      <c r="B10" s="1449"/>
      <c r="C10" s="317"/>
      <c r="D10" s="1460"/>
      <c r="E10" s="407" t="s">
        <v>9</v>
      </c>
      <c r="F10" s="403" t="s">
        <v>222</v>
      </c>
      <c r="G10" s="406" t="s">
        <v>9</v>
      </c>
      <c r="H10" s="886" t="s">
        <v>222</v>
      </c>
      <c r="I10" s="346"/>
      <c r="J10" s="1460"/>
      <c r="K10" s="1468"/>
      <c r="L10" s="404" t="s">
        <v>9</v>
      </c>
      <c r="M10" s="403" t="s">
        <v>222</v>
      </c>
      <c r="N10" s="407" t="s">
        <v>9</v>
      </c>
      <c r="O10" s="402" t="s">
        <v>222</v>
      </c>
      <c r="P10" s="347"/>
      <c r="Q10" s="1460"/>
      <c r="R10" s="1468"/>
      <c r="S10" s="404" t="s">
        <v>9</v>
      </c>
      <c r="T10" s="403" t="s">
        <v>222</v>
      </c>
      <c r="U10" s="407" t="s">
        <v>9</v>
      </c>
      <c r="V10" s="402" t="s">
        <v>222</v>
      </c>
      <c r="W10" s="347"/>
      <c r="X10" s="1460"/>
      <c r="Y10" s="1468"/>
      <c r="Z10" s="404" t="s">
        <v>9</v>
      </c>
      <c r="AA10" s="403" t="s">
        <v>222</v>
      </c>
      <c r="AB10" s="407" t="s">
        <v>9</v>
      </c>
      <c r="AC10" s="402" t="s">
        <v>222</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338932</v>
      </c>
      <c r="E12" s="352">
        <f>L12+S12+Z12</f>
        <v>211112</v>
      </c>
      <c r="F12" s="353">
        <f>E12/$D12*100</f>
        <v>62.287420485525125</v>
      </c>
      <c r="G12" s="352">
        <f>N12+U12+AB12</f>
        <v>127820</v>
      </c>
      <c r="H12" s="354">
        <f>G12/$D12*100</f>
        <v>37.712579514474882</v>
      </c>
      <c r="I12" s="350"/>
      <c r="J12" s="355">
        <v>96826</v>
      </c>
      <c r="K12" s="356">
        <v>28.567972336633897</v>
      </c>
      <c r="L12" s="357">
        <v>39334</v>
      </c>
      <c r="M12" s="353">
        <v>40.62338628054448</v>
      </c>
      <c r="N12" s="357">
        <v>57492</v>
      </c>
      <c r="O12" s="358">
        <v>59.37661371945552</v>
      </c>
      <c r="P12" s="350"/>
      <c r="Q12" s="355">
        <v>74283</v>
      </c>
      <c r="R12" s="356">
        <v>21.916785667921591</v>
      </c>
      <c r="S12" s="357">
        <v>48392</v>
      </c>
      <c r="T12" s="353">
        <v>65.145457237860612</v>
      </c>
      <c r="U12" s="357">
        <v>25891</v>
      </c>
      <c r="V12" s="358">
        <v>34.854542762139381</v>
      </c>
      <c r="W12" s="350"/>
      <c r="X12" s="355">
        <v>167823</v>
      </c>
      <c r="Y12" s="356">
        <v>49.515241995444512</v>
      </c>
      <c r="Z12" s="357">
        <v>123386</v>
      </c>
      <c r="AA12" s="353">
        <v>73.521507779029093</v>
      </c>
      <c r="AB12" s="357">
        <v>44437</v>
      </c>
      <c r="AC12" s="358">
        <f t="shared" ref="AC12:AC29" si="0">AB12/$X12*100</f>
        <v>26.478492220970907</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49312</v>
      </c>
      <c r="E13" s="365">
        <f t="shared" ref="E13:E29" si="2">L13+S13+Z13</f>
        <v>31688</v>
      </c>
      <c r="F13" s="366">
        <f t="shared" ref="F13:H29" si="3">E13/$D13*100</f>
        <v>64.260220635950688</v>
      </c>
      <c r="G13" s="365">
        <f t="shared" ref="G13:G29" si="4">N13+U13+AB13</f>
        <v>17624</v>
      </c>
      <c r="H13" s="367">
        <f t="shared" si="3"/>
        <v>35.739779364049319</v>
      </c>
      <c r="I13" s="350"/>
      <c r="J13" s="368">
        <v>9541</v>
      </c>
      <c r="K13" s="369">
        <v>19.348231667748212</v>
      </c>
      <c r="L13" s="370">
        <v>3959</v>
      </c>
      <c r="M13" s="371">
        <v>41.494602242951473</v>
      </c>
      <c r="N13" s="370">
        <v>5582</v>
      </c>
      <c r="O13" s="372">
        <v>58.505397757048527</v>
      </c>
      <c r="P13" s="350"/>
      <c r="Q13" s="368">
        <v>9226</v>
      </c>
      <c r="R13" s="369">
        <v>18.709441920830631</v>
      </c>
      <c r="S13" s="370">
        <v>5574</v>
      </c>
      <c r="T13" s="371">
        <v>60.416215044439625</v>
      </c>
      <c r="U13" s="370">
        <v>3652</v>
      </c>
      <c r="V13" s="372">
        <v>39.583784955560375</v>
      </c>
      <c r="W13" s="350"/>
      <c r="X13" s="368">
        <v>30545</v>
      </c>
      <c r="Y13" s="369">
        <v>61.942326411421156</v>
      </c>
      <c r="Z13" s="370">
        <v>22155</v>
      </c>
      <c r="AA13" s="371">
        <v>72.532329350139136</v>
      </c>
      <c r="AB13" s="370">
        <v>8390</v>
      </c>
      <c r="AC13" s="372">
        <f t="shared" si="0"/>
        <v>27.46767064986086</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33772</v>
      </c>
      <c r="E14" s="365">
        <f t="shared" si="2"/>
        <v>21854</v>
      </c>
      <c r="F14" s="366">
        <f t="shared" si="3"/>
        <v>64.710410991353783</v>
      </c>
      <c r="G14" s="365">
        <f t="shared" si="4"/>
        <v>11918</v>
      </c>
      <c r="H14" s="367">
        <f t="shared" si="3"/>
        <v>35.289589008646217</v>
      </c>
      <c r="I14" s="350"/>
      <c r="J14" s="368">
        <v>8010</v>
      </c>
      <c r="K14" s="369">
        <v>23.717872794030558</v>
      </c>
      <c r="L14" s="370">
        <v>3300</v>
      </c>
      <c r="M14" s="371">
        <v>41.198501872659179</v>
      </c>
      <c r="N14" s="370">
        <v>4710</v>
      </c>
      <c r="O14" s="372">
        <v>58.801498127340821</v>
      </c>
      <c r="P14" s="350"/>
      <c r="Q14" s="368">
        <v>7038</v>
      </c>
      <c r="R14" s="369">
        <v>20.83974890441786</v>
      </c>
      <c r="S14" s="370">
        <v>4123</v>
      </c>
      <c r="T14" s="371">
        <v>58.5819835180449</v>
      </c>
      <c r="U14" s="370">
        <v>2915</v>
      </c>
      <c r="V14" s="372">
        <v>41.4180164819551</v>
      </c>
      <c r="W14" s="350"/>
      <c r="X14" s="368">
        <v>18724</v>
      </c>
      <c r="Y14" s="369">
        <v>55.442378301551578</v>
      </c>
      <c r="Z14" s="370">
        <v>14431</v>
      </c>
      <c r="AA14" s="371">
        <v>77.072206793420207</v>
      </c>
      <c r="AB14" s="370">
        <v>4293</v>
      </c>
      <c r="AC14" s="372">
        <f t="shared" si="0"/>
        <v>22.927793206579793</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34208</v>
      </c>
      <c r="E15" s="365">
        <f t="shared" si="2"/>
        <v>20929</v>
      </c>
      <c r="F15" s="366">
        <f t="shared" si="3"/>
        <v>61.181594948550043</v>
      </c>
      <c r="G15" s="365">
        <f t="shared" si="4"/>
        <v>13279</v>
      </c>
      <c r="H15" s="367">
        <f t="shared" si="3"/>
        <v>38.818405051449957</v>
      </c>
      <c r="I15" s="350"/>
      <c r="J15" s="368">
        <v>9413</v>
      </c>
      <c r="K15" s="369">
        <v>27.516955098222638</v>
      </c>
      <c r="L15" s="370">
        <v>3904</v>
      </c>
      <c r="M15" s="371">
        <v>41.474556464464044</v>
      </c>
      <c r="N15" s="370">
        <v>5509</v>
      </c>
      <c r="O15" s="372">
        <v>58.525443535535956</v>
      </c>
      <c r="P15" s="350"/>
      <c r="Q15" s="368">
        <v>7335</v>
      </c>
      <c r="R15" s="369">
        <v>21.442352666043028</v>
      </c>
      <c r="S15" s="370">
        <v>4368</v>
      </c>
      <c r="T15" s="371">
        <v>59.550102249488759</v>
      </c>
      <c r="U15" s="370">
        <v>2967</v>
      </c>
      <c r="V15" s="372">
        <v>40.449897750511248</v>
      </c>
      <c r="W15" s="350"/>
      <c r="X15" s="368">
        <v>17460</v>
      </c>
      <c r="Y15" s="369">
        <v>51.040692235734333</v>
      </c>
      <c r="Z15" s="370">
        <v>12657</v>
      </c>
      <c r="AA15" s="371">
        <v>72.491408934707906</v>
      </c>
      <c r="AB15" s="370">
        <v>4803</v>
      </c>
      <c r="AC15" s="372">
        <f t="shared" si="0"/>
        <v>27.508591065292098</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65832</v>
      </c>
      <c r="E16" s="365">
        <f t="shared" si="2"/>
        <v>38743</v>
      </c>
      <c r="F16" s="366">
        <f t="shared" si="3"/>
        <v>58.851318507716613</v>
      </c>
      <c r="G16" s="365">
        <f t="shared" si="4"/>
        <v>27089</v>
      </c>
      <c r="H16" s="367">
        <f t="shared" si="3"/>
        <v>41.148681492283387</v>
      </c>
      <c r="I16" s="350"/>
      <c r="J16" s="368">
        <v>23205</v>
      </c>
      <c r="K16" s="369">
        <v>35.248815165876778</v>
      </c>
      <c r="L16" s="370">
        <v>9597</v>
      </c>
      <c r="M16" s="371">
        <v>41.357466063348411</v>
      </c>
      <c r="N16" s="370">
        <v>13608</v>
      </c>
      <c r="O16" s="372">
        <v>58.642533936651589</v>
      </c>
      <c r="P16" s="350"/>
      <c r="Q16" s="368">
        <v>14777</v>
      </c>
      <c r="R16" s="369">
        <v>22.446530562644305</v>
      </c>
      <c r="S16" s="370">
        <v>8962</v>
      </c>
      <c r="T16" s="371">
        <v>60.648304797996886</v>
      </c>
      <c r="U16" s="370">
        <v>5815</v>
      </c>
      <c r="V16" s="372">
        <v>39.351695202003114</v>
      </c>
      <c r="W16" s="350"/>
      <c r="X16" s="368">
        <v>27850</v>
      </c>
      <c r="Y16" s="369">
        <v>42.304654271478917</v>
      </c>
      <c r="Z16" s="370">
        <v>20184</v>
      </c>
      <c r="AA16" s="371">
        <v>72.473967684021545</v>
      </c>
      <c r="AB16" s="370">
        <v>7666</v>
      </c>
      <c r="AC16" s="372">
        <f t="shared" si="0"/>
        <v>27.526032315978455</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18132</v>
      </c>
      <c r="E17" s="375">
        <f t="shared" si="2"/>
        <v>11275</v>
      </c>
      <c r="F17" s="376">
        <f t="shared" si="3"/>
        <v>62.182881094198109</v>
      </c>
      <c r="G17" s="375">
        <f t="shared" si="4"/>
        <v>6857</v>
      </c>
      <c r="H17" s="367">
        <f t="shared" si="3"/>
        <v>37.817118905801898</v>
      </c>
      <c r="I17" s="350"/>
      <c r="J17" s="377">
        <v>4697</v>
      </c>
      <c r="K17" s="378">
        <v>25.904478270461063</v>
      </c>
      <c r="L17" s="375">
        <v>1933</v>
      </c>
      <c r="M17" s="376">
        <v>41.153928039173941</v>
      </c>
      <c r="N17" s="375">
        <v>2764</v>
      </c>
      <c r="O17" s="372">
        <v>58.846071960826066</v>
      </c>
      <c r="P17" s="350"/>
      <c r="Q17" s="377">
        <v>3814</v>
      </c>
      <c r="R17" s="378">
        <v>21.034634899624972</v>
      </c>
      <c r="S17" s="375">
        <v>2114</v>
      </c>
      <c r="T17" s="376">
        <v>55.427372836916625</v>
      </c>
      <c r="U17" s="375">
        <v>1700</v>
      </c>
      <c r="V17" s="372">
        <v>44.572627163083375</v>
      </c>
      <c r="W17" s="350"/>
      <c r="X17" s="377">
        <v>9621</v>
      </c>
      <c r="Y17" s="378">
        <v>53.060886829913969</v>
      </c>
      <c r="Z17" s="375">
        <v>7228</v>
      </c>
      <c r="AA17" s="376">
        <v>75.127325641825166</v>
      </c>
      <c r="AB17" s="375">
        <v>2393</v>
      </c>
      <c r="AC17" s="372">
        <f t="shared" si="0"/>
        <v>24.872674358174827</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129176</v>
      </c>
      <c r="E18" s="365">
        <f t="shared" si="2"/>
        <v>81761</v>
      </c>
      <c r="F18" s="366">
        <f t="shared" si="3"/>
        <v>63.294265188579921</v>
      </c>
      <c r="G18" s="365">
        <f t="shared" si="4"/>
        <v>47415</v>
      </c>
      <c r="H18" s="367">
        <f t="shared" si="3"/>
        <v>36.705734811420079</v>
      </c>
      <c r="I18" s="350"/>
      <c r="J18" s="368">
        <v>26634</v>
      </c>
      <c r="K18" s="369">
        <v>20.618381123428499</v>
      </c>
      <c r="L18" s="370">
        <v>11112</v>
      </c>
      <c r="M18" s="371">
        <v>41.721108357738231</v>
      </c>
      <c r="N18" s="370">
        <v>15522</v>
      </c>
      <c r="O18" s="372">
        <v>58.278891642261769</v>
      </c>
      <c r="P18" s="350"/>
      <c r="Q18" s="368">
        <v>22382</v>
      </c>
      <c r="R18" s="369">
        <v>17.326748002724965</v>
      </c>
      <c r="S18" s="370">
        <v>12589</v>
      </c>
      <c r="T18" s="371">
        <v>56.24609060852471</v>
      </c>
      <c r="U18" s="370">
        <v>9793</v>
      </c>
      <c r="V18" s="372">
        <v>43.75390939147529</v>
      </c>
      <c r="W18" s="350"/>
      <c r="X18" s="368">
        <v>80160</v>
      </c>
      <c r="Y18" s="369">
        <v>62.054870873846532</v>
      </c>
      <c r="Z18" s="370">
        <v>58060</v>
      </c>
      <c r="AA18" s="371">
        <v>72.430139720558884</v>
      </c>
      <c r="AB18" s="370">
        <v>22100</v>
      </c>
      <c r="AC18" s="372">
        <f t="shared" si="0"/>
        <v>27.569860279441116</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82425</v>
      </c>
      <c r="E19" s="365">
        <f t="shared" si="2"/>
        <v>51833</v>
      </c>
      <c r="F19" s="366">
        <f t="shared" si="3"/>
        <v>62.88504701243555</v>
      </c>
      <c r="G19" s="365">
        <f t="shared" si="4"/>
        <v>30592</v>
      </c>
      <c r="H19" s="367">
        <f t="shared" si="3"/>
        <v>37.11495298756445</v>
      </c>
      <c r="I19" s="350"/>
      <c r="J19" s="368">
        <v>18614</v>
      </c>
      <c r="K19" s="369">
        <v>22.582954200788596</v>
      </c>
      <c r="L19" s="370">
        <v>7466</v>
      </c>
      <c r="M19" s="371">
        <v>40.109594928548404</v>
      </c>
      <c r="N19" s="370">
        <v>11148</v>
      </c>
      <c r="O19" s="372">
        <v>59.890405071451589</v>
      </c>
      <c r="P19" s="350"/>
      <c r="Q19" s="368">
        <v>14960</v>
      </c>
      <c r="R19" s="369">
        <v>18.149833181680318</v>
      </c>
      <c r="S19" s="370">
        <v>9138</v>
      </c>
      <c r="T19" s="371">
        <v>61.082887700534762</v>
      </c>
      <c r="U19" s="370">
        <v>5822</v>
      </c>
      <c r="V19" s="372">
        <v>38.917112299465238</v>
      </c>
      <c r="W19" s="350"/>
      <c r="X19" s="368">
        <v>48851</v>
      </c>
      <c r="Y19" s="369">
        <v>59.267212617531086</v>
      </c>
      <c r="Z19" s="370">
        <v>35229</v>
      </c>
      <c r="AA19" s="371">
        <v>72.115207467605586</v>
      </c>
      <c r="AB19" s="370">
        <v>13622</v>
      </c>
      <c r="AC19" s="372">
        <f t="shared" si="0"/>
        <v>27.884792532394425</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248373</v>
      </c>
      <c r="E20" s="365">
        <f t="shared" si="2"/>
        <v>156308</v>
      </c>
      <c r="F20" s="366">
        <f t="shared" si="3"/>
        <v>62.932766444017659</v>
      </c>
      <c r="G20" s="365">
        <f t="shared" si="4"/>
        <v>92065</v>
      </c>
      <c r="H20" s="367">
        <f t="shared" si="3"/>
        <v>37.067233555982334</v>
      </c>
      <c r="I20" s="350"/>
      <c r="J20" s="368">
        <v>65085</v>
      </c>
      <c r="K20" s="369">
        <v>26.204539140727857</v>
      </c>
      <c r="L20" s="370">
        <v>27337</v>
      </c>
      <c r="M20" s="371">
        <v>42.001997388031036</v>
      </c>
      <c r="N20" s="370">
        <v>37748</v>
      </c>
      <c r="O20" s="372">
        <v>57.998002611968971</v>
      </c>
      <c r="P20" s="350"/>
      <c r="Q20" s="368">
        <v>49122</v>
      </c>
      <c r="R20" s="369">
        <v>19.777512048411058</v>
      </c>
      <c r="S20" s="370">
        <v>29875</v>
      </c>
      <c r="T20" s="371">
        <v>60.817963437970768</v>
      </c>
      <c r="U20" s="370">
        <v>19247</v>
      </c>
      <c r="V20" s="372">
        <v>39.182036562029232</v>
      </c>
      <c r="W20" s="350"/>
      <c r="X20" s="368">
        <v>134166</v>
      </c>
      <c r="Y20" s="369">
        <v>54.017948810861085</v>
      </c>
      <c r="Z20" s="370">
        <v>99096</v>
      </c>
      <c r="AA20" s="371">
        <v>73.860739680694067</v>
      </c>
      <c r="AB20" s="370">
        <v>35070</v>
      </c>
      <c r="AC20" s="372">
        <f t="shared" si="0"/>
        <v>26.139260319305933</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179408</v>
      </c>
      <c r="E21" s="365">
        <f t="shared" si="2"/>
        <v>112020</v>
      </c>
      <c r="F21" s="366">
        <f t="shared" si="3"/>
        <v>62.438687238027292</v>
      </c>
      <c r="G21" s="365">
        <f t="shared" si="4"/>
        <v>67388</v>
      </c>
      <c r="H21" s="367">
        <f t="shared" si="3"/>
        <v>37.561312761972708</v>
      </c>
      <c r="I21" s="350"/>
      <c r="J21" s="368">
        <v>45807</v>
      </c>
      <c r="K21" s="369">
        <v>25.532306251672164</v>
      </c>
      <c r="L21" s="370">
        <v>18509</v>
      </c>
      <c r="M21" s="371">
        <v>40.406488091339753</v>
      </c>
      <c r="N21" s="370">
        <v>27298</v>
      </c>
      <c r="O21" s="372">
        <v>59.593511908660247</v>
      </c>
      <c r="P21" s="350"/>
      <c r="Q21" s="368">
        <v>36787</v>
      </c>
      <c r="R21" s="369">
        <v>20.504659769909924</v>
      </c>
      <c r="S21" s="370">
        <v>22381</v>
      </c>
      <c r="T21" s="371">
        <v>60.839426971484492</v>
      </c>
      <c r="U21" s="370">
        <v>14406</v>
      </c>
      <c r="V21" s="372">
        <v>39.160573028515508</v>
      </c>
      <c r="W21" s="350"/>
      <c r="X21" s="368">
        <v>96814</v>
      </c>
      <c r="Y21" s="369">
        <v>53.963033978417904</v>
      </c>
      <c r="Z21" s="370">
        <v>71130</v>
      </c>
      <c r="AA21" s="371">
        <v>73.470779019563281</v>
      </c>
      <c r="AB21" s="370">
        <v>25684</v>
      </c>
      <c r="AC21" s="372">
        <f t="shared" si="0"/>
        <v>26.529220980436712</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37664</v>
      </c>
      <c r="E22" s="365">
        <f t="shared" si="2"/>
        <v>24129</v>
      </c>
      <c r="F22" s="366">
        <f t="shared" si="3"/>
        <v>64.063827527612574</v>
      </c>
      <c r="G22" s="365">
        <f t="shared" si="4"/>
        <v>13535</v>
      </c>
      <c r="H22" s="367">
        <f t="shared" si="3"/>
        <v>35.936172472387426</v>
      </c>
      <c r="I22" s="350"/>
      <c r="J22" s="368">
        <v>9441</v>
      </c>
      <c r="K22" s="369">
        <v>25.066376380628718</v>
      </c>
      <c r="L22" s="370">
        <v>3930</v>
      </c>
      <c r="M22" s="371">
        <v>41.626946298061647</v>
      </c>
      <c r="N22" s="370">
        <v>5511</v>
      </c>
      <c r="O22" s="372">
        <v>58.373053701938346</v>
      </c>
      <c r="P22" s="350"/>
      <c r="Q22" s="368">
        <v>6824</v>
      </c>
      <c r="R22" s="369">
        <v>18.118096856414613</v>
      </c>
      <c r="S22" s="370">
        <v>4173</v>
      </c>
      <c r="T22" s="371">
        <v>61.151817116060961</v>
      </c>
      <c r="U22" s="370">
        <v>2651</v>
      </c>
      <c r="V22" s="372">
        <v>38.848182883939039</v>
      </c>
      <c r="W22" s="350"/>
      <c r="X22" s="368">
        <v>21399</v>
      </c>
      <c r="Y22" s="369">
        <v>56.815526762956672</v>
      </c>
      <c r="Z22" s="370">
        <v>16026</v>
      </c>
      <c r="AA22" s="371">
        <v>74.89135006308706</v>
      </c>
      <c r="AB22" s="370">
        <v>5373</v>
      </c>
      <c r="AC22" s="372">
        <f t="shared" si="0"/>
        <v>25.10864993691294</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93660</v>
      </c>
      <c r="E23" s="365">
        <f t="shared" si="2"/>
        <v>58261</v>
      </c>
      <c r="F23" s="366">
        <f t="shared" si="3"/>
        <v>62.204783258594922</v>
      </c>
      <c r="G23" s="365">
        <f t="shared" si="4"/>
        <v>35399</v>
      </c>
      <c r="H23" s="367">
        <f t="shared" si="3"/>
        <v>37.795216741405078</v>
      </c>
      <c r="I23" s="350"/>
      <c r="J23" s="368">
        <v>24744</v>
      </c>
      <c r="K23" s="369">
        <v>26.418962203715569</v>
      </c>
      <c r="L23" s="370">
        <v>9635</v>
      </c>
      <c r="M23" s="371">
        <v>38.938732622049784</v>
      </c>
      <c r="N23" s="370">
        <v>15109</v>
      </c>
      <c r="O23" s="372">
        <v>61.061267377950216</v>
      </c>
      <c r="P23" s="350"/>
      <c r="Q23" s="368">
        <v>16556</v>
      </c>
      <c r="R23" s="369">
        <v>17.676702968182788</v>
      </c>
      <c r="S23" s="370">
        <v>9512</v>
      </c>
      <c r="T23" s="371">
        <v>57.453491181444797</v>
      </c>
      <c r="U23" s="370">
        <v>7044</v>
      </c>
      <c r="V23" s="372">
        <v>42.546508818555203</v>
      </c>
      <c r="W23" s="350"/>
      <c r="X23" s="368">
        <v>52360</v>
      </c>
      <c r="Y23" s="369">
        <v>55.904334828101639</v>
      </c>
      <c r="Z23" s="370">
        <v>39114</v>
      </c>
      <c r="AA23" s="371">
        <v>74.702062643239103</v>
      </c>
      <c r="AB23" s="370">
        <v>13246</v>
      </c>
      <c r="AC23" s="372">
        <f t="shared" si="0"/>
        <v>25.297937356760887</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209961</v>
      </c>
      <c r="E24" s="365">
        <f t="shared" si="2"/>
        <v>136135</v>
      </c>
      <c r="F24" s="366">
        <f t="shared" si="3"/>
        <v>64.838231862107719</v>
      </c>
      <c r="G24" s="365">
        <f t="shared" si="4"/>
        <v>73826</v>
      </c>
      <c r="H24" s="367">
        <f t="shared" si="3"/>
        <v>35.161768137892274</v>
      </c>
      <c r="I24" s="350"/>
      <c r="J24" s="368">
        <v>54203</v>
      </c>
      <c r="K24" s="369">
        <v>25.815746733917251</v>
      </c>
      <c r="L24" s="370">
        <v>24623</v>
      </c>
      <c r="M24" s="371">
        <v>45.427374868549713</v>
      </c>
      <c r="N24" s="370">
        <v>29580</v>
      </c>
      <c r="O24" s="372">
        <v>54.572625131450295</v>
      </c>
      <c r="P24" s="350"/>
      <c r="Q24" s="368">
        <v>37580</v>
      </c>
      <c r="R24" s="369">
        <v>17.898562113916395</v>
      </c>
      <c r="S24" s="370">
        <v>23654</v>
      </c>
      <c r="T24" s="371">
        <v>62.943054816391694</v>
      </c>
      <c r="U24" s="370">
        <v>13926</v>
      </c>
      <c r="V24" s="372">
        <v>37.056945183608306</v>
      </c>
      <c r="W24" s="350"/>
      <c r="X24" s="368">
        <v>118178</v>
      </c>
      <c r="Y24" s="369">
        <v>56.285691152166351</v>
      </c>
      <c r="Z24" s="370">
        <v>87858</v>
      </c>
      <c r="AA24" s="371">
        <v>74.343786491563563</v>
      </c>
      <c r="AB24" s="370">
        <v>30320</v>
      </c>
      <c r="AC24" s="372">
        <f t="shared" si="0"/>
        <v>25.656213508436426</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50287</v>
      </c>
      <c r="E25" s="365">
        <f t="shared" si="2"/>
        <v>28768</v>
      </c>
      <c r="F25" s="366">
        <f t="shared" si="3"/>
        <v>57.20762821405134</v>
      </c>
      <c r="G25" s="365">
        <f t="shared" si="4"/>
        <v>21519</v>
      </c>
      <c r="H25" s="367">
        <f t="shared" si="3"/>
        <v>42.79237178594866</v>
      </c>
      <c r="I25" s="350"/>
      <c r="J25" s="368">
        <v>17925</v>
      </c>
      <c r="K25" s="369">
        <v>35.645395430230472</v>
      </c>
      <c r="L25" s="370">
        <v>6551</v>
      </c>
      <c r="M25" s="371">
        <v>36.546722454672249</v>
      </c>
      <c r="N25" s="370">
        <v>11374</v>
      </c>
      <c r="O25" s="372">
        <v>63.453277545327758</v>
      </c>
      <c r="P25" s="350"/>
      <c r="Q25" s="368">
        <v>9881</v>
      </c>
      <c r="R25" s="369">
        <v>19.649213514427188</v>
      </c>
      <c r="S25" s="370">
        <v>5981</v>
      </c>
      <c r="T25" s="371">
        <v>60.530310697297843</v>
      </c>
      <c r="U25" s="370">
        <v>3900</v>
      </c>
      <c r="V25" s="372">
        <v>39.469689302702157</v>
      </c>
      <c r="W25" s="350"/>
      <c r="X25" s="368">
        <v>22481</v>
      </c>
      <c r="Y25" s="369">
        <v>44.705391055342339</v>
      </c>
      <c r="Z25" s="370">
        <v>16236</v>
      </c>
      <c r="AA25" s="371">
        <v>72.220986610915887</v>
      </c>
      <c r="AB25" s="370">
        <v>6245</v>
      </c>
      <c r="AC25" s="372">
        <f t="shared" si="0"/>
        <v>27.779013389084117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17562</v>
      </c>
      <c r="E26" s="380">
        <f t="shared" si="2"/>
        <v>11088</v>
      </c>
      <c r="F26" s="381">
        <f t="shared" si="3"/>
        <v>63.136317048172188</v>
      </c>
      <c r="G26" s="380">
        <f t="shared" si="4"/>
        <v>6474</v>
      </c>
      <c r="H26" s="367">
        <f t="shared" si="3"/>
        <v>36.863682951827812</v>
      </c>
      <c r="I26" s="350"/>
      <c r="J26" s="377">
        <v>3571</v>
      </c>
      <c r="K26" s="378">
        <v>20.333674980070608</v>
      </c>
      <c r="L26" s="375">
        <v>1463</v>
      </c>
      <c r="M26" s="376">
        <v>40.968916269952395</v>
      </c>
      <c r="N26" s="375">
        <v>2108</v>
      </c>
      <c r="O26" s="372">
        <v>59.031083730047605</v>
      </c>
      <c r="P26" s="350"/>
      <c r="Q26" s="377">
        <v>2889</v>
      </c>
      <c r="R26" s="378">
        <v>16.450290399726683</v>
      </c>
      <c r="S26" s="375">
        <v>1607</v>
      </c>
      <c r="T26" s="376">
        <v>55.624783662166841</v>
      </c>
      <c r="U26" s="375">
        <v>1282</v>
      </c>
      <c r="V26" s="372">
        <v>44.375216337833159</v>
      </c>
      <c r="W26" s="350"/>
      <c r="X26" s="377">
        <v>11102</v>
      </c>
      <c r="Y26" s="378">
        <v>63.216034620202713</v>
      </c>
      <c r="Z26" s="375">
        <v>8018</v>
      </c>
      <c r="AA26" s="376">
        <v>72.221221401549272</v>
      </c>
      <c r="AB26" s="375">
        <v>3084</v>
      </c>
      <c r="AC26" s="372">
        <f t="shared" si="0"/>
        <v>27.778778598450732</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74802</v>
      </c>
      <c r="E27" s="380">
        <f t="shared" si="2"/>
        <v>46080</v>
      </c>
      <c r="F27" s="381">
        <f t="shared" si="3"/>
        <v>61.602630945696632</v>
      </c>
      <c r="G27" s="380">
        <f t="shared" si="4"/>
        <v>28722</v>
      </c>
      <c r="H27" s="367">
        <f t="shared" si="3"/>
        <v>38.397369054303361</v>
      </c>
      <c r="I27" s="350"/>
      <c r="J27" s="377">
        <v>18245</v>
      </c>
      <c r="K27" s="378">
        <v>24.391059062591911</v>
      </c>
      <c r="L27" s="375">
        <v>7150</v>
      </c>
      <c r="M27" s="376">
        <v>39.188818854480679</v>
      </c>
      <c r="N27" s="375">
        <v>11095</v>
      </c>
      <c r="O27" s="372">
        <v>60.811181145519321</v>
      </c>
      <c r="P27" s="350"/>
      <c r="Q27" s="377">
        <v>13683</v>
      </c>
      <c r="R27" s="378">
        <v>18.292291649955882</v>
      </c>
      <c r="S27" s="375">
        <v>7604</v>
      </c>
      <c r="T27" s="376">
        <v>55.572608346122934</v>
      </c>
      <c r="U27" s="375">
        <v>6079</v>
      </c>
      <c r="V27" s="372">
        <v>44.427391653877073</v>
      </c>
      <c r="W27" s="350"/>
      <c r="X27" s="377">
        <v>42874</v>
      </c>
      <c r="Y27" s="378">
        <v>57.316649287452201</v>
      </c>
      <c r="Z27" s="375">
        <v>31326</v>
      </c>
      <c r="AA27" s="376">
        <v>73.065260997341042</v>
      </c>
      <c r="AB27" s="375">
        <v>11548</v>
      </c>
      <c r="AC27" s="372">
        <f t="shared" si="0"/>
        <v>26.934739002658954</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9620</v>
      </c>
      <c r="E28" s="380">
        <f t="shared" si="2"/>
        <v>6260</v>
      </c>
      <c r="F28" s="381">
        <f t="shared" si="3"/>
        <v>65.072765072765065</v>
      </c>
      <c r="G28" s="380">
        <f t="shared" si="4"/>
        <v>3360</v>
      </c>
      <c r="H28" s="382">
        <f t="shared" si="3"/>
        <v>34.927234927234927</v>
      </c>
      <c r="I28" s="350"/>
      <c r="J28" s="377">
        <v>1611</v>
      </c>
      <c r="K28" s="378">
        <v>16.746361746361746</v>
      </c>
      <c r="L28" s="375">
        <v>679</v>
      </c>
      <c r="M28" s="376">
        <v>42.14773432650528</v>
      </c>
      <c r="N28" s="375">
        <v>932</v>
      </c>
      <c r="O28" s="383">
        <v>57.85226567349472</v>
      </c>
      <c r="P28" s="350"/>
      <c r="Q28" s="377">
        <v>1714</v>
      </c>
      <c r="R28" s="378">
        <v>17.817047817047818</v>
      </c>
      <c r="S28" s="375">
        <v>990</v>
      </c>
      <c r="T28" s="376">
        <v>57.759626604434075</v>
      </c>
      <c r="U28" s="375">
        <v>724</v>
      </c>
      <c r="V28" s="383">
        <v>42.240373395565925</v>
      </c>
      <c r="W28" s="350"/>
      <c r="X28" s="377">
        <v>6295</v>
      </c>
      <c r="Y28" s="378">
        <v>65.436590436590436</v>
      </c>
      <c r="Z28" s="375">
        <v>4591</v>
      </c>
      <c r="AA28" s="376">
        <v>72.930897537728356</v>
      </c>
      <c r="AB28" s="375">
        <v>1704</v>
      </c>
      <c r="AC28" s="383">
        <f t="shared" si="0"/>
        <v>27.069102462271644</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3916</v>
      </c>
      <c r="E29" s="386">
        <f t="shared" si="2"/>
        <v>2094</v>
      </c>
      <c r="F29" s="387">
        <f t="shared" si="3"/>
        <v>53.472931562819205</v>
      </c>
      <c r="G29" s="386">
        <f t="shared" si="4"/>
        <v>1822</v>
      </c>
      <c r="H29" s="388">
        <f t="shared" si="3"/>
        <v>46.527068437180795</v>
      </c>
      <c r="I29" s="350"/>
      <c r="J29" s="389">
        <v>2170</v>
      </c>
      <c r="K29" s="390">
        <v>55.413687436159343</v>
      </c>
      <c r="L29" s="391">
        <v>791</v>
      </c>
      <c r="M29" s="392">
        <v>36.451612903225808</v>
      </c>
      <c r="N29" s="391">
        <v>1379</v>
      </c>
      <c r="O29" s="393">
        <v>63.548387096774192</v>
      </c>
      <c r="P29" s="350"/>
      <c r="Q29" s="389">
        <v>619</v>
      </c>
      <c r="R29" s="390">
        <v>15.806945863125637</v>
      </c>
      <c r="S29" s="391">
        <v>423</v>
      </c>
      <c r="T29" s="392">
        <v>68.336025848142171</v>
      </c>
      <c r="U29" s="391">
        <v>196</v>
      </c>
      <c r="V29" s="393">
        <v>31.663974151857836</v>
      </c>
      <c r="W29" s="350"/>
      <c r="X29" s="389">
        <v>1127</v>
      </c>
      <c r="Y29" s="390">
        <v>28.779366700715016</v>
      </c>
      <c r="Z29" s="391">
        <v>880</v>
      </c>
      <c r="AA29" s="392">
        <v>78.08340727595386</v>
      </c>
      <c r="AB29" s="391">
        <v>247</v>
      </c>
      <c r="AC29" s="393">
        <f t="shared" si="0"/>
        <v>21.91659272404614</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0" customFormat="1" ht="18" customHeight="1" x14ac:dyDescent="0.35">
      <c r="B31" s="1228" t="s">
        <v>0</v>
      </c>
      <c r="D31" s="1229">
        <f>J31+Q31+X31</f>
        <v>1677042</v>
      </c>
      <c r="E31" s="1230">
        <f>L31+S31+Z31</f>
        <v>1050338</v>
      </c>
      <c r="F31" s="1231">
        <f>E31/$D31*100</f>
        <v>62.630393275779618</v>
      </c>
      <c r="G31" s="1230">
        <f>N31+U31+AB31</f>
        <v>626704</v>
      </c>
      <c r="H31" s="1232">
        <f>G31/$D31*100</f>
        <v>37.369606724220382</v>
      </c>
      <c r="J31" s="1233">
        <f>SUM(J12:J29)</f>
        <v>439742</v>
      </c>
      <c r="K31" s="1234">
        <f>J31/$D31*100</f>
        <v>26.221287242657009</v>
      </c>
      <c r="L31" s="1230">
        <f>SUM(L12:L29)</f>
        <v>181273</v>
      </c>
      <c r="M31" s="1231">
        <f>L31/$J31*100</f>
        <v>41.222580513119055</v>
      </c>
      <c r="N31" s="1230">
        <f>SUM(N12:N29)</f>
        <v>258469</v>
      </c>
      <c r="O31" s="1235">
        <f>N31/$J31*100</f>
        <v>58.777419486880945</v>
      </c>
      <c r="Q31" s="1233">
        <f>SUM(Q12:Q29)</f>
        <v>329470</v>
      </c>
      <c r="R31" s="1234">
        <f>Q31/$D31*100</f>
        <v>19.645900341195986</v>
      </c>
      <c r="S31" s="1230">
        <f>SUM(S12:S29)</f>
        <v>201460</v>
      </c>
      <c r="T31" s="1231">
        <f>S31/$Q31*100</f>
        <v>61.146690138707626</v>
      </c>
      <c r="U31" s="1230">
        <f>SUM(U12:U29)</f>
        <v>128010</v>
      </c>
      <c r="V31" s="1235">
        <f>U31/$Q31*100</f>
        <v>38.853309861292381</v>
      </c>
      <c r="X31" s="1233">
        <f>SUM(X12:X29)</f>
        <v>907830</v>
      </c>
      <c r="Y31" s="1234">
        <f>X31/$D31*100</f>
        <v>54.132812416147004</v>
      </c>
      <c r="Z31" s="1230">
        <f>SUM(Z12:Z29)</f>
        <v>667605</v>
      </c>
      <c r="AA31" s="1231">
        <f>Z31/$X31*100</f>
        <v>73.538547966028872</v>
      </c>
      <c r="AB31" s="1230">
        <f>SUM(AB12:AB29)</f>
        <v>240225</v>
      </c>
      <c r="AC31" s="1235">
        <f>AB31/$X31*100</f>
        <v>26.461452033971117</v>
      </c>
      <c r="AD31" s="1272"/>
      <c r="AE31" s="1264"/>
      <c r="AF31" s="1264"/>
      <c r="AI31" s="591"/>
      <c r="AK31" s="1264"/>
      <c r="AL31" s="1264"/>
      <c r="AO31" s="591"/>
      <c r="AQ31" s="1264"/>
      <c r="AR31" s="1264"/>
      <c r="AU31" s="591"/>
      <c r="AW31" s="1264"/>
      <c r="AX31" s="1264"/>
      <c r="BA31" s="591"/>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72"/>
      <c r="C34" s="1472"/>
      <c r="D34" s="1472"/>
      <c r="E34" s="1472"/>
      <c r="F34" s="1472"/>
      <c r="G34" s="1472"/>
      <c r="H34" s="1472"/>
      <c r="I34" s="1472"/>
      <c r="J34" s="1472"/>
      <c r="K34" s="1472"/>
      <c r="L34" s="1472"/>
      <c r="M34" s="1472"/>
      <c r="N34" s="1472"/>
      <c r="O34" s="1472"/>
    </row>
    <row r="35" spans="2:15" s="329" customFormat="1" ht="29.25" customHeight="1" x14ac:dyDescent="0.25">
      <c r="B35" s="1473"/>
      <c r="C35" s="1473"/>
      <c r="D35" s="1473"/>
      <c r="E35" s="1473"/>
      <c r="F35" s="1473"/>
      <c r="G35" s="1473"/>
      <c r="H35" s="1473"/>
      <c r="I35" s="1473"/>
      <c r="J35" s="1473"/>
      <c r="K35" s="1473"/>
      <c r="L35" s="1473"/>
      <c r="M35" s="1473"/>
    </row>
    <row r="36" spans="2:15" s="329" customFormat="1" ht="4.5" customHeight="1" x14ac:dyDescent="0.25">
      <c r="B36" s="1471"/>
      <c r="C36" s="1471"/>
      <c r="D36" s="1471"/>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Hoja98">
    <tabColor theme="0"/>
    <pageSetUpPr fitToPage="1"/>
  </sheetPr>
  <dimension ref="A1:BA46"/>
  <sheetViews>
    <sheetView showGridLines="0" zoomScale="84" zoomScaleNormal="84"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31</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3"/>
      <c r="C2" s="1443"/>
    </row>
    <row r="3" spans="1:53" s="345" customFormat="1" ht="4.5" customHeight="1" x14ac:dyDescent="0.25">
      <c r="B3" s="1444"/>
      <c r="C3" s="1444"/>
    </row>
    <row r="4" spans="1:53" s="345" customFormat="1" ht="17.25" customHeight="1" x14ac:dyDescent="0.25">
      <c r="A4" s="1445" t="s">
        <v>423</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5">
      <c r="B5" s="1446" t="str">
        <f>porsaad!$B$6</f>
        <v>Situación a 31 de diciembre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5"/>
    <row r="7" spans="1:53" s="322" customFormat="1" ht="12.75" customHeight="1" x14ac:dyDescent="0.25">
      <c r="A7" s="316"/>
      <c r="B7" s="1447" t="s">
        <v>12</v>
      </c>
      <c r="C7" s="317"/>
      <c r="D7" s="1450" t="s">
        <v>254</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5">
      <c r="A8" s="316"/>
      <c r="B8" s="1448"/>
      <c r="C8" s="317"/>
      <c r="D8" s="1452"/>
      <c r="E8" s="1453"/>
      <c r="F8" s="1453"/>
      <c r="G8" s="1453"/>
      <c r="H8" s="1453"/>
      <c r="I8" s="323"/>
      <c r="J8" s="1456" t="s">
        <v>255</v>
      </c>
      <c r="K8" s="1457"/>
      <c r="L8" s="1457"/>
      <c r="M8" s="1457"/>
      <c r="N8" s="1457"/>
      <c r="O8" s="1458"/>
      <c r="P8" s="317"/>
      <c r="Q8" s="1456" t="s">
        <v>256</v>
      </c>
      <c r="R8" s="1457"/>
      <c r="S8" s="1457"/>
      <c r="T8" s="1457"/>
      <c r="U8" s="1457"/>
      <c r="V8" s="1458"/>
      <c r="W8" s="317"/>
      <c r="X8" s="1456" t="s">
        <v>257</v>
      </c>
      <c r="Y8" s="1457"/>
      <c r="Z8" s="1457"/>
      <c r="AA8" s="1457"/>
      <c r="AB8" s="1457"/>
      <c r="AC8" s="1458"/>
      <c r="AD8" s="319"/>
      <c r="AE8" s="319"/>
      <c r="AF8" s="320"/>
      <c r="AG8" s="320"/>
      <c r="AH8" s="320"/>
      <c r="AI8" s="320"/>
      <c r="AJ8" s="320"/>
      <c r="AK8" s="320"/>
      <c r="AL8" s="321"/>
    </row>
    <row r="9" spans="1:53" s="322" customFormat="1" ht="21.75" customHeight="1" x14ac:dyDescent="0.25">
      <c r="A9" s="316"/>
      <c r="B9" s="1448"/>
      <c r="C9" s="317"/>
      <c r="D9" s="1459" t="s">
        <v>9</v>
      </c>
      <c r="E9" s="1461" t="s">
        <v>24</v>
      </c>
      <c r="F9" s="1462"/>
      <c r="G9" s="1461" t="s">
        <v>23</v>
      </c>
      <c r="H9" s="1463"/>
      <c r="I9" s="323"/>
      <c r="J9" s="1464" t="s">
        <v>9</v>
      </c>
      <c r="K9" s="1467" t="s">
        <v>266</v>
      </c>
      <c r="L9" s="1469" t="s">
        <v>24</v>
      </c>
      <c r="M9" s="1470"/>
      <c r="N9" s="1465" t="s">
        <v>23</v>
      </c>
      <c r="O9" s="1466"/>
      <c r="P9" s="317"/>
      <c r="Q9" s="1464" t="s">
        <v>9</v>
      </c>
      <c r="R9" s="1467" t="s">
        <v>266</v>
      </c>
      <c r="S9" s="1469" t="s">
        <v>24</v>
      </c>
      <c r="T9" s="1470"/>
      <c r="U9" s="1465" t="s">
        <v>23</v>
      </c>
      <c r="V9" s="1466"/>
      <c r="W9" s="317"/>
      <c r="X9" s="1464" t="s">
        <v>9</v>
      </c>
      <c r="Y9" s="1467" t="s">
        <v>266</v>
      </c>
      <c r="Z9" s="1469" t="s">
        <v>24</v>
      </c>
      <c r="AA9" s="1470"/>
      <c r="AB9" s="1465" t="s">
        <v>23</v>
      </c>
      <c r="AC9" s="1466"/>
      <c r="AD9" s="319"/>
      <c r="AE9" s="319"/>
      <c r="AF9" s="320"/>
      <c r="AG9" s="320"/>
      <c r="AH9" s="320"/>
      <c r="AI9" s="320"/>
      <c r="AJ9" s="320"/>
      <c r="AK9" s="320"/>
      <c r="AL9" s="321"/>
    </row>
    <row r="10" spans="1:53" s="322" customFormat="1" ht="36.75" customHeight="1" x14ac:dyDescent="0.25">
      <c r="A10" s="316"/>
      <c r="B10" s="1449"/>
      <c r="C10" s="317"/>
      <c r="D10" s="1460"/>
      <c r="E10" s="407" t="s">
        <v>9</v>
      </c>
      <c r="F10" s="403" t="s">
        <v>266</v>
      </c>
      <c r="G10" s="406" t="s">
        <v>9</v>
      </c>
      <c r="H10" s="886" t="s">
        <v>266</v>
      </c>
      <c r="I10" s="346"/>
      <c r="J10" s="1460"/>
      <c r="K10" s="1468"/>
      <c r="L10" s="404" t="s">
        <v>9</v>
      </c>
      <c r="M10" s="403" t="s">
        <v>266</v>
      </c>
      <c r="N10" s="407" t="s">
        <v>9</v>
      </c>
      <c r="O10" s="402" t="s">
        <v>266</v>
      </c>
      <c r="P10" s="347"/>
      <c r="Q10" s="1460"/>
      <c r="R10" s="1468"/>
      <c r="S10" s="404" t="s">
        <v>9</v>
      </c>
      <c r="T10" s="403" t="s">
        <v>266</v>
      </c>
      <c r="U10" s="407" t="s">
        <v>9</v>
      </c>
      <c r="V10" s="402" t="s">
        <v>266</v>
      </c>
      <c r="W10" s="347"/>
      <c r="X10" s="1460"/>
      <c r="Y10" s="1468"/>
      <c r="Z10" s="404" t="s">
        <v>9</v>
      </c>
      <c r="AA10" s="403" t="s">
        <v>266</v>
      </c>
      <c r="AB10" s="407" t="s">
        <v>9</v>
      </c>
      <c r="AC10" s="402" t="s">
        <v>266</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79302</v>
      </c>
      <c r="E12" s="352">
        <f>L12+S12+Z12</f>
        <v>46070</v>
      </c>
      <c r="F12" s="353">
        <f>E12/$D12*100</f>
        <v>58.094373407984669</v>
      </c>
      <c r="G12" s="352">
        <f>N12+U12+AB12</f>
        <v>33232</v>
      </c>
      <c r="H12" s="354">
        <f>G12/$D12*100</f>
        <v>41.905626592015331</v>
      </c>
      <c r="I12" s="350"/>
      <c r="J12" s="355">
        <f>L12+N12</f>
        <v>29340</v>
      </c>
      <c r="K12" s="356">
        <f>J12/$D12*100</f>
        <v>36.997805856094423</v>
      </c>
      <c r="L12" s="357">
        <v>11335</v>
      </c>
      <c r="M12" s="353">
        <v>38.633265167007494</v>
      </c>
      <c r="N12" s="357">
        <v>18005</v>
      </c>
      <c r="O12" s="358">
        <v>61.366734832992499</v>
      </c>
      <c r="P12" s="350"/>
      <c r="Q12" s="355">
        <v>14019</v>
      </c>
      <c r="R12" s="356">
        <v>17.677990466823033</v>
      </c>
      <c r="S12" s="357">
        <v>7909</v>
      </c>
      <c r="T12" s="353">
        <v>56.416292174905479</v>
      </c>
      <c r="U12" s="357">
        <v>6110</v>
      </c>
      <c r="V12" s="358">
        <v>43.583707825094514</v>
      </c>
      <c r="W12" s="350"/>
      <c r="X12" s="355">
        <v>35943</v>
      </c>
      <c r="Y12" s="356">
        <v>45.324203677082551</v>
      </c>
      <c r="Z12" s="357">
        <v>26826</v>
      </c>
      <c r="AA12" s="353">
        <v>74.634838494282619</v>
      </c>
      <c r="AB12" s="357">
        <v>9117</v>
      </c>
      <c r="AC12" s="358">
        <f t="shared" ref="AC12:AC29" si="0">AB12/$X12*100</f>
        <v>25.365161505717388</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14293</v>
      </c>
      <c r="E13" s="365">
        <f t="shared" ref="E13:E29" si="2">L13+S13+Z13</f>
        <v>9510</v>
      </c>
      <c r="F13" s="366">
        <f t="shared" ref="F13:H29" si="3">E13/$D13*100</f>
        <v>66.536066606030914</v>
      </c>
      <c r="G13" s="365">
        <f t="shared" ref="G13:G29" si="4">N13+U13+AB13</f>
        <v>4783</v>
      </c>
      <c r="H13" s="367">
        <f t="shared" si="3"/>
        <v>33.463933393969079</v>
      </c>
      <c r="I13" s="350"/>
      <c r="J13" s="368">
        <f t="shared" ref="J13:J29" si="5">L13+N13</f>
        <v>2572</v>
      </c>
      <c r="K13" s="369">
        <f t="shared" ref="K13:K29" si="6">J13/$D13*100</f>
        <v>17.994822640453371</v>
      </c>
      <c r="L13" s="370">
        <v>1037</v>
      </c>
      <c r="M13" s="371">
        <v>40.31881804043546</v>
      </c>
      <c r="N13" s="370">
        <v>1535</v>
      </c>
      <c r="O13" s="372">
        <v>59.681181959564547</v>
      </c>
      <c r="P13" s="350"/>
      <c r="Q13" s="368">
        <v>2148</v>
      </c>
      <c r="R13" s="369">
        <v>15.028335548870075</v>
      </c>
      <c r="S13" s="370">
        <v>1237</v>
      </c>
      <c r="T13" s="371">
        <v>57.588454376163881</v>
      </c>
      <c r="U13" s="370">
        <v>911</v>
      </c>
      <c r="V13" s="372">
        <v>42.411545623836126</v>
      </c>
      <c r="W13" s="350"/>
      <c r="X13" s="368">
        <v>9573</v>
      </c>
      <c r="Y13" s="369">
        <v>66.976841810676561</v>
      </c>
      <c r="Z13" s="370">
        <v>7236</v>
      </c>
      <c r="AA13" s="371">
        <v>75.587590097148222</v>
      </c>
      <c r="AB13" s="370">
        <v>2337</v>
      </c>
      <c r="AC13" s="372">
        <f t="shared" si="0"/>
        <v>24.41240990285177</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7543</v>
      </c>
      <c r="E14" s="365">
        <f t="shared" si="2"/>
        <v>4999</v>
      </c>
      <c r="F14" s="366">
        <f t="shared" si="3"/>
        <v>66.273366034734195</v>
      </c>
      <c r="G14" s="365">
        <f t="shared" si="4"/>
        <v>2544</v>
      </c>
      <c r="H14" s="367">
        <f t="shared" si="3"/>
        <v>33.726633965265812</v>
      </c>
      <c r="I14" s="350"/>
      <c r="J14" s="368">
        <f t="shared" si="5"/>
        <v>1780</v>
      </c>
      <c r="K14" s="369">
        <f t="shared" si="6"/>
        <v>23.598037915948559</v>
      </c>
      <c r="L14" s="370">
        <v>728</v>
      </c>
      <c r="M14" s="371">
        <v>40.898876404494381</v>
      </c>
      <c r="N14" s="370">
        <v>1052</v>
      </c>
      <c r="O14" s="372">
        <v>59.101123595505619</v>
      </c>
      <c r="P14" s="350"/>
      <c r="Q14" s="368">
        <v>1387</v>
      </c>
      <c r="R14" s="369">
        <v>18.387909319899247</v>
      </c>
      <c r="S14" s="370">
        <v>800</v>
      </c>
      <c r="T14" s="371">
        <v>57.678442682047582</v>
      </c>
      <c r="U14" s="370">
        <v>587</v>
      </c>
      <c r="V14" s="372">
        <v>42.321557317952411</v>
      </c>
      <c r="W14" s="350"/>
      <c r="X14" s="368">
        <v>4376</v>
      </c>
      <c r="Y14" s="369">
        <v>58.01405276415219</v>
      </c>
      <c r="Z14" s="370">
        <v>3471</v>
      </c>
      <c r="AA14" s="371">
        <v>79.319012797074947</v>
      </c>
      <c r="AB14" s="370">
        <v>905</v>
      </c>
      <c r="AC14" s="372">
        <f t="shared" si="0"/>
        <v>20.680987202925046</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8329</v>
      </c>
      <c r="E15" s="365">
        <f t="shared" si="2"/>
        <v>5260</v>
      </c>
      <c r="F15" s="366">
        <f t="shared" si="3"/>
        <v>63.152839476527788</v>
      </c>
      <c r="G15" s="365">
        <f t="shared" si="4"/>
        <v>3069</v>
      </c>
      <c r="H15" s="367">
        <f t="shared" si="3"/>
        <v>36.847160523472205</v>
      </c>
      <c r="I15" s="350"/>
      <c r="J15" s="368">
        <f t="shared" si="5"/>
        <v>1937</v>
      </c>
      <c r="K15" s="369">
        <f t="shared" si="6"/>
        <v>23.256093168447592</v>
      </c>
      <c r="L15" s="370">
        <v>746</v>
      </c>
      <c r="M15" s="371">
        <v>38.51316468766133</v>
      </c>
      <c r="N15" s="370">
        <v>1191</v>
      </c>
      <c r="O15" s="372">
        <v>61.48683531233867</v>
      </c>
      <c r="P15" s="350"/>
      <c r="Q15" s="368">
        <v>1443</v>
      </c>
      <c r="R15" s="369">
        <v>17.325009004682435</v>
      </c>
      <c r="S15" s="370">
        <v>823</v>
      </c>
      <c r="T15" s="371">
        <v>57.033957033957037</v>
      </c>
      <c r="U15" s="370">
        <v>620</v>
      </c>
      <c r="V15" s="372">
        <v>42.96604296604297</v>
      </c>
      <c r="W15" s="350"/>
      <c r="X15" s="368">
        <v>4949</v>
      </c>
      <c r="Y15" s="369">
        <v>59.41889782686998</v>
      </c>
      <c r="Z15" s="370">
        <v>3691</v>
      </c>
      <c r="AA15" s="371">
        <v>74.580723378460291</v>
      </c>
      <c r="AB15" s="370">
        <v>1258</v>
      </c>
      <c r="AC15" s="372">
        <f t="shared" si="0"/>
        <v>25.419276621539705</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23116</v>
      </c>
      <c r="E16" s="365">
        <f t="shared" si="2"/>
        <v>14034</v>
      </c>
      <c r="F16" s="366">
        <f t="shared" si="3"/>
        <v>60.711195708600108</v>
      </c>
      <c r="G16" s="365">
        <f t="shared" si="4"/>
        <v>9082</v>
      </c>
      <c r="H16" s="367">
        <f t="shared" si="3"/>
        <v>39.288804291399899</v>
      </c>
      <c r="I16" s="350"/>
      <c r="J16" s="368">
        <f t="shared" si="5"/>
        <v>6783</v>
      </c>
      <c r="K16" s="369">
        <f t="shared" si="6"/>
        <v>29.343311991694065</v>
      </c>
      <c r="L16" s="370">
        <v>2739</v>
      </c>
      <c r="M16" s="371">
        <v>40.380362671384347</v>
      </c>
      <c r="N16" s="370">
        <v>4044</v>
      </c>
      <c r="O16" s="372">
        <v>59.61963732861566</v>
      </c>
      <c r="P16" s="350"/>
      <c r="Q16" s="368">
        <v>4496</v>
      </c>
      <c r="R16" s="369">
        <v>19.44973178750649</v>
      </c>
      <c r="S16" s="370">
        <v>2575</v>
      </c>
      <c r="T16" s="371">
        <v>57.273131672597863</v>
      </c>
      <c r="U16" s="370">
        <v>1921</v>
      </c>
      <c r="V16" s="372">
        <v>42.726868327402137</v>
      </c>
      <c r="W16" s="350"/>
      <c r="X16" s="368">
        <v>11837</v>
      </c>
      <c r="Y16" s="369">
        <v>51.206956220799448</v>
      </c>
      <c r="Z16" s="370">
        <v>8720</v>
      </c>
      <c r="AA16" s="371">
        <v>73.667314353298977</v>
      </c>
      <c r="AB16" s="370">
        <v>3117</v>
      </c>
      <c r="AC16" s="372">
        <f t="shared" si="0"/>
        <v>26.33268564670102</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5108</v>
      </c>
      <c r="E17" s="375">
        <f t="shared" si="2"/>
        <v>3256</v>
      </c>
      <c r="F17" s="376">
        <f t="shared" si="3"/>
        <v>63.743148003132347</v>
      </c>
      <c r="G17" s="375">
        <f t="shared" si="4"/>
        <v>1852</v>
      </c>
      <c r="H17" s="367">
        <f t="shared" si="3"/>
        <v>36.256851996867653</v>
      </c>
      <c r="I17" s="350"/>
      <c r="J17" s="377">
        <f t="shared" si="5"/>
        <v>1291</v>
      </c>
      <c r="K17" s="378">
        <f t="shared" si="6"/>
        <v>25.274079874706345</v>
      </c>
      <c r="L17" s="375">
        <v>514</v>
      </c>
      <c r="M17" s="376">
        <v>39.814097598760654</v>
      </c>
      <c r="N17" s="375">
        <v>777</v>
      </c>
      <c r="O17" s="372">
        <v>60.185902401239346</v>
      </c>
      <c r="P17" s="350"/>
      <c r="Q17" s="377">
        <v>915</v>
      </c>
      <c r="R17" s="378">
        <v>17.913077525450273</v>
      </c>
      <c r="S17" s="375">
        <v>497</v>
      </c>
      <c r="T17" s="376">
        <v>54.31693989071038</v>
      </c>
      <c r="U17" s="375">
        <v>418</v>
      </c>
      <c r="V17" s="372">
        <v>45.68306010928962</v>
      </c>
      <c r="W17" s="350"/>
      <c r="X17" s="377">
        <v>2902</v>
      </c>
      <c r="Y17" s="378">
        <v>56.812842599843385</v>
      </c>
      <c r="Z17" s="375">
        <v>2245</v>
      </c>
      <c r="AA17" s="376">
        <v>77.360441075120605</v>
      </c>
      <c r="AB17" s="375">
        <v>657</v>
      </c>
      <c r="AC17" s="372">
        <f t="shared" si="0"/>
        <v>22.639558924879395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34629</v>
      </c>
      <c r="E18" s="365">
        <f t="shared" si="2"/>
        <v>22651</v>
      </c>
      <c r="F18" s="366">
        <f t="shared" si="3"/>
        <v>65.410494094545029</v>
      </c>
      <c r="G18" s="365">
        <f t="shared" si="4"/>
        <v>11978</v>
      </c>
      <c r="H18" s="367">
        <f t="shared" si="3"/>
        <v>34.589505905454963</v>
      </c>
      <c r="I18" s="350"/>
      <c r="J18" s="368">
        <f t="shared" si="5"/>
        <v>6682</v>
      </c>
      <c r="K18" s="369">
        <f t="shared" si="6"/>
        <v>19.295965809004016</v>
      </c>
      <c r="L18" s="370">
        <v>2728</v>
      </c>
      <c r="M18" s="371">
        <v>40.826099970068839</v>
      </c>
      <c r="N18" s="370">
        <v>3954</v>
      </c>
      <c r="O18" s="372">
        <v>59.173900029931161</v>
      </c>
      <c r="P18" s="350"/>
      <c r="Q18" s="368">
        <v>5104</v>
      </c>
      <c r="R18" s="369">
        <v>14.739091512893818</v>
      </c>
      <c r="S18" s="370">
        <v>2792</v>
      </c>
      <c r="T18" s="371">
        <v>54.702194357366771</v>
      </c>
      <c r="U18" s="370">
        <v>2312</v>
      </c>
      <c r="V18" s="372">
        <v>45.297805642633229</v>
      </c>
      <c r="W18" s="350"/>
      <c r="X18" s="368">
        <v>22843</v>
      </c>
      <c r="Y18" s="369">
        <v>65.964942678102162</v>
      </c>
      <c r="Z18" s="370">
        <v>17131</v>
      </c>
      <c r="AA18" s="371">
        <v>74.994527864115923</v>
      </c>
      <c r="AB18" s="370">
        <v>5712</v>
      </c>
      <c r="AC18" s="372">
        <f t="shared" si="0"/>
        <v>25.005472135884077</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24947</v>
      </c>
      <c r="E19" s="365">
        <f t="shared" si="2"/>
        <v>15917</v>
      </c>
      <c r="F19" s="366">
        <f t="shared" si="3"/>
        <v>63.803262917384849</v>
      </c>
      <c r="G19" s="365">
        <f t="shared" si="4"/>
        <v>9030</v>
      </c>
      <c r="H19" s="367">
        <f t="shared" si="3"/>
        <v>36.196737082615144</v>
      </c>
      <c r="I19" s="350"/>
      <c r="J19" s="368">
        <f t="shared" si="5"/>
        <v>5566</v>
      </c>
      <c r="K19" s="369">
        <f t="shared" si="6"/>
        <v>22.31129995590652</v>
      </c>
      <c r="L19" s="370">
        <v>2133</v>
      </c>
      <c r="M19" s="371">
        <v>38.321954725116782</v>
      </c>
      <c r="N19" s="370">
        <v>3433</v>
      </c>
      <c r="O19" s="372">
        <v>61.678045274883218</v>
      </c>
      <c r="P19" s="350"/>
      <c r="Q19" s="368">
        <v>3585</v>
      </c>
      <c r="R19" s="369">
        <v>14.370465386619632</v>
      </c>
      <c r="S19" s="370">
        <v>2067</v>
      </c>
      <c r="T19" s="371">
        <v>57.65690376569038</v>
      </c>
      <c r="U19" s="370">
        <v>1518</v>
      </c>
      <c r="V19" s="372">
        <v>42.343096234309627</v>
      </c>
      <c r="W19" s="350"/>
      <c r="X19" s="368">
        <v>15796</v>
      </c>
      <c r="Y19" s="369">
        <v>63.318234657473852</v>
      </c>
      <c r="Z19" s="370">
        <v>11717</v>
      </c>
      <c r="AA19" s="371">
        <v>74.177006837173963</v>
      </c>
      <c r="AB19" s="370">
        <v>4079</v>
      </c>
      <c r="AC19" s="372">
        <f t="shared" si="0"/>
        <v>25.82299316282603</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46448</v>
      </c>
      <c r="E20" s="365">
        <f t="shared" si="2"/>
        <v>29104</v>
      </c>
      <c r="F20" s="366">
        <f t="shared" si="3"/>
        <v>62.659317946951433</v>
      </c>
      <c r="G20" s="365">
        <f t="shared" si="4"/>
        <v>17344</v>
      </c>
      <c r="H20" s="367">
        <f t="shared" si="3"/>
        <v>37.340682053048567</v>
      </c>
      <c r="I20" s="350"/>
      <c r="J20" s="368">
        <f t="shared" si="5"/>
        <v>13324</v>
      </c>
      <c r="K20" s="369">
        <f t="shared" si="6"/>
        <v>28.685842232173613</v>
      </c>
      <c r="L20" s="370">
        <v>5377</v>
      </c>
      <c r="M20" s="371">
        <v>40.355749024317021</v>
      </c>
      <c r="N20" s="370">
        <v>7947</v>
      </c>
      <c r="O20" s="372">
        <v>59.644250975682979</v>
      </c>
      <c r="P20" s="350"/>
      <c r="Q20" s="368">
        <v>7246</v>
      </c>
      <c r="R20" s="369">
        <v>15.600241129865655</v>
      </c>
      <c r="S20" s="370">
        <v>4101</v>
      </c>
      <c r="T20" s="371">
        <v>56.596743030637597</v>
      </c>
      <c r="U20" s="370">
        <v>3145</v>
      </c>
      <c r="V20" s="372">
        <v>43.40325696936241</v>
      </c>
      <c r="W20" s="350"/>
      <c r="X20" s="368">
        <v>25878</v>
      </c>
      <c r="Y20" s="369">
        <v>55.713916637960722</v>
      </c>
      <c r="Z20" s="370">
        <v>19626</v>
      </c>
      <c r="AA20" s="371">
        <v>75.840482262926031</v>
      </c>
      <c r="AB20" s="370">
        <v>6252</v>
      </c>
      <c r="AC20" s="372">
        <f t="shared" si="0"/>
        <v>24.159517737073962</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48636</v>
      </c>
      <c r="E21" s="365">
        <f t="shared" si="2"/>
        <v>31607</v>
      </c>
      <c r="F21" s="366">
        <f t="shared" si="3"/>
        <v>64.986841023110458</v>
      </c>
      <c r="G21" s="365">
        <f t="shared" si="4"/>
        <v>17029</v>
      </c>
      <c r="H21" s="367">
        <f t="shared" si="3"/>
        <v>35.013158976889549</v>
      </c>
      <c r="I21" s="350"/>
      <c r="J21" s="368">
        <f t="shared" si="5"/>
        <v>10187</v>
      </c>
      <c r="K21" s="369">
        <f t="shared" si="6"/>
        <v>20.945390245908378</v>
      </c>
      <c r="L21" s="370">
        <v>4156</v>
      </c>
      <c r="M21" s="371">
        <v>40.797094335918324</v>
      </c>
      <c r="N21" s="370">
        <v>6031</v>
      </c>
      <c r="O21" s="372">
        <v>59.202905664081676</v>
      </c>
      <c r="P21" s="350"/>
      <c r="Q21" s="368">
        <v>8501</v>
      </c>
      <c r="R21" s="369">
        <v>17.478822271568387</v>
      </c>
      <c r="S21" s="370">
        <v>4825</v>
      </c>
      <c r="T21" s="371">
        <v>56.75802846723915</v>
      </c>
      <c r="U21" s="370">
        <v>3676</v>
      </c>
      <c r="V21" s="372">
        <v>43.24197153276085</v>
      </c>
      <c r="W21" s="350"/>
      <c r="X21" s="368">
        <v>29948</v>
      </c>
      <c r="Y21" s="369">
        <v>61.575787482523239</v>
      </c>
      <c r="Z21" s="370">
        <v>22626</v>
      </c>
      <c r="AA21" s="371">
        <v>75.550954988646993</v>
      </c>
      <c r="AB21" s="370">
        <v>7322</v>
      </c>
      <c r="AC21" s="372">
        <f t="shared" si="0"/>
        <v>24.449045011353014</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12363</v>
      </c>
      <c r="E22" s="365">
        <f t="shared" si="2"/>
        <v>8072</v>
      </c>
      <c r="F22" s="366">
        <f t="shared" si="3"/>
        <v>65.29159589096497</v>
      </c>
      <c r="G22" s="365">
        <f t="shared" si="4"/>
        <v>4291</v>
      </c>
      <c r="H22" s="367">
        <f t="shared" si="3"/>
        <v>34.708404109035023</v>
      </c>
      <c r="I22" s="350"/>
      <c r="J22" s="368">
        <f t="shared" si="5"/>
        <v>2674</v>
      </c>
      <c r="K22" s="369">
        <f t="shared" si="6"/>
        <v>21.629054436625413</v>
      </c>
      <c r="L22" s="370">
        <v>1068</v>
      </c>
      <c r="M22" s="371">
        <v>39.94016454749439</v>
      </c>
      <c r="N22" s="370">
        <v>1606</v>
      </c>
      <c r="O22" s="372">
        <v>60.059835452505602</v>
      </c>
      <c r="P22" s="350"/>
      <c r="Q22" s="368">
        <v>1871</v>
      </c>
      <c r="R22" s="369">
        <v>15.133867184340371</v>
      </c>
      <c r="S22" s="370">
        <v>1053</v>
      </c>
      <c r="T22" s="371">
        <v>56.280064136825224</v>
      </c>
      <c r="U22" s="370">
        <v>818</v>
      </c>
      <c r="V22" s="372">
        <v>43.719935863174776</v>
      </c>
      <c r="W22" s="350"/>
      <c r="X22" s="368">
        <v>7818</v>
      </c>
      <c r="Y22" s="369">
        <v>63.237078379034216</v>
      </c>
      <c r="Z22" s="370">
        <v>5951</v>
      </c>
      <c r="AA22" s="371">
        <v>76.119212074699419</v>
      </c>
      <c r="AB22" s="370">
        <v>1867</v>
      </c>
      <c r="AC22" s="372">
        <f t="shared" si="0"/>
        <v>23.880787925300588</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28667</v>
      </c>
      <c r="E23" s="365">
        <f t="shared" si="2"/>
        <v>19347</v>
      </c>
      <c r="F23" s="366">
        <f t="shared" si="3"/>
        <v>67.488750130812434</v>
      </c>
      <c r="G23" s="365">
        <f t="shared" si="4"/>
        <v>9320</v>
      </c>
      <c r="H23" s="367">
        <f t="shared" si="3"/>
        <v>32.511249869187573</v>
      </c>
      <c r="I23" s="350"/>
      <c r="J23" s="368">
        <f t="shared" si="5"/>
        <v>5323</v>
      </c>
      <c r="K23" s="369">
        <f t="shared" si="6"/>
        <v>18.568388739665817</v>
      </c>
      <c r="L23" s="370">
        <v>2273</v>
      </c>
      <c r="M23" s="371">
        <v>42.701484125493145</v>
      </c>
      <c r="N23" s="370">
        <v>3050</v>
      </c>
      <c r="O23" s="372">
        <v>57.298515874506862</v>
      </c>
      <c r="P23" s="350"/>
      <c r="Q23" s="368">
        <v>4488</v>
      </c>
      <c r="R23" s="369">
        <v>15.655631911256846</v>
      </c>
      <c r="S23" s="370">
        <v>2491</v>
      </c>
      <c r="T23" s="371">
        <v>55.503565062388596</v>
      </c>
      <c r="U23" s="370">
        <v>1997</v>
      </c>
      <c r="V23" s="372">
        <v>44.496434937611404</v>
      </c>
      <c r="W23" s="350"/>
      <c r="X23" s="368">
        <v>18856</v>
      </c>
      <c r="Y23" s="369">
        <v>65.775979349077346</v>
      </c>
      <c r="Z23" s="370">
        <v>14583</v>
      </c>
      <c r="AA23" s="371">
        <v>77.338778107764099</v>
      </c>
      <c r="AB23" s="370">
        <v>4273</v>
      </c>
      <c r="AC23" s="372">
        <f t="shared" si="0"/>
        <v>22.661221892235893</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68067</v>
      </c>
      <c r="E24" s="365">
        <f t="shared" si="2"/>
        <v>44810</v>
      </c>
      <c r="F24" s="366">
        <f t="shared" si="3"/>
        <v>65.832194749291133</v>
      </c>
      <c r="G24" s="365">
        <f t="shared" si="4"/>
        <v>23257</v>
      </c>
      <c r="H24" s="367">
        <f t="shared" si="3"/>
        <v>34.167805250708859</v>
      </c>
      <c r="I24" s="350"/>
      <c r="J24" s="368">
        <f t="shared" si="5"/>
        <v>16558</v>
      </c>
      <c r="K24" s="369">
        <f t="shared" si="6"/>
        <v>24.326031704056298</v>
      </c>
      <c r="L24" s="370">
        <v>7808</v>
      </c>
      <c r="M24" s="371">
        <v>47.155453557192899</v>
      </c>
      <c r="N24" s="370">
        <v>8750</v>
      </c>
      <c r="O24" s="372">
        <v>52.844546442807108</v>
      </c>
      <c r="P24" s="350"/>
      <c r="Q24" s="368">
        <v>10132</v>
      </c>
      <c r="R24" s="369">
        <v>14.885333568395845</v>
      </c>
      <c r="S24" s="370">
        <v>5907</v>
      </c>
      <c r="T24" s="371">
        <v>58.300434267666802</v>
      </c>
      <c r="U24" s="370">
        <v>4225</v>
      </c>
      <c r="V24" s="372">
        <v>41.699565732333198</v>
      </c>
      <c r="W24" s="350"/>
      <c r="X24" s="368">
        <v>41377</v>
      </c>
      <c r="Y24" s="369">
        <v>60.788634727547851</v>
      </c>
      <c r="Z24" s="370">
        <v>31095</v>
      </c>
      <c r="AA24" s="371">
        <v>75.150445899896084</v>
      </c>
      <c r="AB24" s="370">
        <v>10282</v>
      </c>
      <c r="AC24" s="372">
        <f t="shared" si="0"/>
        <v>24.849554100103923</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14801</v>
      </c>
      <c r="E25" s="365">
        <f t="shared" si="2"/>
        <v>8288</v>
      </c>
      <c r="F25" s="366">
        <f t="shared" si="3"/>
        <v>55.996216471860002</v>
      </c>
      <c r="G25" s="365">
        <f t="shared" si="4"/>
        <v>6513</v>
      </c>
      <c r="H25" s="367">
        <f t="shared" si="3"/>
        <v>44.003783528139991</v>
      </c>
      <c r="I25" s="350"/>
      <c r="J25" s="368">
        <f t="shared" si="5"/>
        <v>5534</v>
      </c>
      <c r="K25" s="369">
        <f t="shared" si="6"/>
        <v>37.389365583406523</v>
      </c>
      <c r="L25" s="370">
        <v>1951</v>
      </c>
      <c r="M25" s="371">
        <v>35.254788579689198</v>
      </c>
      <c r="N25" s="370">
        <v>3583</v>
      </c>
      <c r="O25" s="372">
        <v>64.74521142031081</v>
      </c>
      <c r="P25" s="350"/>
      <c r="Q25" s="368">
        <v>2185</v>
      </c>
      <c r="R25" s="369">
        <v>14.762516046213095</v>
      </c>
      <c r="S25" s="370">
        <v>1170</v>
      </c>
      <c r="T25" s="371">
        <v>53.546910755148744</v>
      </c>
      <c r="U25" s="370">
        <v>1015</v>
      </c>
      <c r="V25" s="372">
        <v>46.453089244851256</v>
      </c>
      <c r="W25" s="350"/>
      <c r="X25" s="368">
        <v>7082</v>
      </c>
      <c r="Y25" s="369">
        <v>47.848118370380377</v>
      </c>
      <c r="Z25" s="370">
        <v>5167</v>
      </c>
      <c r="AA25" s="371">
        <v>72.959615927704036</v>
      </c>
      <c r="AB25" s="370">
        <v>1915</v>
      </c>
      <c r="AC25" s="372">
        <f t="shared" si="0"/>
        <v>27.040384072295964</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3374</v>
      </c>
      <c r="E26" s="380">
        <f t="shared" si="2"/>
        <v>2270</v>
      </c>
      <c r="F26" s="381">
        <f t="shared" si="3"/>
        <v>67.279193835210435</v>
      </c>
      <c r="G26" s="380">
        <f t="shared" si="4"/>
        <v>1104</v>
      </c>
      <c r="H26" s="367">
        <f t="shared" si="3"/>
        <v>32.720806164789565</v>
      </c>
      <c r="I26" s="350"/>
      <c r="J26" s="377">
        <f t="shared" si="5"/>
        <v>644</v>
      </c>
      <c r="K26" s="378">
        <f t="shared" si="6"/>
        <v>19.087136929460581</v>
      </c>
      <c r="L26" s="375">
        <v>297</v>
      </c>
      <c r="M26" s="376">
        <v>46.118012422360252</v>
      </c>
      <c r="N26" s="375">
        <v>347</v>
      </c>
      <c r="O26" s="372">
        <v>53.881987577639755</v>
      </c>
      <c r="P26" s="350"/>
      <c r="Q26" s="377">
        <v>500</v>
      </c>
      <c r="R26" s="378">
        <v>14.819205690574986</v>
      </c>
      <c r="S26" s="375">
        <v>282</v>
      </c>
      <c r="T26" s="376">
        <v>56.399999999999991</v>
      </c>
      <c r="U26" s="375">
        <v>218</v>
      </c>
      <c r="V26" s="372">
        <v>43.6</v>
      </c>
      <c r="W26" s="350"/>
      <c r="X26" s="377">
        <v>2230</v>
      </c>
      <c r="Y26" s="378">
        <v>66.093657379964426</v>
      </c>
      <c r="Z26" s="375">
        <v>1691</v>
      </c>
      <c r="AA26" s="376">
        <v>75.829596412556057</v>
      </c>
      <c r="AB26" s="375">
        <v>539</v>
      </c>
      <c r="AC26" s="372">
        <f t="shared" si="0"/>
        <v>24.170403587443946</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17411</v>
      </c>
      <c r="E27" s="380">
        <f t="shared" si="2"/>
        <v>11571</v>
      </c>
      <c r="F27" s="381">
        <f t="shared" si="3"/>
        <v>66.457986330480736</v>
      </c>
      <c r="G27" s="380">
        <f t="shared" si="4"/>
        <v>5840</v>
      </c>
      <c r="H27" s="367">
        <f t="shared" si="3"/>
        <v>33.542013669519271</v>
      </c>
      <c r="I27" s="350"/>
      <c r="J27" s="377">
        <f t="shared" si="5"/>
        <v>3307</v>
      </c>
      <c r="K27" s="378">
        <f t="shared" si="6"/>
        <v>18.993739589914423</v>
      </c>
      <c r="L27" s="375">
        <v>1355</v>
      </c>
      <c r="M27" s="376">
        <v>40.97369216812821</v>
      </c>
      <c r="N27" s="375">
        <v>1952</v>
      </c>
      <c r="O27" s="372">
        <v>59.026307831871783</v>
      </c>
      <c r="P27" s="350"/>
      <c r="Q27" s="377">
        <v>2617</v>
      </c>
      <c r="R27" s="378">
        <v>15.030727700878755</v>
      </c>
      <c r="S27" s="375">
        <v>1468</v>
      </c>
      <c r="T27" s="376">
        <v>56.094764998089417</v>
      </c>
      <c r="U27" s="375">
        <v>1149</v>
      </c>
      <c r="V27" s="372">
        <v>43.905235001910583</v>
      </c>
      <c r="W27" s="350"/>
      <c r="X27" s="377">
        <v>11487</v>
      </c>
      <c r="Y27" s="378">
        <v>65.975532709206817</v>
      </c>
      <c r="Z27" s="375">
        <v>8748</v>
      </c>
      <c r="AA27" s="376">
        <v>76.155654217811446</v>
      </c>
      <c r="AB27" s="375">
        <v>2739</v>
      </c>
      <c r="AC27" s="372">
        <f t="shared" si="0"/>
        <v>23.844345782188562</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2207</v>
      </c>
      <c r="E28" s="380">
        <f t="shared" si="2"/>
        <v>1411</v>
      </c>
      <c r="F28" s="381">
        <f t="shared" si="3"/>
        <v>63.932940643407342</v>
      </c>
      <c r="G28" s="380">
        <f t="shared" si="4"/>
        <v>796</v>
      </c>
      <c r="H28" s="382">
        <f t="shared" si="3"/>
        <v>36.067059356592665</v>
      </c>
      <c r="I28" s="350"/>
      <c r="J28" s="377">
        <f t="shared" si="5"/>
        <v>507</v>
      </c>
      <c r="K28" s="378">
        <f t="shared" si="6"/>
        <v>22.972360670593567</v>
      </c>
      <c r="L28" s="375">
        <v>215</v>
      </c>
      <c r="M28" s="376">
        <v>42.406311637080869</v>
      </c>
      <c r="N28" s="375">
        <v>292</v>
      </c>
      <c r="O28" s="383">
        <v>57.593688362919139</v>
      </c>
      <c r="P28" s="350"/>
      <c r="Q28" s="377">
        <v>328</v>
      </c>
      <c r="R28" s="378">
        <v>14.861803352967829</v>
      </c>
      <c r="S28" s="375">
        <v>178</v>
      </c>
      <c r="T28" s="376">
        <v>54.268292682926834</v>
      </c>
      <c r="U28" s="375">
        <v>150</v>
      </c>
      <c r="V28" s="383">
        <v>45.731707317073173</v>
      </c>
      <c r="W28" s="350"/>
      <c r="X28" s="377">
        <v>1372</v>
      </c>
      <c r="Y28" s="378">
        <v>62.165835976438601</v>
      </c>
      <c r="Z28" s="375">
        <v>1018</v>
      </c>
      <c r="AA28" s="376">
        <v>74.198250728862973</v>
      </c>
      <c r="AB28" s="375">
        <v>354</v>
      </c>
      <c r="AC28" s="383">
        <f t="shared" si="0"/>
        <v>25.801749271137027</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1202</v>
      </c>
      <c r="E29" s="386">
        <f t="shared" si="2"/>
        <v>649</v>
      </c>
      <c r="F29" s="387">
        <f t="shared" si="3"/>
        <v>53.993344425956735</v>
      </c>
      <c r="G29" s="386">
        <f t="shared" si="4"/>
        <v>553</v>
      </c>
      <c r="H29" s="388">
        <f t="shared" si="3"/>
        <v>46.006655574043258</v>
      </c>
      <c r="I29" s="350"/>
      <c r="J29" s="389">
        <f t="shared" si="5"/>
        <v>638</v>
      </c>
      <c r="K29" s="390">
        <f t="shared" si="6"/>
        <v>53.078202995008319</v>
      </c>
      <c r="L29" s="391">
        <v>241</v>
      </c>
      <c r="M29" s="392">
        <v>37.774294670846395</v>
      </c>
      <c r="N29" s="391">
        <v>397</v>
      </c>
      <c r="O29" s="393">
        <v>62.225705329153605</v>
      </c>
      <c r="P29" s="350"/>
      <c r="Q29" s="389">
        <v>177</v>
      </c>
      <c r="R29" s="390">
        <v>14.725457570715475</v>
      </c>
      <c r="S29" s="391">
        <v>109</v>
      </c>
      <c r="T29" s="392">
        <v>61.581920903954803</v>
      </c>
      <c r="U29" s="391">
        <v>68</v>
      </c>
      <c r="V29" s="393">
        <v>38.418079096045197</v>
      </c>
      <c r="W29" s="350"/>
      <c r="X29" s="389">
        <v>387</v>
      </c>
      <c r="Y29" s="390">
        <v>32.196339434276204</v>
      </c>
      <c r="Z29" s="391">
        <v>299</v>
      </c>
      <c r="AA29" s="392">
        <v>77.2609819121447</v>
      </c>
      <c r="AB29" s="391">
        <v>88</v>
      </c>
      <c r="AC29" s="393">
        <f t="shared" si="0"/>
        <v>22.739018087855296</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440443</v>
      </c>
      <c r="E31" s="1230">
        <f>L31+S31+Z31</f>
        <v>278826</v>
      </c>
      <c r="F31" s="1231">
        <f>E31/$D31*100</f>
        <v>63.305808016020237</v>
      </c>
      <c r="G31" s="1230">
        <f>N31+U31+AB31</f>
        <v>161617</v>
      </c>
      <c r="H31" s="1232">
        <f>G31/$D31*100</f>
        <v>36.694191983979771</v>
      </c>
      <c r="I31" s="320"/>
      <c r="J31" s="1233">
        <f>SUM(J12:J29)</f>
        <v>114647</v>
      </c>
      <c r="K31" s="1234">
        <f>J31/$D31*100</f>
        <v>26.029928957890125</v>
      </c>
      <c r="L31" s="1230">
        <f>SUM(L12:L29)</f>
        <v>46701</v>
      </c>
      <c r="M31" s="1231">
        <f>L31/$J31*100</f>
        <v>40.734602737097354</v>
      </c>
      <c r="N31" s="1230">
        <f>SUM(N12:N29)</f>
        <v>67946</v>
      </c>
      <c r="O31" s="1235">
        <f>N31/$J31*100</f>
        <v>59.265397262902653</v>
      </c>
      <c r="P31" s="320"/>
      <c r="Q31" s="1233">
        <f>SUM(Q12:Q29)</f>
        <v>71142</v>
      </c>
      <c r="R31" s="1234">
        <f>Q31/$D31*100</f>
        <v>16.152373859954636</v>
      </c>
      <c r="S31" s="1230">
        <f>SUM(S12:S29)</f>
        <v>40284</v>
      </c>
      <c r="T31" s="1231">
        <f>S31/$Q31*100</f>
        <v>56.624778611790504</v>
      </c>
      <c r="U31" s="1230">
        <f>SUM(U12:U29)</f>
        <v>30858</v>
      </c>
      <c r="V31" s="1235">
        <f>U31/$Q31*100</f>
        <v>43.375221388209496</v>
      </c>
      <c r="W31" s="320"/>
      <c r="X31" s="1233">
        <f>SUM(X12:X29)</f>
        <v>254654</v>
      </c>
      <c r="Y31" s="1234">
        <f>X31/$D31*100</f>
        <v>57.817697182155236</v>
      </c>
      <c r="Z31" s="1230">
        <f>SUM(Z12:Z29)</f>
        <v>191841</v>
      </c>
      <c r="AA31" s="1231">
        <f>Z31/$X31*100</f>
        <v>75.333982580285408</v>
      </c>
      <c r="AB31" s="1230">
        <f>SUM(AB12:AB29)</f>
        <v>62813</v>
      </c>
      <c r="AC31" s="1235">
        <f>AB31/$X31*100</f>
        <v>24.666017419714592</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72"/>
      <c r="C34" s="1472"/>
      <c r="D34" s="1472"/>
      <c r="E34" s="1472"/>
      <c r="F34" s="1472"/>
      <c r="G34" s="1472"/>
      <c r="H34" s="1472"/>
      <c r="I34" s="1472"/>
      <c r="J34" s="1472"/>
      <c r="K34" s="1472"/>
      <c r="L34" s="1472"/>
      <c r="M34" s="1472"/>
      <c r="N34" s="1472"/>
      <c r="O34" s="1472"/>
    </row>
    <row r="35" spans="2:15" s="329" customFormat="1" ht="29.25" customHeight="1" x14ac:dyDescent="0.25">
      <c r="B35" s="1473"/>
      <c r="C35" s="1473"/>
      <c r="D35" s="1473"/>
      <c r="E35" s="1473"/>
      <c r="F35" s="1473"/>
      <c r="G35" s="1473"/>
      <c r="H35" s="1473"/>
      <c r="I35" s="1473"/>
      <c r="J35" s="1473"/>
      <c r="K35" s="1473"/>
      <c r="L35" s="1473"/>
      <c r="M35" s="1473"/>
    </row>
    <row r="36" spans="2:15" s="329" customFormat="1" ht="4.5" customHeight="1" x14ac:dyDescent="0.25">
      <c r="B36" s="1471"/>
      <c r="C36" s="1471"/>
      <c r="D36" s="1471"/>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Hoja99">
    <tabColor theme="0"/>
    <pageSetUpPr fitToPage="1"/>
  </sheetPr>
  <dimension ref="A1:BA4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49</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3"/>
      <c r="C2" s="1443"/>
    </row>
    <row r="3" spans="1:53" s="345" customFormat="1" ht="4.5" customHeight="1" x14ac:dyDescent="0.25">
      <c r="B3" s="1444"/>
      <c r="C3" s="1444"/>
    </row>
    <row r="4" spans="1:53" s="345" customFormat="1" ht="17.25" customHeight="1" x14ac:dyDescent="0.25">
      <c r="A4" s="1445" t="s">
        <v>422</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5">
      <c r="B5" s="1446" t="str">
        <f>porsaad!$B$6</f>
        <v>Situación a 31 de diciembre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5"/>
    <row r="7" spans="1:53" s="322" customFormat="1" ht="12.75" customHeight="1" x14ac:dyDescent="0.25">
      <c r="A7" s="316"/>
      <c r="B7" s="1447" t="s">
        <v>12</v>
      </c>
      <c r="C7" s="317"/>
      <c r="D7" s="1450" t="s">
        <v>258</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5">
      <c r="A8" s="316"/>
      <c r="B8" s="1448"/>
      <c r="C8" s="317"/>
      <c r="D8" s="1452"/>
      <c r="E8" s="1453"/>
      <c r="F8" s="1453"/>
      <c r="G8" s="1453"/>
      <c r="H8" s="1453"/>
      <c r="I8" s="323"/>
      <c r="J8" s="1456" t="s">
        <v>259</v>
      </c>
      <c r="K8" s="1457"/>
      <c r="L8" s="1457"/>
      <c r="M8" s="1457"/>
      <c r="N8" s="1457"/>
      <c r="O8" s="1458"/>
      <c r="P8" s="317"/>
      <c r="Q8" s="1456" t="s">
        <v>260</v>
      </c>
      <c r="R8" s="1457"/>
      <c r="S8" s="1457"/>
      <c r="T8" s="1457"/>
      <c r="U8" s="1457"/>
      <c r="V8" s="1458"/>
      <c r="W8" s="317"/>
      <c r="X8" s="1456" t="s">
        <v>261</v>
      </c>
      <c r="Y8" s="1457"/>
      <c r="Z8" s="1457"/>
      <c r="AA8" s="1457"/>
      <c r="AB8" s="1457"/>
      <c r="AC8" s="1458"/>
      <c r="AD8" s="319"/>
      <c r="AE8" s="319"/>
      <c r="AF8" s="320"/>
      <c r="AG8" s="320"/>
      <c r="AH8" s="320"/>
      <c r="AI8" s="320"/>
      <c r="AJ8" s="320"/>
      <c r="AK8" s="320"/>
      <c r="AL8" s="321"/>
    </row>
    <row r="9" spans="1:53" s="322" customFormat="1" ht="21.75" customHeight="1" x14ac:dyDescent="0.25">
      <c r="A9" s="316"/>
      <c r="B9" s="1448"/>
      <c r="C9" s="317"/>
      <c r="D9" s="1459" t="s">
        <v>9</v>
      </c>
      <c r="E9" s="1461" t="s">
        <v>24</v>
      </c>
      <c r="F9" s="1462"/>
      <c r="G9" s="1461" t="s">
        <v>23</v>
      </c>
      <c r="H9" s="1463"/>
      <c r="I9" s="323"/>
      <c r="J9" s="1464" t="s">
        <v>9</v>
      </c>
      <c r="K9" s="1467" t="s">
        <v>266</v>
      </c>
      <c r="L9" s="1469" t="s">
        <v>24</v>
      </c>
      <c r="M9" s="1470"/>
      <c r="N9" s="1465" t="s">
        <v>23</v>
      </c>
      <c r="O9" s="1466"/>
      <c r="P9" s="317"/>
      <c r="Q9" s="1464" t="s">
        <v>9</v>
      </c>
      <c r="R9" s="1467" t="s">
        <v>266</v>
      </c>
      <c r="S9" s="1469" t="s">
        <v>24</v>
      </c>
      <c r="T9" s="1470"/>
      <c r="U9" s="1465" t="s">
        <v>23</v>
      </c>
      <c r="V9" s="1466"/>
      <c r="W9" s="317"/>
      <c r="X9" s="1464" t="s">
        <v>9</v>
      </c>
      <c r="Y9" s="1467" t="s">
        <v>266</v>
      </c>
      <c r="Z9" s="1469" t="s">
        <v>24</v>
      </c>
      <c r="AA9" s="1470"/>
      <c r="AB9" s="1465" t="s">
        <v>23</v>
      </c>
      <c r="AC9" s="1466"/>
      <c r="AD9" s="319"/>
      <c r="AE9" s="319"/>
      <c r="AF9" s="320"/>
      <c r="AG9" s="320"/>
      <c r="AH9" s="320"/>
      <c r="AI9" s="320"/>
      <c r="AJ9" s="320"/>
      <c r="AK9" s="320"/>
      <c r="AL9" s="321"/>
    </row>
    <row r="10" spans="1:53" s="322" customFormat="1" ht="36.75" customHeight="1" x14ac:dyDescent="0.25">
      <c r="A10" s="316"/>
      <c r="B10" s="1449"/>
      <c r="C10" s="317"/>
      <c r="D10" s="1460"/>
      <c r="E10" s="407" t="s">
        <v>9</v>
      </c>
      <c r="F10" s="403" t="s">
        <v>266</v>
      </c>
      <c r="G10" s="406" t="s">
        <v>9</v>
      </c>
      <c r="H10" s="886" t="s">
        <v>266</v>
      </c>
      <c r="I10" s="346"/>
      <c r="J10" s="1460"/>
      <c r="K10" s="1468"/>
      <c r="L10" s="404" t="s">
        <v>9</v>
      </c>
      <c r="M10" s="403" t="s">
        <v>266</v>
      </c>
      <c r="N10" s="407" t="s">
        <v>9</v>
      </c>
      <c r="O10" s="402" t="s">
        <v>266</v>
      </c>
      <c r="P10" s="347"/>
      <c r="Q10" s="1460"/>
      <c r="R10" s="1468"/>
      <c r="S10" s="404" t="s">
        <v>9</v>
      </c>
      <c r="T10" s="403" t="s">
        <v>266</v>
      </c>
      <c r="U10" s="407" t="s">
        <v>9</v>
      </c>
      <c r="V10" s="402" t="s">
        <v>266</v>
      </c>
      <c r="W10" s="347"/>
      <c r="X10" s="1460"/>
      <c r="Y10" s="1468"/>
      <c r="Z10" s="404" t="s">
        <v>9</v>
      </c>
      <c r="AA10" s="403" t="s">
        <v>266</v>
      </c>
      <c r="AB10" s="407" t="s">
        <v>9</v>
      </c>
      <c r="AC10" s="402" t="s">
        <v>266</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144883</v>
      </c>
      <c r="E12" s="352">
        <f>L12+S12+Z12</f>
        <v>90188</v>
      </c>
      <c r="F12" s="353">
        <f>E12/$D12*100</f>
        <v>62.248849071319611</v>
      </c>
      <c r="G12" s="352">
        <f>N12+U12+AB12</f>
        <v>54695</v>
      </c>
      <c r="H12" s="354">
        <f>G12/$D12*100</f>
        <v>37.751150928680381</v>
      </c>
      <c r="I12" s="350"/>
      <c r="J12" s="355">
        <f>L12+N12</f>
        <v>43161</v>
      </c>
      <c r="K12" s="356">
        <f>J12/$D12*100</f>
        <v>29.790244542147803</v>
      </c>
      <c r="L12" s="357">
        <v>17339</v>
      </c>
      <c r="M12" s="353">
        <v>40.172841222399853</v>
      </c>
      <c r="N12" s="357">
        <v>25822</v>
      </c>
      <c r="O12" s="358">
        <v>59.827158777600154</v>
      </c>
      <c r="P12" s="350"/>
      <c r="Q12" s="355">
        <v>29978</v>
      </c>
      <c r="R12" s="356">
        <v>20.691178399122052</v>
      </c>
      <c r="S12" s="357">
        <v>18818</v>
      </c>
      <c r="T12" s="353">
        <v>62.772699979985326</v>
      </c>
      <c r="U12" s="357">
        <v>11160</v>
      </c>
      <c r="V12" s="358">
        <v>37.227300020014674</v>
      </c>
      <c r="W12" s="350"/>
      <c r="X12" s="355">
        <v>71744</v>
      </c>
      <c r="Y12" s="356">
        <v>49.518577058730145</v>
      </c>
      <c r="Z12" s="357">
        <v>54031</v>
      </c>
      <c r="AA12" s="353">
        <v>75.310827386262275</v>
      </c>
      <c r="AB12" s="357">
        <v>17713</v>
      </c>
      <c r="AC12" s="358">
        <f t="shared" ref="AC12:AC29" si="0">AB12/$X12*100</f>
        <v>24.689172613737735</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17596</v>
      </c>
      <c r="E13" s="365">
        <f t="shared" ref="E13:E29" si="2">L13+S13+Z13</f>
        <v>11039</v>
      </c>
      <c r="F13" s="366">
        <f t="shared" ref="F13:H29" si="3">E13/$D13*100</f>
        <v>62.735849056603776</v>
      </c>
      <c r="G13" s="365">
        <f t="shared" ref="G13:G29" si="4">N13+U13+AB13</f>
        <v>6557</v>
      </c>
      <c r="H13" s="367">
        <f t="shared" si="3"/>
        <v>37.264150943396224</v>
      </c>
      <c r="I13" s="350"/>
      <c r="J13" s="368">
        <f t="shared" ref="J13:J29" si="5">L13+N13</f>
        <v>3725</v>
      </c>
      <c r="K13" s="369">
        <f t="shared" ref="K13:K29" si="6">J13/$D13*100</f>
        <v>21.16958399636281</v>
      </c>
      <c r="L13" s="370">
        <v>1503</v>
      </c>
      <c r="M13" s="371">
        <v>40.348993288590606</v>
      </c>
      <c r="N13" s="370">
        <v>2222</v>
      </c>
      <c r="O13" s="372">
        <v>59.651006711409394</v>
      </c>
      <c r="P13" s="350"/>
      <c r="Q13" s="368">
        <v>3132</v>
      </c>
      <c r="R13" s="369">
        <v>17.799499886337806</v>
      </c>
      <c r="S13" s="370">
        <v>1826</v>
      </c>
      <c r="T13" s="371">
        <v>58.301404853128993</v>
      </c>
      <c r="U13" s="370">
        <v>1306</v>
      </c>
      <c r="V13" s="372">
        <v>41.698595146871007</v>
      </c>
      <c r="W13" s="350"/>
      <c r="X13" s="368">
        <v>10739</v>
      </c>
      <c r="Y13" s="369">
        <v>61.030916117299384</v>
      </c>
      <c r="Z13" s="370">
        <v>7710</v>
      </c>
      <c r="AA13" s="371">
        <v>71.794394263897942</v>
      </c>
      <c r="AB13" s="370">
        <v>3029</v>
      </c>
      <c r="AC13" s="372">
        <f t="shared" si="0"/>
        <v>28.205605736102058</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11060</v>
      </c>
      <c r="E14" s="365">
        <f t="shared" si="2"/>
        <v>7093</v>
      </c>
      <c r="F14" s="366">
        <f t="shared" si="3"/>
        <v>64.132007233273058</v>
      </c>
      <c r="G14" s="365">
        <f t="shared" si="4"/>
        <v>3967</v>
      </c>
      <c r="H14" s="367">
        <f t="shared" si="3"/>
        <v>35.867992766726942</v>
      </c>
      <c r="I14" s="350"/>
      <c r="J14" s="368">
        <f t="shared" si="5"/>
        <v>2747</v>
      </c>
      <c r="K14" s="369">
        <f t="shared" si="6"/>
        <v>24.837251356238699</v>
      </c>
      <c r="L14" s="370">
        <v>1069</v>
      </c>
      <c r="M14" s="371">
        <v>38.915180196578085</v>
      </c>
      <c r="N14" s="370">
        <v>1678</v>
      </c>
      <c r="O14" s="372">
        <v>61.084819803421922</v>
      </c>
      <c r="P14" s="350"/>
      <c r="Q14" s="368">
        <v>2228</v>
      </c>
      <c r="R14" s="369">
        <v>20.144665461121157</v>
      </c>
      <c r="S14" s="370">
        <v>1295</v>
      </c>
      <c r="T14" s="371">
        <v>58.123877917414724</v>
      </c>
      <c r="U14" s="370">
        <v>933</v>
      </c>
      <c r="V14" s="372">
        <v>41.876122082585276</v>
      </c>
      <c r="W14" s="350"/>
      <c r="X14" s="368">
        <v>6085</v>
      </c>
      <c r="Y14" s="369">
        <v>55.01808318264014</v>
      </c>
      <c r="Z14" s="370">
        <v>4729</v>
      </c>
      <c r="AA14" s="371">
        <v>77.71569433032046</v>
      </c>
      <c r="AB14" s="370">
        <v>1356</v>
      </c>
      <c r="AC14" s="372">
        <f t="shared" si="0"/>
        <v>22.28430566967954</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11064</v>
      </c>
      <c r="E15" s="365">
        <f t="shared" si="2"/>
        <v>6515</v>
      </c>
      <c r="F15" s="366">
        <f t="shared" si="3"/>
        <v>58.884671005061463</v>
      </c>
      <c r="G15" s="365">
        <f t="shared" si="4"/>
        <v>4549</v>
      </c>
      <c r="H15" s="367">
        <f t="shared" si="3"/>
        <v>41.115328994938537</v>
      </c>
      <c r="I15" s="350"/>
      <c r="J15" s="368">
        <f t="shared" si="5"/>
        <v>3354</v>
      </c>
      <c r="K15" s="369">
        <f t="shared" si="6"/>
        <v>30.314533622559654</v>
      </c>
      <c r="L15" s="370">
        <v>1289</v>
      </c>
      <c r="M15" s="371">
        <v>38.431723315444245</v>
      </c>
      <c r="N15" s="370">
        <v>2065</v>
      </c>
      <c r="O15" s="372">
        <v>61.568276684555755</v>
      </c>
      <c r="P15" s="350"/>
      <c r="Q15" s="368">
        <v>2228</v>
      </c>
      <c r="R15" s="369">
        <v>20.137382501807664</v>
      </c>
      <c r="S15" s="370">
        <v>1235</v>
      </c>
      <c r="T15" s="371">
        <v>55.430879712746858</v>
      </c>
      <c r="U15" s="370">
        <v>993</v>
      </c>
      <c r="V15" s="372">
        <v>44.569120287253142</v>
      </c>
      <c r="W15" s="350"/>
      <c r="X15" s="368">
        <v>5482</v>
      </c>
      <c r="Y15" s="369">
        <v>49.548083875632685</v>
      </c>
      <c r="Z15" s="370">
        <v>3991</v>
      </c>
      <c r="AA15" s="371">
        <v>72.801897117840213</v>
      </c>
      <c r="AB15" s="370">
        <v>1491</v>
      </c>
      <c r="AC15" s="372">
        <f t="shared" si="0"/>
        <v>27.198102882159798</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23508</v>
      </c>
      <c r="E16" s="365">
        <f t="shared" si="2"/>
        <v>13596</v>
      </c>
      <c r="F16" s="366">
        <f t="shared" si="3"/>
        <v>57.835630423685558</v>
      </c>
      <c r="G16" s="365">
        <f t="shared" si="4"/>
        <v>9912</v>
      </c>
      <c r="H16" s="367">
        <f t="shared" si="3"/>
        <v>42.164369576314449</v>
      </c>
      <c r="I16" s="350"/>
      <c r="J16" s="368">
        <f t="shared" si="5"/>
        <v>8839</v>
      </c>
      <c r="K16" s="369">
        <f t="shared" si="6"/>
        <v>37.599965969031821</v>
      </c>
      <c r="L16" s="370">
        <v>3605</v>
      </c>
      <c r="M16" s="371">
        <v>40.78515669193348</v>
      </c>
      <c r="N16" s="370">
        <v>5234</v>
      </c>
      <c r="O16" s="372">
        <v>59.21484330806652</v>
      </c>
      <c r="P16" s="350"/>
      <c r="Q16" s="368">
        <v>5299</v>
      </c>
      <c r="R16" s="369">
        <v>22.541262548919516</v>
      </c>
      <c r="S16" s="370">
        <v>3205</v>
      </c>
      <c r="T16" s="371">
        <v>60.483110020758637</v>
      </c>
      <c r="U16" s="370">
        <v>2094</v>
      </c>
      <c r="V16" s="372">
        <v>39.516889979241363</v>
      </c>
      <c r="W16" s="350"/>
      <c r="X16" s="368">
        <v>9370</v>
      </c>
      <c r="Y16" s="369">
        <v>39.858771482048667</v>
      </c>
      <c r="Z16" s="370">
        <v>6786</v>
      </c>
      <c r="AA16" s="371">
        <v>72.422625400213448</v>
      </c>
      <c r="AB16" s="370">
        <v>2584</v>
      </c>
      <c r="AC16" s="372">
        <f t="shared" si="0"/>
        <v>27.577374599786552</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7911</v>
      </c>
      <c r="E17" s="375">
        <f t="shared" si="2"/>
        <v>4990</v>
      </c>
      <c r="F17" s="376">
        <f t="shared" si="3"/>
        <v>63.076728605738843</v>
      </c>
      <c r="G17" s="375">
        <f t="shared" si="4"/>
        <v>2921</v>
      </c>
      <c r="H17" s="367">
        <f t="shared" si="3"/>
        <v>36.923271394261157</v>
      </c>
      <c r="I17" s="350"/>
      <c r="J17" s="377">
        <f t="shared" si="5"/>
        <v>1911</v>
      </c>
      <c r="K17" s="378">
        <f t="shared" si="6"/>
        <v>24.156238149412211</v>
      </c>
      <c r="L17" s="375">
        <v>767</v>
      </c>
      <c r="M17" s="376">
        <v>40.136054421768705</v>
      </c>
      <c r="N17" s="375">
        <v>1144</v>
      </c>
      <c r="O17" s="372">
        <v>59.863945578231295</v>
      </c>
      <c r="P17" s="350"/>
      <c r="Q17" s="377">
        <v>1664</v>
      </c>
      <c r="R17" s="378">
        <v>21.034003286563014</v>
      </c>
      <c r="S17" s="375">
        <v>927</v>
      </c>
      <c r="T17" s="376">
        <v>55.709134615384613</v>
      </c>
      <c r="U17" s="375">
        <v>737</v>
      </c>
      <c r="V17" s="372">
        <v>44.290865384615387</v>
      </c>
      <c r="W17" s="350"/>
      <c r="X17" s="377">
        <v>4336</v>
      </c>
      <c r="Y17" s="378">
        <v>54.809758564024783</v>
      </c>
      <c r="Z17" s="375">
        <v>3296</v>
      </c>
      <c r="AA17" s="376">
        <v>76.014760147601478</v>
      </c>
      <c r="AB17" s="375">
        <v>1040</v>
      </c>
      <c r="AC17" s="372">
        <f t="shared" si="0"/>
        <v>23.985239852398525</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42614</v>
      </c>
      <c r="E18" s="365">
        <f t="shared" si="2"/>
        <v>26684</v>
      </c>
      <c r="F18" s="366">
        <f t="shared" si="3"/>
        <v>62.617918993757918</v>
      </c>
      <c r="G18" s="365">
        <f t="shared" si="4"/>
        <v>15930</v>
      </c>
      <c r="H18" s="367">
        <f t="shared" si="3"/>
        <v>37.382081006242082</v>
      </c>
      <c r="I18" s="350"/>
      <c r="J18" s="368">
        <f t="shared" si="5"/>
        <v>9893</v>
      </c>
      <c r="K18" s="369">
        <f t="shared" si="6"/>
        <v>23.215375228798045</v>
      </c>
      <c r="L18" s="370">
        <v>4103</v>
      </c>
      <c r="M18" s="371">
        <v>41.473769331850804</v>
      </c>
      <c r="N18" s="370">
        <v>5790</v>
      </c>
      <c r="O18" s="372">
        <v>58.526230668149196</v>
      </c>
      <c r="P18" s="350"/>
      <c r="Q18" s="368">
        <v>7264</v>
      </c>
      <c r="R18" s="369">
        <v>17.046041207115032</v>
      </c>
      <c r="S18" s="370">
        <v>4029</v>
      </c>
      <c r="T18" s="371">
        <v>55.465308370044056</v>
      </c>
      <c r="U18" s="370">
        <v>3235</v>
      </c>
      <c r="V18" s="372">
        <v>44.534691629955944</v>
      </c>
      <c r="W18" s="350"/>
      <c r="X18" s="368">
        <v>25457</v>
      </c>
      <c r="Y18" s="369">
        <v>59.738583564086923</v>
      </c>
      <c r="Z18" s="370">
        <v>18552</v>
      </c>
      <c r="AA18" s="371">
        <v>72.875829830694897</v>
      </c>
      <c r="AB18" s="370">
        <v>6905</v>
      </c>
      <c r="AC18" s="372">
        <f t="shared" si="0"/>
        <v>27.124170169305099</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26635</v>
      </c>
      <c r="E19" s="365">
        <f t="shared" si="2"/>
        <v>16115</v>
      </c>
      <c r="F19" s="366">
        <f t="shared" si="3"/>
        <v>60.503097428195986</v>
      </c>
      <c r="G19" s="365">
        <f t="shared" si="4"/>
        <v>10520</v>
      </c>
      <c r="H19" s="367">
        <f t="shared" si="3"/>
        <v>39.496902571804014</v>
      </c>
      <c r="I19" s="350"/>
      <c r="J19" s="368">
        <f t="shared" si="5"/>
        <v>6881</v>
      </c>
      <c r="K19" s="369">
        <f t="shared" si="6"/>
        <v>25.834428383705649</v>
      </c>
      <c r="L19" s="370">
        <v>2710</v>
      </c>
      <c r="M19" s="371">
        <v>39.383810492660949</v>
      </c>
      <c r="N19" s="370">
        <v>4171</v>
      </c>
      <c r="O19" s="372">
        <v>60.616189507339044</v>
      </c>
      <c r="P19" s="350"/>
      <c r="Q19" s="368">
        <v>4766</v>
      </c>
      <c r="R19" s="369">
        <v>17.893748826731745</v>
      </c>
      <c r="S19" s="370">
        <v>2748</v>
      </c>
      <c r="T19" s="371">
        <v>57.658413764162816</v>
      </c>
      <c r="U19" s="370">
        <v>2018</v>
      </c>
      <c r="V19" s="372">
        <v>42.341586235837184</v>
      </c>
      <c r="W19" s="350"/>
      <c r="X19" s="368">
        <v>14988</v>
      </c>
      <c r="Y19" s="369">
        <v>56.271822789562606</v>
      </c>
      <c r="Z19" s="370">
        <v>10657</v>
      </c>
      <c r="AA19" s="371">
        <v>71.103549506271676</v>
      </c>
      <c r="AB19" s="370">
        <v>4331</v>
      </c>
      <c r="AC19" s="372">
        <f t="shared" si="0"/>
        <v>28.896450493728317</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96255</v>
      </c>
      <c r="E20" s="365">
        <f t="shared" si="2"/>
        <v>60906</v>
      </c>
      <c r="F20" s="366">
        <f t="shared" si="3"/>
        <v>63.275673990961515</v>
      </c>
      <c r="G20" s="365">
        <f t="shared" si="4"/>
        <v>35349</v>
      </c>
      <c r="H20" s="367">
        <f t="shared" si="3"/>
        <v>36.724326009038492</v>
      </c>
      <c r="I20" s="350"/>
      <c r="J20" s="368">
        <f t="shared" si="5"/>
        <v>22081</v>
      </c>
      <c r="K20" s="369">
        <f t="shared" si="6"/>
        <v>22.940107007428185</v>
      </c>
      <c r="L20" s="370">
        <v>8830</v>
      </c>
      <c r="M20" s="371">
        <v>39.989130927041352</v>
      </c>
      <c r="N20" s="370">
        <v>13251</v>
      </c>
      <c r="O20" s="372">
        <v>60.010869072958648</v>
      </c>
      <c r="P20" s="350"/>
      <c r="Q20" s="368">
        <v>17691</v>
      </c>
      <c r="R20" s="369">
        <v>18.379304971170328</v>
      </c>
      <c r="S20" s="370">
        <v>10132</v>
      </c>
      <c r="T20" s="371">
        <v>57.272059239161152</v>
      </c>
      <c r="U20" s="370">
        <v>7559</v>
      </c>
      <c r="V20" s="372">
        <v>42.727940760838848</v>
      </c>
      <c r="W20" s="350"/>
      <c r="X20" s="368">
        <v>56483</v>
      </c>
      <c r="Y20" s="369">
        <v>58.680588021401483</v>
      </c>
      <c r="Z20" s="370">
        <v>41944</v>
      </c>
      <c r="AA20" s="371">
        <v>74.259511711488415</v>
      </c>
      <c r="AB20" s="370">
        <v>14539</v>
      </c>
      <c r="AC20" s="372">
        <f t="shared" si="0"/>
        <v>25.740488288511585</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67536</v>
      </c>
      <c r="E21" s="365">
        <f t="shared" si="2"/>
        <v>41999</v>
      </c>
      <c r="F21" s="366">
        <f t="shared" si="3"/>
        <v>62.187574034588955</v>
      </c>
      <c r="G21" s="365">
        <f t="shared" si="4"/>
        <v>25537</v>
      </c>
      <c r="H21" s="367">
        <f t="shared" si="3"/>
        <v>37.812425965411038</v>
      </c>
      <c r="I21" s="350"/>
      <c r="J21" s="368">
        <f t="shared" si="5"/>
        <v>16775</v>
      </c>
      <c r="K21" s="369">
        <f t="shared" si="6"/>
        <v>24.838604596067281</v>
      </c>
      <c r="L21" s="370">
        <v>6898</v>
      </c>
      <c r="M21" s="371">
        <v>41.120715350223549</v>
      </c>
      <c r="N21" s="370">
        <v>9877</v>
      </c>
      <c r="O21" s="372">
        <v>58.879284649776451</v>
      </c>
      <c r="P21" s="350"/>
      <c r="Q21" s="368">
        <v>13863</v>
      </c>
      <c r="R21" s="369">
        <v>20.526830135039091</v>
      </c>
      <c r="S21" s="370">
        <v>8157</v>
      </c>
      <c r="T21" s="371">
        <v>58.840077905215324</v>
      </c>
      <c r="U21" s="370">
        <v>5706</v>
      </c>
      <c r="V21" s="372">
        <v>41.159922094784676</v>
      </c>
      <c r="W21" s="350"/>
      <c r="X21" s="368">
        <v>36898</v>
      </c>
      <c r="Y21" s="369">
        <v>54.634565268893631</v>
      </c>
      <c r="Z21" s="370">
        <v>26944</v>
      </c>
      <c r="AA21" s="371">
        <v>73.022928071982221</v>
      </c>
      <c r="AB21" s="370">
        <v>9954</v>
      </c>
      <c r="AC21" s="372">
        <f t="shared" si="0"/>
        <v>26.977071928017775</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12741</v>
      </c>
      <c r="E22" s="365">
        <f t="shared" si="2"/>
        <v>8080</v>
      </c>
      <c r="F22" s="366">
        <f t="shared" si="3"/>
        <v>63.417314182560233</v>
      </c>
      <c r="G22" s="365">
        <f t="shared" si="4"/>
        <v>4661</v>
      </c>
      <c r="H22" s="367">
        <f t="shared" si="3"/>
        <v>36.582685817439767</v>
      </c>
      <c r="I22" s="350"/>
      <c r="J22" s="368">
        <f t="shared" si="5"/>
        <v>3384</v>
      </c>
      <c r="K22" s="369">
        <f t="shared" si="6"/>
        <v>26.559924652696022</v>
      </c>
      <c r="L22" s="370">
        <v>1411</v>
      </c>
      <c r="M22" s="371">
        <v>41.696217494089829</v>
      </c>
      <c r="N22" s="370">
        <v>1973</v>
      </c>
      <c r="O22" s="372">
        <v>58.303782505910164</v>
      </c>
      <c r="P22" s="350"/>
      <c r="Q22" s="368">
        <v>2284</v>
      </c>
      <c r="R22" s="369">
        <v>17.926379405070243</v>
      </c>
      <c r="S22" s="370">
        <v>1353</v>
      </c>
      <c r="T22" s="371">
        <v>59.23817863397548</v>
      </c>
      <c r="U22" s="370">
        <v>931</v>
      </c>
      <c r="V22" s="372">
        <v>40.76182136602452</v>
      </c>
      <c r="W22" s="350"/>
      <c r="X22" s="368">
        <v>7073</v>
      </c>
      <c r="Y22" s="369">
        <v>55.513695942233731</v>
      </c>
      <c r="Z22" s="370">
        <v>5316</v>
      </c>
      <c r="AA22" s="371">
        <v>75.159055563410149</v>
      </c>
      <c r="AB22" s="370">
        <v>1757</v>
      </c>
      <c r="AC22" s="372">
        <f t="shared" si="0"/>
        <v>24.840944436589847</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31385</v>
      </c>
      <c r="E23" s="365">
        <f t="shared" si="2"/>
        <v>19450</v>
      </c>
      <c r="F23" s="366">
        <f t="shared" si="3"/>
        <v>61.972279751473636</v>
      </c>
      <c r="G23" s="365">
        <f t="shared" si="4"/>
        <v>11935</v>
      </c>
      <c r="H23" s="367">
        <f t="shared" si="3"/>
        <v>38.027720248526364</v>
      </c>
      <c r="I23" s="350"/>
      <c r="J23" s="368">
        <f t="shared" si="5"/>
        <v>8448</v>
      </c>
      <c r="K23" s="369">
        <f t="shared" si="6"/>
        <v>26.91731718974032</v>
      </c>
      <c r="L23" s="370">
        <v>3271</v>
      </c>
      <c r="M23" s="371">
        <v>38.719223484848484</v>
      </c>
      <c r="N23" s="370">
        <v>5177</v>
      </c>
      <c r="O23" s="372">
        <v>61.280776515151516</v>
      </c>
      <c r="P23" s="350"/>
      <c r="Q23" s="368">
        <v>5678</v>
      </c>
      <c r="R23" s="369">
        <v>18.091444957782379</v>
      </c>
      <c r="S23" s="370">
        <v>3281</v>
      </c>
      <c r="T23" s="371">
        <v>57.784431137724546</v>
      </c>
      <c r="U23" s="370">
        <v>2397</v>
      </c>
      <c r="V23" s="372">
        <v>42.215568862275447</v>
      </c>
      <c r="W23" s="350"/>
      <c r="X23" s="368">
        <v>17259</v>
      </c>
      <c r="Y23" s="369">
        <v>54.99123785247729</v>
      </c>
      <c r="Z23" s="370">
        <v>12898</v>
      </c>
      <c r="AA23" s="371">
        <v>74.732023871603232</v>
      </c>
      <c r="AB23" s="370">
        <v>4361</v>
      </c>
      <c r="AC23" s="372">
        <f t="shared" si="0"/>
        <v>25.267976128396779</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79319</v>
      </c>
      <c r="E24" s="365">
        <f t="shared" si="2"/>
        <v>50489</v>
      </c>
      <c r="F24" s="366">
        <f t="shared" si="3"/>
        <v>63.653096988111301</v>
      </c>
      <c r="G24" s="365">
        <f t="shared" si="4"/>
        <v>28830</v>
      </c>
      <c r="H24" s="367">
        <f t="shared" si="3"/>
        <v>36.346903011888706</v>
      </c>
      <c r="I24" s="350"/>
      <c r="J24" s="368">
        <f t="shared" si="5"/>
        <v>22366</v>
      </c>
      <c r="K24" s="369">
        <f t="shared" si="6"/>
        <v>28.197531486781223</v>
      </c>
      <c r="L24" s="370">
        <v>9866</v>
      </c>
      <c r="M24" s="371">
        <v>44.111597961191094</v>
      </c>
      <c r="N24" s="370">
        <v>12500</v>
      </c>
      <c r="O24" s="372">
        <v>55.888402038808906</v>
      </c>
      <c r="P24" s="350"/>
      <c r="Q24" s="368">
        <v>13953</v>
      </c>
      <c r="R24" s="369">
        <v>17.590993330727819</v>
      </c>
      <c r="S24" s="370">
        <v>8563</v>
      </c>
      <c r="T24" s="371">
        <v>61.370314627678638</v>
      </c>
      <c r="U24" s="370">
        <v>5390</v>
      </c>
      <c r="V24" s="372">
        <v>38.629685372321362</v>
      </c>
      <c r="W24" s="350"/>
      <c r="X24" s="368">
        <v>43000</v>
      </c>
      <c r="Y24" s="369">
        <v>54.21147518249095</v>
      </c>
      <c r="Z24" s="370">
        <v>32060</v>
      </c>
      <c r="AA24" s="371">
        <v>74.558139534883722</v>
      </c>
      <c r="AB24" s="370">
        <v>10940</v>
      </c>
      <c r="AC24" s="372">
        <f t="shared" si="0"/>
        <v>25.441860465116278</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18619</v>
      </c>
      <c r="E25" s="365">
        <f t="shared" si="2"/>
        <v>10029</v>
      </c>
      <c r="F25" s="366">
        <f t="shared" si="3"/>
        <v>53.864332133841778</v>
      </c>
      <c r="G25" s="365">
        <f t="shared" si="4"/>
        <v>8590</v>
      </c>
      <c r="H25" s="367">
        <f t="shared" si="3"/>
        <v>46.135667866158222</v>
      </c>
      <c r="I25" s="350"/>
      <c r="J25" s="368">
        <f t="shared" si="5"/>
        <v>7802</v>
      </c>
      <c r="K25" s="369">
        <f t="shared" si="6"/>
        <v>41.9034319780869</v>
      </c>
      <c r="L25" s="370">
        <v>2798</v>
      </c>
      <c r="M25" s="371">
        <v>35.862599333504228</v>
      </c>
      <c r="N25" s="370">
        <v>5004</v>
      </c>
      <c r="O25" s="372">
        <v>64.137400666495765</v>
      </c>
      <c r="P25" s="350"/>
      <c r="Q25" s="368">
        <v>3395</v>
      </c>
      <c r="R25" s="369">
        <v>18.234061979698158</v>
      </c>
      <c r="S25" s="370">
        <v>1842</v>
      </c>
      <c r="T25" s="371">
        <v>54.256259204712812</v>
      </c>
      <c r="U25" s="370">
        <v>1553</v>
      </c>
      <c r="V25" s="372">
        <v>45.743740795287188</v>
      </c>
      <c r="W25" s="350"/>
      <c r="X25" s="368">
        <v>7422</v>
      </c>
      <c r="Y25" s="369">
        <v>39.862506042214939</v>
      </c>
      <c r="Z25" s="370">
        <v>5389</v>
      </c>
      <c r="AA25" s="371">
        <v>72.60846133117758</v>
      </c>
      <c r="AB25" s="370">
        <v>2033</v>
      </c>
      <c r="AC25" s="372">
        <f t="shared" si="0"/>
        <v>27.391538668822417</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6811</v>
      </c>
      <c r="E26" s="380">
        <f t="shared" si="2"/>
        <v>4330</v>
      </c>
      <c r="F26" s="381">
        <f t="shared" si="3"/>
        <v>63.573630891205404</v>
      </c>
      <c r="G26" s="380">
        <f t="shared" si="4"/>
        <v>2481</v>
      </c>
      <c r="H26" s="367">
        <f t="shared" si="3"/>
        <v>36.426369108794596</v>
      </c>
      <c r="I26" s="350"/>
      <c r="J26" s="377">
        <f t="shared" si="5"/>
        <v>1183</v>
      </c>
      <c r="K26" s="378">
        <f t="shared" si="6"/>
        <v>17.36896197327852</v>
      </c>
      <c r="L26" s="375">
        <v>448</v>
      </c>
      <c r="M26" s="376">
        <v>37.869822485207102</v>
      </c>
      <c r="N26" s="375">
        <v>735</v>
      </c>
      <c r="O26" s="372">
        <v>62.130177514792898</v>
      </c>
      <c r="P26" s="350"/>
      <c r="Q26" s="377">
        <v>924</v>
      </c>
      <c r="R26" s="378">
        <v>13.566289825282633</v>
      </c>
      <c r="S26" s="375">
        <v>490</v>
      </c>
      <c r="T26" s="376">
        <v>53.030303030303031</v>
      </c>
      <c r="U26" s="375">
        <v>434</v>
      </c>
      <c r="V26" s="372">
        <v>46.969696969696969</v>
      </c>
      <c r="W26" s="350"/>
      <c r="X26" s="377">
        <v>4704</v>
      </c>
      <c r="Y26" s="378">
        <v>69.064748201438846</v>
      </c>
      <c r="Z26" s="375">
        <v>3392</v>
      </c>
      <c r="AA26" s="376">
        <v>72.10884353741497</v>
      </c>
      <c r="AB26" s="375">
        <v>1312</v>
      </c>
      <c r="AC26" s="372">
        <f t="shared" si="0"/>
        <v>27.89115646258503</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24461</v>
      </c>
      <c r="E27" s="380">
        <f t="shared" si="2"/>
        <v>14934</v>
      </c>
      <c r="F27" s="381">
        <f t="shared" si="3"/>
        <v>61.052287314500632</v>
      </c>
      <c r="G27" s="380">
        <f t="shared" si="4"/>
        <v>9527</v>
      </c>
      <c r="H27" s="367">
        <f t="shared" si="3"/>
        <v>38.947712685499361</v>
      </c>
      <c r="I27" s="350"/>
      <c r="J27" s="377">
        <f t="shared" si="5"/>
        <v>5948</v>
      </c>
      <c r="K27" s="378">
        <f t="shared" si="6"/>
        <v>24.316258533992887</v>
      </c>
      <c r="L27" s="375">
        <v>2288</v>
      </c>
      <c r="M27" s="376">
        <v>38.466711499663752</v>
      </c>
      <c r="N27" s="375">
        <v>3660</v>
      </c>
      <c r="O27" s="372">
        <v>61.533288500336248</v>
      </c>
      <c r="P27" s="350"/>
      <c r="Q27" s="377">
        <v>4375</v>
      </c>
      <c r="R27" s="378">
        <v>17.885613834266792</v>
      </c>
      <c r="S27" s="375">
        <v>2380</v>
      </c>
      <c r="T27" s="376">
        <v>54.400000000000006</v>
      </c>
      <c r="U27" s="375">
        <v>1995</v>
      </c>
      <c r="V27" s="372">
        <v>45.6</v>
      </c>
      <c r="W27" s="350"/>
      <c r="X27" s="377">
        <v>14138</v>
      </c>
      <c r="Y27" s="378">
        <v>57.798127631740329</v>
      </c>
      <c r="Z27" s="375">
        <v>10266</v>
      </c>
      <c r="AA27" s="376">
        <v>72.612816522846231</v>
      </c>
      <c r="AB27" s="375">
        <v>3872</v>
      </c>
      <c r="AC27" s="372">
        <f t="shared" si="0"/>
        <v>27.387183477153769</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4201</v>
      </c>
      <c r="E28" s="380">
        <f t="shared" si="2"/>
        <v>2688</v>
      </c>
      <c r="F28" s="381">
        <f t="shared" si="3"/>
        <v>63.984765532016183</v>
      </c>
      <c r="G28" s="380">
        <f t="shared" si="4"/>
        <v>1513</v>
      </c>
      <c r="H28" s="382">
        <f t="shared" si="3"/>
        <v>36.015234467983817</v>
      </c>
      <c r="I28" s="350"/>
      <c r="J28" s="377">
        <f t="shared" si="5"/>
        <v>707</v>
      </c>
      <c r="K28" s="378">
        <f t="shared" si="6"/>
        <v>16.82932635086884</v>
      </c>
      <c r="L28" s="375">
        <v>276</v>
      </c>
      <c r="M28" s="376">
        <v>39.038189533239034</v>
      </c>
      <c r="N28" s="375">
        <v>431</v>
      </c>
      <c r="O28" s="383">
        <v>60.961810466760959</v>
      </c>
      <c r="P28" s="350"/>
      <c r="Q28" s="377">
        <v>723</v>
      </c>
      <c r="R28" s="378">
        <v>17.210188050464176</v>
      </c>
      <c r="S28" s="375">
        <v>387</v>
      </c>
      <c r="T28" s="376">
        <v>53.526970954356848</v>
      </c>
      <c r="U28" s="375">
        <v>336</v>
      </c>
      <c r="V28" s="383">
        <v>46.473029045643152</v>
      </c>
      <c r="W28" s="350"/>
      <c r="X28" s="377">
        <v>2771</v>
      </c>
      <c r="Y28" s="378">
        <v>65.960485598666992</v>
      </c>
      <c r="Z28" s="375">
        <v>2025</v>
      </c>
      <c r="AA28" s="376">
        <v>73.078311079032844</v>
      </c>
      <c r="AB28" s="375">
        <v>746</v>
      </c>
      <c r="AC28" s="383">
        <f t="shared" si="0"/>
        <v>26.921688920967156</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1464</v>
      </c>
      <c r="E29" s="386">
        <f t="shared" si="2"/>
        <v>770</v>
      </c>
      <c r="F29" s="387">
        <f t="shared" si="3"/>
        <v>52.595628415300546</v>
      </c>
      <c r="G29" s="386">
        <f t="shared" si="4"/>
        <v>694</v>
      </c>
      <c r="H29" s="388">
        <f t="shared" si="3"/>
        <v>47.404371584699454</v>
      </c>
      <c r="I29" s="350"/>
      <c r="J29" s="389">
        <f t="shared" si="5"/>
        <v>851</v>
      </c>
      <c r="K29" s="390">
        <f t="shared" si="6"/>
        <v>58.128415300546443</v>
      </c>
      <c r="L29" s="391">
        <v>305</v>
      </c>
      <c r="M29" s="392">
        <v>35.840188014101059</v>
      </c>
      <c r="N29" s="391">
        <v>546</v>
      </c>
      <c r="O29" s="393">
        <v>64.159811985898941</v>
      </c>
      <c r="P29" s="350"/>
      <c r="Q29" s="389">
        <v>214</v>
      </c>
      <c r="R29" s="390">
        <v>14.617486338797814</v>
      </c>
      <c r="S29" s="391">
        <v>151</v>
      </c>
      <c r="T29" s="392">
        <v>70.56074766355141</v>
      </c>
      <c r="U29" s="391">
        <v>63</v>
      </c>
      <c r="V29" s="393">
        <v>29.439252336448597</v>
      </c>
      <c r="W29" s="350"/>
      <c r="X29" s="389">
        <v>399</v>
      </c>
      <c r="Y29" s="390">
        <v>27.254098360655739</v>
      </c>
      <c r="Z29" s="391">
        <v>314</v>
      </c>
      <c r="AA29" s="392">
        <v>78.696741854636585</v>
      </c>
      <c r="AB29" s="391">
        <v>85</v>
      </c>
      <c r="AC29" s="393">
        <f t="shared" si="0"/>
        <v>21.303258145363408</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628063</v>
      </c>
      <c r="E31" s="1230">
        <f>L31+S31+Z31</f>
        <v>389895</v>
      </c>
      <c r="F31" s="1231">
        <f>E31/$D31*100</f>
        <v>62.078963416090424</v>
      </c>
      <c r="G31" s="1230">
        <f>N31+U31+AB31</f>
        <v>238168</v>
      </c>
      <c r="H31" s="1232">
        <f>G31/$D31*100</f>
        <v>37.921036583909576</v>
      </c>
      <c r="I31" s="320"/>
      <c r="J31" s="1233">
        <f>SUM(J12:J29)</f>
        <v>170056</v>
      </c>
      <c r="K31" s="1234">
        <f>J31/$D31*100</f>
        <v>27.076264642241306</v>
      </c>
      <c r="L31" s="1230">
        <f>SUM(L12:L29)</f>
        <v>68776</v>
      </c>
      <c r="M31" s="1231">
        <f>L31/$J31*100</f>
        <v>40.443148139436417</v>
      </c>
      <c r="N31" s="1230">
        <f>SUM(N12:N29)</f>
        <v>101280</v>
      </c>
      <c r="O31" s="1235">
        <f>N31/$J31*100</f>
        <v>59.556851860563576</v>
      </c>
      <c r="P31" s="320"/>
      <c r="Q31" s="1233">
        <f>SUM(Q12:Q29)</f>
        <v>119659</v>
      </c>
      <c r="R31" s="1234">
        <f>Q31/$D31*100</f>
        <v>19.052069617219928</v>
      </c>
      <c r="S31" s="1230">
        <f>SUM(S12:S29)</f>
        <v>70819</v>
      </c>
      <c r="T31" s="1231">
        <f>S31/$Q31*100</f>
        <v>59.184014574749909</v>
      </c>
      <c r="U31" s="1230">
        <f>SUM(U12:U29)</f>
        <v>48840</v>
      </c>
      <c r="V31" s="1235">
        <f>U31/$Q31*100</f>
        <v>40.815985425250084</v>
      </c>
      <c r="W31" s="320"/>
      <c r="X31" s="1233">
        <f>SUM(X12:X29)</f>
        <v>338348</v>
      </c>
      <c r="Y31" s="1234">
        <f>X31/$D31*100</f>
        <v>53.871665740538766</v>
      </c>
      <c r="Z31" s="1230">
        <f>SUM(Z12:Z29)</f>
        <v>250300</v>
      </c>
      <c r="AA31" s="1231">
        <f>Z31/$X31*100</f>
        <v>73.977088677929231</v>
      </c>
      <c r="AB31" s="1230">
        <f>SUM(AB12:AB29)</f>
        <v>88048</v>
      </c>
      <c r="AC31" s="1235">
        <f>AB31/$X31*100</f>
        <v>26.022911322070769</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72"/>
      <c r="C34" s="1472"/>
      <c r="D34" s="1472"/>
      <c r="E34" s="1472"/>
      <c r="F34" s="1472"/>
      <c r="G34" s="1472"/>
      <c r="H34" s="1472"/>
      <c r="I34" s="1472"/>
      <c r="J34" s="1472"/>
      <c r="K34" s="1472"/>
      <c r="L34" s="1472"/>
      <c r="M34" s="1472"/>
      <c r="N34" s="1472"/>
      <c r="O34" s="1472"/>
    </row>
    <row r="35" spans="2:15" s="329" customFormat="1" ht="29.25" customHeight="1" x14ac:dyDescent="0.25">
      <c r="B35" s="1473"/>
      <c r="C35" s="1473"/>
      <c r="D35" s="1473"/>
      <c r="E35" s="1473"/>
      <c r="F35" s="1473"/>
      <c r="G35" s="1473"/>
      <c r="H35" s="1473"/>
      <c r="I35" s="1473"/>
      <c r="J35" s="1473"/>
      <c r="K35" s="1473"/>
      <c r="L35" s="1473"/>
      <c r="M35" s="1473"/>
    </row>
    <row r="36" spans="2:15" s="329" customFormat="1" ht="4.5" customHeight="1" x14ac:dyDescent="0.25">
      <c r="B36" s="1471"/>
      <c r="C36" s="1471"/>
      <c r="D36" s="1471"/>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Hoja100">
    <tabColor theme="0"/>
    <pageSetUpPr fitToPage="1"/>
  </sheetPr>
  <dimension ref="A1:BA46"/>
  <sheetViews>
    <sheetView showGridLines="0" zoomScaleNormal="100"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5" width="11.453125" style="333" bestFit="1" customWidth="1"/>
    <col min="6" max="6" width="7" style="333" customWidth="1"/>
    <col min="7" max="7" width="11.453125" style="333" bestFit="1" customWidth="1"/>
    <col min="8" max="8" width="7" style="333" customWidth="1"/>
    <col min="9" max="9" width="0.453125" style="333" customWidth="1"/>
    <col min="10" max="10" width="11.453125" style="333" bestFit="1" customWidth="1"/>
    <col min="11" max="11" width="6.7265625" style="333" customWidth="1"/>
    <col min="12" max="12" width="11.453125" style="333" bestFit="1" customWidth="1"/>
    <col min="13" max="13" width="6.81640625" style="333" customWidth="1"/>
    <col min="14" max="14" width="11.453125" style="333" bestFit="1" customWidth="1"/>
    <col min="15" max="15" width="6.81640625" style="333" customWidth="1"/>
    <col min="16" max="16" width="0.453125" style="333" customWidth="1"/>
    <col min="17" max="17" width="10.26953125" style="333" bestFit="1" customWidth="1"/>
    <col min="18" max="18" width="6.81640625" style="333" customWidth="1"/>
    <col min="19" max="19" width="10.26953125" style="333" bestFit="1" customWidth="1"/>
    <col min="20" max="20" width="6.81640625" style="333" bestFit="1" customWidth="1"/>
    <col min="21" max="21" width="10.26953125" style="333" bestFit="1" customWidth="1"/>
    <col min="22" max="22" width="6.81640625" style="333" bestFit="1" customWidth="1"/>
    <col min="23" max="23" width="0.453125" style="333" customWidth="1"/>
    <col min="24" max="24" width="10.26953125" style="333" bestFit="1" customWidth="1"/>
    <col min="25" max="25" width="7" style="333" customWidth="1"/>
    <col min="26" max="26" width="10.26953125" style="333" bestFit="1" customWidth="1"/>
    <col min="27" max="27" width="6.81640625" style="333" bestFit="1" customWidth="1"/>
    <col min="28" max="28" width="10.26953125" style="333" bestFit="1" customWidth="1"/>
    <col min="29" max="29" width="6.81640625" style="333" bestFit="1" customWidth="1"/>
    <col min="30" max="30" width="11.54296875" style="333" bestFit="1" customWidth="1"/>
    <col min="31" max="31" width="6.26953125" style="333" bestFit="1" customWidth="1"/>
    <col min="32" max="32" width="5" style="333" bestFit="1" customWidth="1"/>
    <col min="33" max="33" width="7.453125" style="333" bestFit="1" customWidth="1"/>
    <col min="34" max="34" width="13.1796875" style="333" bestFit="1" customWidth="1"/>
    <col min="35" max="35" width="6.26953125" style="333" bestFit="1" customWidth="1"/>
    <col min="36" max="36" width="3.81640625" style="333" customWidth="1"/>
    <col min="37" max="39" width="2.453125" style="333" bestFit="1" customWidth="1"/>
    <col min="40" max="40" width="8.453125" style="333" bestFit="1" customWidth="1"/>
    <col min="41" max="41" width="3.453125" style="333" bestFit="1" customWidth="1"/>
    <col min="42" max="42" width="3.54296875" style="333" customWidth="1"/>
    <col min="43" max="45" width="2.453125" style="333" bestFit="1" customWidth="1"/>
    <col min="46" max="46" width="8.453125" style="333" bestFit="1" customWidth="1"/>
    <col min="47" max="47" width="4.1796875" style="333" bestFit="1" customWidth="1"/>
    <col min="48" max="48" width="3.26953125" style="333" customWidth="1"/>
    <col min="49" max="49" width="4.26953125" style="333" bestFit="1" customWidth="1"/>
    <col min="50" max="50" width="2.453125" style="333" bestFit="1" customWidth="1"/>
    <col min="51" max="51" width="4.26953125" style="333" bestFit="1" customWidth="1"/>
    <col min="52" max="52" width="8.453125" style="333" bestFit="1" customWidth="1"/>
    <col min="53" max="53" width="4.26953125" style="333" bestFit="1" customWidth="1"/>
    <col min="54" max="16384" width="11.453125" style="333"/>
  </cols>
  <sheetData>
    <row r="1" spans="1:53" s="340" customFormat="1" ht="15" customHeight="1" x14ac:dyDescent="0.25">
      <c r="A1" s="340" t="s">
        <v>50</v>
      </c>
      <c r="B1" s="311"/>
      <c r="C1" s="341"/>
      <c r="I1" s="341"/>
      <c r="J1" s="342" t="s">
        <v>135</v>
      </c>
      <c r="K1" s="342"/>
      <c r="L1" s="342" t="s">
        <v>135</v>
      </c>
      <c r="M1" s="342"/>
      <c r="N1" s="342" t="s">
        <v>135</v>
      </c>
      <c r="O1" s="342"/>
      <c r="P1" s="342"/>
      <c r="Q1" s="342" t="s">
        <v>16</v>
      </c>
      <c r="R1" s="342"/>
      <c r="S1" s="342" t="s">
        <v>16</v>
      </c>
      <c r="T1" s="342"/>
      <c r="U1" s="342" t="s">
        <v>16</v>
      </c>
      <c r="V1" s="342"/>
      <c r="W1" s="342"/>
      <c r="X1" s="342" t="s">
        <v>15</v>
      </c>
      <c r="Y1" s="342"/>
      <c r="Z1" s="342" t="s">
        <v>15</v>
      </c>
      <c r="AA1" s="342"/>
      <c r="AB1" s="342" t="s">
        <v>15</v>
      </c>
    </row>
    <row r="2" spans="1:53" s="343" customFormat="1" ht="52.5" customHeight="1" x14ac:dyDescent="0.35">
      <c r="B2" s="1443"/>
      <c r="C2" s="1443"/>
    </row>
    <row r="3" spans="1:53" s="345" customFormat="1" ht="4.5" customHeight="1" x14ac:dyDescent="0.25">
      <c r="B3" s="1444"/>
      <c r="C3" s="1444"/>
    </row>
    <row r="4" spans="1:53" s="345" customFormat="1" ht="17.25" customHeight="1" x14ac:dyDescent="0.25">
      <c r="A4" s="1445" t="s">
        <v>421</v>
      </c>
      <c r="B4" s="1445"/>
      <c r="C4" s="1445"/>
      <c r="D4" s="1445"/>
      <c r="E4" s="1445"/>
      <c r="F4" s="1445"/>
      <c r="G4" s="1445"/>
      <c r="H4" s="1445"/>
      <c r="I4" s="1445"/>
      <c r="J4" s="1445"/>
      <c r="K4" s="1445"/>
      <c r="L4" s="1445"/>
      <c r="M4" s="1445"/>
      <c r="N4" s="1445"/>
      <c r="O4" s="1445"/>
      <c r="P4" s="1445"/>
      <c r="Q4" s="1445"/>
      <c r="R4" s="1445"/>
      <c r="S4" s="1445"/>
      <c r="T4" s="1445"/>
      <c r="U4" s="1445"/>
      <c r="V4" s="1445"/>
      <c r="W4" s="1445"/>
      <c r="X4" s="1445"/>
      <c r="Y4" s="1445"/>
      <c r="Z4" s="1445"/>
      <c r="AA4" s="1445"/>
      <c r="AB4" s="1445"/>
      <c r="AC4" s="1445"/>
    </row>
    <row r="5" spans="1:53" s="345" customFormat="1" ht="17.25" customHeight="1" x14ac:dyDescent="0.25">
      <c r="B5" s="1446" t="str">
        <f>porsaad!$B$6</f>
        <v>Situación a 31 de diciembre de 2025</v>
      </c>
      <c r="C5" s="1446"/>
      <c r="D5" s="1446"/>
      <c r="E5" s="1446"/>
      <c r="F5" s="1446"/>
      <c r="G5" s="1446"/>
      <c r="H5" s="1446"/>
      <c r="I5" s="1446"/>
      <c r="J5" s="1446"/>
      <c r="K5" s="1446"/>
      <c r="L5" s="1446"/>
      <c r="M5" s="1446"/>
      <c r="N5" s="1446"/>
      <c r="O5" s="1446"/>
      <c r="P5" s="1446"/>
      <c r="Q5" s="1446"/>
      <c r="R5" s="1446"/>
      <c r="S5" s="1446"/>
      <c r="T5" s="1446"/>
      <c r="U5" s="1446"/>
      <c r="V5" s="1446"/>
      <c r="W5" s="1446"/>
      <c r="X5" s="1446"/>
      <c r="Y5" s="1446"/>
      <c r="Z5" s="1446"/>
      <c r="AA5" s="1446"/>
      <c r="AB5" s="1446"/>
      <c r="AC5" s="1446"/>
    </row>
    <row r="6" spans="1:53" s="345" customFormat="1" ht="6" customHeight="1" x14ac:dyDescent="0.25"/>
    <row r="7" spans="1:53" s="322" customFormat="1" ht="12.75" customHeight="1" x14ac:dyDescent="0.25">
      <c r="A7" s="316"/>
      <c r="B7" s="1447" t="s">
        <v>12</v>
      </c>
      <c r="C7" s="317"/>
      <c r="D7" s="1450" t="s">
        <v>262</v>
      </c>
      <c r="E7" s="1451"/>
      <c r="F7" s="1451"/>
      <c r="G7" s="1451"/>
      <c r="H7" s="1451"/>
      <c r="I7" s="318"/>
      <c r="J7" s="1454"/>
      <c r="K7" s="1454"/>
      <c r="L7" s="1454"/>
      <c r="M7" s="1454"/>
      <c r="N7" s="1454"/>
      <c r="O7" s="1454"/>
      <c r="P7" s="318"/>
      <c r="Q7" s="1454"/>
      <c r="R7" s="1454"/>
      <c r="S7" s="1454"/>
      <c r="T7" s="1454"/>
      <c r="U7" s="1454"/>
      <c r="V7" s="1454"/>
      <c r="W7" s="318"/>
      <c r="X7" s="1454"/>
      <c r="Y7" s="1454"/>
      <c r="Z7" s="1454"/>
      <c r="AA7" s="1454"/>
      <c r="AB7" s="1454"/>
      <c r="AC7" s="1455"/>
      <c r="AD7" s="319"/>
      <c r="AE7" s="319"/>
      <c r="AF7" s="320"/>
      <c r="AG7" s="320"/>
      <c r="AH7" s="320"/>
      <c r="AI7" s="320"/>
      <c r="AJ7" s="320"/>
      <c r="AK7" s="320"/>
      <c r="AL7" s="321"/>
    </row>
    <row r="8" spans="1:53" s="322" customFormat="1" ht="33.75" customHeight="1" x14ac:dyDescent="0.25">
      <c r="A8" s="316"/>
      <c r="B8" s="1448"/>
      <c r="C8" s="317"/>
      <c r="D8" s="1452"/>
      <c r="E8" s="1453"/>
      <c r="F8" s="1453"/>
      <c r="G8" s="1453"/>
      <c r="H8" s="1453"/>
      <c r="I8" s="323"/>
      <c r="J8" s="1456" t="s">
        <v>263</v>
      </c>
      <c r="K8" s="1457"/>
      <c r="L8" s="1457"/>
      <c r="M8" s="1457"/>
      <c r="N8" s="1457"/>
      <c r="O8" s="1458"/>
      <c r="P8" s="317"/>
      <c r="Q8" s="1456" t="s">
        <v>264</v>
      </c>
      <c r="R8" s="1457"/>
      <c r="S8" s="1457"/>
      <c r="T8" s="1457"/>
      <c r="U8" s="1457"/>
      <c r="V8" s="1458"/>
      <c r="W8" s="317"/>
      <c r="X8" s="1456" t="s">
        <v>265</v>
      </c>
      <c r="Y8" s="1457"/>
      <c r="Z8" s="1457"/>
      <c r="AA8" s="1457"/>
      <c r="AB8" s="1457"/>
      <c r="AC8" s="1458"/>
      <c r="AD8" s="319"/>
      <c r="AE8" s="319"/>
      <c r="AF8" s="320"/>
      <c r="AG8" s="320"/>
      <c r="AH8" s="320"/>
      <c r="AI8" s="320"/>
      <c r="AJ8" s="320"/>
      <c r="AK8" s="320"/>
      <c r="AL8" s="321"/>
    </row>
    <row r="9" spans="1:53" s="322" customFormat="1" ht="21.75" customHeight="1" x14ac:dyDescent="0.25">
      <c r="A9" s="316"/>
      <c r="B9" s="1448"/>
      <c r="C9" s="317"/>
      <c r="D9" s="1459" t="s">
        <v>9</v>
      </c>
      <c r="E9" s="1461" t="s">
        <v>24</v>
      </c>
      <c r="F9" s="1462"/>
      <c r="G9" s="1461" t="s">
        <v>23</v>
      </c>
      <c r="H9" s="1463"/>
      <c r="I9" s="323"/>
      <c r="J9" s="1464" t="s">
        <v>9</v>
      </c>
      <c r="K9" s="1467" t="s">
        <v>266</v>
      </c>
      <c r="L9" s="1469" t="s">
        <v>24</v>
      </c>
      <c r="M9" s="1470"/>
      <c r="N9" s="1465" t="s">
        <v>23</v>
      </c>
      <c r="O9" s="1466"/>
      <c r="P9" s="317"/>
      <c r="Q9" s="1464" t="s">
        <v>9</v>
      </c>
      <c r="R9" s="1467" t="s">
        <v>266</v>
      </c>
      <c r="S9" s="1469" t="s">
        <v>24</v>
      </c>
      <c r="T9" s="1470"/>
      <c r="U9" s="1465" t="s">
        <v>23</v>
      </c>
      <c r="V9" s="1466"/>
      <c r="W9" s="317"/>
      <c r="X9" s="1464" t="s">
        <v>9</v>
      </c>
      <c r="Y9" s="1467" t="s">
        <v>266</v>
      </c>
      <c r="Z9" s="1469" t="s">
        <v>24</v>
      </c>
      <c r="AA9" s="1470"/>
      <c r="AB9" s="1465" t="s">
        <v>23</v>
      </c>
      <c r="AC9" s="1466"/>
      <c r="AD9" s="319"/>
      <c r="AE9" s="319"/>
      <c r="AF9" s="320"/>
      <c r="AG9" s="320"/>
      <c r="AH9" s="320"/>
      <c r="AI9" s="320"/>
      <c r="AJ9" s="320"/>
      <c r="AK9" s="320"/>
      <c r="AL9" s="321"/>
    </row>
    <row r="10" spans="1:53" s="322" customFormat="1" ht="36.75" customHeight="1" x14ac:dyDescent="0.25">
      <c r="A10" s="316"/>
      <c r="B10" s="1449"/>
      <c r="C10" s="317"/>
      <c r="D10" s="1460"/>
      <c r="E10" s="407" t="s">
        <v>9</v>
      </c>
      <c r="F10" s="403" t="s">
        <v>266</v>
      </c>
      <c r="G10" s="406" t="s">
        <v>9</v>
      </c>
      <c r="H10" s="886" t="s">
        <v>266</v>
      </c>
      <c r="I10" s="346"/>
      <c r="J10" s="1460"/>
      <c r="K10" s="1468"/>
      <c r="L10" s="404" t="s">
        <v>9</v>
      </c>
      <c r="M10" s="403" t="s">
        <v>266</v>
      </c>
      <c r="N10" s="407" t="s">
        <v>9</v>
      </c>
      <c r="O10" s="402" t="s">
        <v>266</v>
      </c>
      <c r="P10" s="347"/>
      <c r="Q10" s="1460"/>
      <c r="R10" s="1468"/>
      <c r="S10" s="404" t="s">
        <v>9</v>
      </c>
      <c r="T10" s="403" t="s">
        <v>266</v>
      </c>
      <c r="U10" s="407" t="s">
        <v>9</v>
      </c>
      <c r="V10" s="402" t="s">
        <v>266</v>
      </c>
      <c r="W10" s="347"/>
      <c r="X10" s="1460"/>
      <c r="Y10" s="1468"/>
      <c r="Z10" s="404" t="s">
        <v>9</v>
      </c>
      <c r="AA10" s="403" t="s">
        <v>266</v>
      </c>
      <c r="AB10" s="407" t="s">
        <v>9</v>
      </c>
      <c r="AC10" s="402" t="s">
        <v>266</v>
      </c>
      <c r="AD10" s="319"/>
      <c r="AE10" s="348"/>
      <c r="AF10" s="329"/>
      <c r="AG10" s="329"/>
      <c r="AH10" s="329"/>
      <c r="AI10" s="329"/>
      <c r="AJ10" s="320"/>
      <c r="AK10" s="320"/>
      <c r="AL10" s="320"/>
    </row>
    <row r="11" spans="1:53" s="328" customFormat="1" ht="4.5" customHeight="1" x14ac:dyDescent="0.25">
      <c r="A11" s="326"/>
      <c r="B11" s="327"/>
      <c r="D11" s="327"/>
      <c r="E11" s="327"/>
      <c r="F11" s="327"/>
      <c r="G11" s="327"/>
      <c r="H11" s="327"/>
      <c r="J11" s="327"/>
      <c r="K11" s="327"/>
      <c r="L11" s="327"/>
      <c r="M11" s="327"/>
      <c r="N11" s="327"/>
      <c r="O11" s="327"/>
      <c r="Q11" s="327"/>
      <c r="R11" s="327"/>
      <c r="S11" s="327"/>
      <c r="T11" s="327"/>
      <c r="U11" s="327"/>
      <c r="V11" s="327"/>
      <c r="X11" s="327"/>
      <c r="Y11" s="327"/>
      <c r="Z11" s="327"/>
      <c r="AA11" s="327"/>
      <c r="AB11" s="327"/>
      <c r="AC11" s="327"/>
      <c r="AD11" s="319"/>
      <c r="AE11" s="348"/>
      <c r="AF11" s="329"/>
      <c r="AG11" s="329"/>
      <c r="AH11" s="329"/>
      <c r="AI11" s="329"/>
      <c r="AJ11" s="329"/>
      <c r="AK11" s="329"/>
      <c r="AL11" s="329"/>
    </row>
    <row r="12" spans="1:53" s="331" customFormat="1" ht="18" customHeight="1" x14ac:dyDescent="0.35">
      <c r="A12" s="330"/>
      <c r="B12" s="349" t="s">
        <v>8</v>
      </c>
      <c r="C12" s="350"/>
      <c r="D12" s="351">
        <f>J12+Q12+X12</f>
        <v>114747</v>
      </c>
      <c r="E12" s="352">
        <f>L12+S12+Z12</f>
        <v>74854</v>
      </c>
      <c r="F12" s="353">
        <f>E12/$D12*100</f>
        <v>65.233949471445868</v>
      </c>
      <c r="G12" s="352">
        <f>N12+U12+AB12</f>
        <v>39893</v>
      </c>
      <c r="H12" s="354">
        <f>G12/$D12*100</f>
        <v>34.766050528554118</v>
      </c>
      <c r="I12" s="350"/>
      <c r="J12" s="355">
        <f>L12+N12</f>
        <v>24325</v>
      </c>
      <c r="K12" s="356">
        <f>J12/$D12*100</f>
        <v>21.198811297898857</v>
      </c>
      <c r="L12" s="357">
        <v>10660</v>
      </c>
      <c r="M12" s="353">
        <v>43.823227132579653</v>
      </c>
      <c r="N12" s="357">
        <v>13665</v>
      </c>
      <c r="O12" s="358">
        <v>56.176772867420354</v>
      </c>
      <c r="P12" s="350"/>
      <c r="Q12" s="355">
        <v>30286</v>
      </c>
      <c r="R12" s="356">
        <v>26.393718354292488</v>
      </c>
      <c r="S12" s="357">
        <v>21665</v>
      </c>
      <c r="T12" s="353">
        <v>71.534702502806581</v>
      </c>
      <c r="U12" s="357">
        <v>8621</v>
      </c>
      <c r="V12" s="358">
        <v>28.465297497193419</v>
      </c>
      <c r="W12" s="350"/>
      <c r="X12" s="355">
        <v>60136</v>
      </c>
      <c r="Y12" s="356">
        <v>52.407470347808662</v>
      </c>
      <c r="Z12" s="357">
        <v>42529</v>
      </c>
      <c r="AA12" s="353">
        <v>70.721364906212585</v>
      </c>
      <c r="AB12" s="357">
        <v>17607</v>
      </c>
      <c r="AC12" s="358">
        <f t="shared" ref="AC12:AC29" si="0">AB12/$X12*100</f>
        <v>29.278635093787415</v>
      </c>
      <c r="AD12" s="359"/>
      <c r="AE12" s="360"/>
      <c r="AF12" s="360"/>
      <c r="AG12" s="360"/>
      <c r="AH12" s="361"/>
      <c r="AI12" s="362"/>
      <c r="AJ12" s="329"/>
      <c r="AK12" s="360"/>
      <c r="AL12" s="360"/>
      <c r="AM12" s="360"/>
      <c r="AN12" s="361"/>
      <c r="AO12" s="362"/>
      <c r="AQ12" s="360"/>
      <c r="AR12" s="360"/>
      <c r="AS12" s="360"/>
      <c r="AT12" s="361"/>
      <c r="AU12" s="362"/>
      <c r="AW12" s="360"/>
      <c r="AX12" s="360"/>
      <c r="AY12" s="360"/>
      <c r="AZ12" s="361"/>
      <c r="BA12" s="362"/>
    </row>
    <row r="13" spans="1:53" s="331" customFormat="1" ht="18" customHeight="1" x14ac:dyDescent="0.35">
      <c r="A13" s="330"/>
      <c r="B13" s="363" t="s">
        <v>7</v>
      </c>
      <c r="C13" s="350"/>
      <c r="D13" s="364">
        <f t="shared" ref="D13:D29" si="1">J13+Q13+X13</f>
        <v>17423</v>
      </c>
      <c r="E13" s="365">
        <f t="shared" ref="E13:E29" si="2">L13+S13+Z13</f>
        <v>11139</v>
      </c>
      <c r="F13" s="366">
        <f t="shared" ref="F13:H29" si="3">E13/$D13*100</f>
        <v>63.932732594845895</v>
      </c>
      <c r="G13" s="365">
        <f t="shared" ref="G13:G29" si="4">N13+U13+AB13</f>
        <v>6284</v>
      </c>
      <c r="H13" s="367">
        <f t="shared" si="3"/>
        <v>36.067267405154105</v>
      </c>
      <c r="I13" s="350"/>
      <c r="J13" s="368">
        <f t="shared" ref="J13:J29" si="5">L13+N13</f>
        <v>3244</v>
      </c>
      <c r="K13" s="369">
        <f t="shared" ref="K13:K29" si="6">J13/$D13*100</f>
        <v>18.619066750846581</v>
      </c>
      <c r="L13" s="370">
        <v>1419</v>
      </c>
      <c r="M13" s="371">
        <v>43.7422934648582</v>
      </c>
      <c r="N13" s="370">
        <v>1825</v>
      </c>
      <c r="O13" s="372">
        <v>56.257706535141807</v>
      </c>
      <c r="P13" s="350"/>
      <c r="Q13" s="368">
        <v>3946</v>
      </c>
      <c r="R13" s="369">
        <v>22.648223612466282</v>
      </c>
      <c r="S13" s="370">
        <v>2511</v>
      </c>
      <c r="T13" s="371">
        <v>63.6340598073999</v>
      </c>
      <c r="U13" s="370">
        <v>1435</v>
      </c>
      <c r="V13" s="372">
        <v>36.3659401926001</v>
      </c>
      <c r="W13" s="350"/>
      <c r="X13" s="368">
        <v>10233</v>
      </c>
      <c r="Y13" s="369">
        <v>58.73270963668714</v>
      </c>
      <c r="Z13" s="370">
        <v>7209</v>
      </c>
      <c r="AA13" s="371">
        <v>70.44854881266491</v>
      </c>
      <c r="AB13" s="370">
        <v>3024</v>
      </c>
      <c r="AC13" s="372">
        <f t="shared" si="0"/>
        <v>29.551451187335093</v>
      </c>
      <c r="AD13" s="359"/>
      <c r="AE13" s="360"/>
      <c r="AF13" s="360"/>
      <c r="AG13" s="360"/>
      <c r="AH13" s="361"/>
      <c r="AI13" s="362"/>
      <c r="AJ13" s="329"/>
      <c r="AK13" s="360"/>
      <c r="AL13" s="360"/>
      <c r="AM13" s="360"/>
      <c r="AN13" s="361"/>
      <c r="AO13" s="362"/>
      <c r="AQ13" s="360"/>
      <c r="AR13" s="360"/>
      <c r="AS13" s="360"/>
      <c r="AT13" s="361"/>
      <c r="AU13" s="362"/>
      <c r="AW13" s="360"/>
      <c r="AX13" s="360"/>
      <c r="AY13" s="360"/>
      <c r="AZ13" s="361"/>
      <c r="BA13" s="362"/>
    </row>
    <row r="14" spans="1:53" s="331" customFormat="1" ht="18" customHeight="1" x14ac:dyDescent="0.35">
      <c r="A14" s="330"/>
      <c r="B14" s="363" t="s">
        <v>37</v>
      </c>
      <c r="C14" s="350"/>
      <c r="D14" s="364">
        <f t="shared" si="1"/>
        <v>15169</v>
      </c>
      <c r="E14" s="365">
        <f t="shared" si="2"/>
        <v>9762</v>
      </c>
      <c r="F14" s="366">
        <f t="shared" si="3"/>
        <v>64.354934405695829</v>
      </c>
      <c r="G14" s="365">
        <f t="shared" si="4"/>
        <v>5407</v>
      </c>
      <c r="H14" s="367">
        <f t="shared" si="3"/>
        <v>35.645065594304171</v>
      </c>
      <c r="I14" s="350"/>
      <c r="J14" s="368">
        <f t="shared" si="5"/>
        <v>3483</v>
      </c>
      <c r="K14" s="369">
        <f t="shared" si="6"/>
        <v>22.961302656734127</v>
      </c>
      <c r="L14" s="370">
        <v>1503</v>
      </c>
      <c r="M14" s="371">
        <v>43.152454780361758</v>
      </c>
      <c r="N14" s="370">
        <v>1980</v>
      </c>
      <c r="O14" s="372">
        <v>56.847545219638242</v>
      </c>
      <c r="P14" s="350"/>
      <c r="Q14" s="368">
        <v>3423</v>
      </c>
      <c r="R14" s="369">
        <v>22.565759113982466</v>
      </c>
      <c r="S14" s="370">
        <v>2028</v>
      </c>
      <c r="T14" s="371">
        <v>59.246275197195445</v>
      </c>
      <c r="U14" s="370">
        <v>1395</v>
      </c>
      <c r="V14" s="372">
        <v>40.753724802804555</v>
      </c>
      <c r="W14" s="350"/>
      <c r="X14" s="368">
        <v>8263</v>
      </c>
      <c r="Y14" s="369">
        <v>54.472938229283407</v>
      </c>
      <c r="Z14" s="370">
        <v>6231</v>
      </c>
      <c r="AA14" s="371">
        <v>75.408447295171243</v>
      </c>
      <c r="AB14" s="370">
        <v>2032</v>
      </c>
      <c r="AC14" s="372">
        <f t="shared" si="0"/>
        <v>24.591552704828754</v>
      </c>
      <c r="AD14" s="359"/>
      <c r="AE14" s="360"/>
      <c r="AF14" s="360"/>
      <c r="AG14" s="360"/>
      <c r="AH14" s="361"/>
      <c r="AI14" s="373"/>
      <c r="AJ14" s="329"/>
      <c r="AK14" s="360"/>
      <c r="AL14" s="360"/>
      <c r="AM14" s="360"/>
      <c r="AN14" s="361"/>
      <c r="AO14" s="362"/>
      <c r="AQ14" s="360"/>
      <c r="AR14" s="360"/>
      <c r="AS14" s="360"/>
      <c r="AT14" s="361"/>
      <c r="AU14" s="362"/>
      <c r="AW14" s="360"/>
      <c r="AX14" s="360"/>
      <c r="AY14" s="360"/>
      <c r="AZ14" s="361"/>
      <c r="BA14" s="362"/>
    </row>
    <row r="15" spans="1:53" s="331" customFormat="1" ht="18" customHeight="1" x14ac:dyDescent="0.35">
      <c r="A15" s="330"/>
      <c r="B15" s="363" t="s">
        <v>38</v>
      </c>
      <c r="C15" s="350"/>
      <c r="D15" s="364">
        <f t="shared" si="1"/>
        <v>14815</v>
      </c>
      <c r="E15" s="365">
        <f t="shared" si="2"/>
        <v>9154</v>
      </c>
      <c r="F15" s="366">
        <f t="shared" si="3"/>
        <v>61.788727640904483</v>
      </c>
      <c r="G15" s="365">
        <f t="shared" si="4"/>
        <v>5661</v>
      </c>
      <c r="H15" s="367">
        <f t="shared" si="3"/>
        <v>38.21127235909551</v>
      </c>
      <c r="I15" s="350"/>
      <c r="J15" s="368">
        <f t="shared" si="5"/>
        <v>4122</v>
      </c>
      <c r="K15" s="369">
        <f t="shared" si="6"/>
        <v>27.823152210597367</v>
      </c>
      <c r="L15" s="370">
        <v>1869</v>
      </c>
      <c r="M15" s="371">
        <v>45.34206695778748</v>
      </c>
      <c r="N15" s="370">
        <v>2253</v>
      </c>
      <c r="O15" s="372">
        <v>54.657933042212512</v>
      </c>
      <c r="P15" s="350"/>
      <c r="Q15" s="368">
        <v>3664</v>
      </c>
      <c r="R15" s="369">
        <v>24.731690853864325</v>
      </c>
      <c r="S15" s="370">
        <v>2310</v>
      </c>
      <c r="T15" s="371">
        <v>63.045851528384276</v>
      </c>
      <c r="U15" s="370">
        <v>1354</v>
      </c>
      <c r="V15" s="372">
        <v>36.954148471615724</v>
      </c>
      <c r="W15" s="350"/>
      <c r="X15" s="368">
        <v>7029</v>
      </c>
      <c r="Y15" s="369">
        <v>47.445156935538307</v>
      </c>
      <c r="Z15" s="370">
        <v>4975</v>
      </c>
      <c r="AA15" s="371">
        <v>70.778204581021484</v>
      </c>
      <c r="AB15" s="370">
        <v>2054</v>
      </c>
      <c r="AC15" s="372">
        <f t="shared" si="0"/>
        <v>29.22179541897852</v>
      </c>
      <c r="AD15" s="359"/>
      <c r="AE15" s="360"/>
      <c r="AF15" s="360"/>
      <c r="AG15" s="360"/>
      <c r="AH15" s="361"/>
      <c r="AI15" s="362"/>
      <c r="AJ15" s="329"/>
      <c r="AK15" s="360"/>
      <c r="AL15" s="360"/>
      <c r="AM15" s="360"/>
      <c r="AN15" s="361"/>
      <c r="AO15" s="362"/>
      <c r="AQ15" s="360"/>
      <c r="AR15" s="360"/>
      <c r="AS15" s="360"/>
      <c r="AT15" s="361"/>
      <c r="AU15" s="362"/>
      <c r="AW15" s="360"/>
      <c r="AX15" s="360"/>
      <c r="AY15" s="360"/>
      <c r="AZ15" s="361"/>
      <c r="BA15" s="362"/>
    </row>
    <row r="16" spans="1:53" s="331" customFormat="1" ht="18" customHeight="1" x14ac:dyDescent="0.35">
      <c r="A16" s="330"/>
      <c r="B16" s="363" t="s">
        <v>6</v>
      </c>
      <c r="C16" s="350"/>
      <c r="D16" s="364">
        <f t="shared" si="1"/>
        <v>19208</v>
      </c>
      <c r="E16" s="365">
        <f t="shared" si="2"/>
        <v>11113</v>
      </c>
      <c r="F16" s="366">
        <f t="shared" si="3"/>
        <v>57.856101624323195</v>
      </c>
      <c r="G16" s="365">
        <f t="shared" si="4"/>
        <v>8095</v>
      </c>
      <c r="H16" s="367">
        <f t="shared" si="3"/>
        <v>42.143898375676805</v>
      </c>
      <c r="I16" s="350"/>
      <c r="J16" s="368">
        <f t="shared" si="5"/>
        <v>7583</v>
      </c>
      <c r="K16" s="369">
        <f t="shared" si="6"/>
        <v>39.478342357351103</v>
      </c>
      <c r="L16" s="370">
        <v>3253</v>
      </c>
      <c r="M16" s="371">
        <v>42.898588948964786</v>
      </c>
      <c r="N16" s="370">
        <v>4330</v>
      </c>
      <c r="O16" s="372">
        <v>57.101411051035214</v>
      </c>
      <c r="P16" s="350"/>
      <c r="Q16" s="368">
        <v>4982</v>
      </c>
      <c r="R16" s="369">
        <v>25.937109537692628</v>
      </c>
      <c r="S16" s="370">
        <v>3182</v>
      </c>
      <c r="T16" s="371">
        <v>63.869931754315537</v>
      </c>
      <c r="U16" s="370">
        <v>1800</v>
      </c>
      <c r="V16" s="372">
        <v>36.130068245684463</v>
      </c>
      <c r="W16" s="350"/>
      <c r="X16" s="368">
        <v>6643</v>
      </c>
      <c r="Y16" s="369">
        <v>34.584548104956269</v>
      </c>
      <c r="Z16" s="370">
        <v>4678</v>
      </c>
      <c r="AA16" s="371">
        <v>70.419990967936172</v>
      </c>
      <c r="AB16" s="370">
        <v>1965</v>
      </c>
      <c r="AC16" s="372">
        <f t="shared" si="0"/>
        <v>29.580009032063824</v>
      </c>
      <c r="AD16" s="359"/>
      <c r="AE16" s="360"/>
      <c r="AF16" s="360"/>
      <c r="AG16" s="360"/>
      <c r="AH16" s="361"/>
      <c r="AI16" s="362"/>
      <c r="AJ16" s="329"/>
      <c r="AK16" s="360"/>
      <c r="AL16" s="360"/>
      <c r="AM16" s="360"/>
      <c r="AN16" s="361"/>
      <c r="AO16" s="362"/>
      <c r="AQ16" s="360"/>
      <c r="AR16" s="360"/>
      <c r="AS16" s="360"/>
      <c r="AT16" s="361"/>
      <c r="AU16" s="362"/>
      <c r="AW16" s="360"/>
      <c r="AX16" s="360"/>
      <c r="AY16" s="360"/>
      <c r="AZ16" s="361"/>
      <c r="BA16" s="362"/>
    </row>
    <row r="17" spans="1:53" s="331" customFormat="1" ht="18" customHeight="1" x14ac:dyDescent="0.35">
      <c r="A17" s="330"/>
      <c r="B17" s="363" t="s">
        <v>5</v>
      </c>
      <c r="C17" s="350"/>
      <c r="D17" s="374">
        <f t="shared" si="1"/>
        <v>5113</v>
      </c>
      <c r="E17" s="375">
        <f t="shared" si="2"/>
        <v>3029</v>
      </c>
      <c r="F17" s="376">
        <f t="shared" si="3"/>
        <v>59.241150009778998</v>
      </c>
      <c r="G17" s="375">
        <f t="shared" si="4"/>
        <v>2084</v>
      </c>
      <c r="H17" s="367">
        <f t="shared" si="3"/>
        <v>40.758849990221009</v>
      </c>
      <c r="I17" s="350"/>
      <c r="J17" s="377">
        <f t="shared" si="5"/>
        <v>1495</v>
      </c>
      <c r="K17" s="378">
        <f t="shared" si="6"/>
        <v>29.23919421083513</v>
      </c>
      <c r="L17" s="375">
        <v>652</v>
      </c>
      <c r="M17" s="376">
        <v>43.61204013377926</v>
      </c>
      <c r="N17" s="375">
        <v>843</v>
      </c>
      <c r="O17" s="372">
        <v>56.38795986622074</v>
      </c>
      <c r="P17" s="350"/>
      <c r="Q17" s="377">
        <v>1235</v>
      </c>
      <c r="R17" s="378">
        <v>24.154116956776843</v>
      </c>
      <c r="S17" s="375">
        <v>690</v>
      </c>
      <c r="T17" s="376">
        <v>55.870445344129557</v>
      </c>
      <c r="U17" s="375">
        <v>545</v>
      </c>
      <c r="V17" s="372">
        <v>44.129554655870443</v>
      </c>
      <c r="W17" s="350"/>
      <c r="X17" s="377">
        <v>2383</v>
      </c>
      <c r="Y17" s="378">
        <v>46.606688832388031</v>
      </c>
      <c r="Z17" s="375">
        <v>1687</v>
      </c>
      <c r="AA17" s="376">
        <v>70.793117918590013</v>
      </c>
      <c r="AB17" s="375">
        <v>696</v>
      </c>
      <c r="AC17" s="372">
        <f t="shared" si="0"/>
        <v>29.206882081409987</v>
      </c>
      <c r="AD17" s="359"/>
      <c r="AE17" s="360"/>
      <c r="AF17" s="360"/>
      <c r="AG17" s="360"/>
      <c r="AH17" s="361"/>
      <c r="AI17" s="362"/>
      <c r="AJ17" s="329"/>
      <c r="AK17" s="360"/>
      <c r="AL17" s="360"/>
      <c r="AM17" s="360"/>
      <c r="AN17" s="361"/>
      <c r="AO17" s="362"/>
      <c r="AQ17" s="360"/>
      <c r="AR17" s="360"/>
      <c r="AS17" s="360"/>
      <c r="AT17" s="361"/>
      <c r="AU17" s="362"/>
      <c r="AW17" s="360"/>
      <c r="AX17" s="360"/>
      <c r="AY17" s="360"/>
      <c r="AZ17" s="361"/>
      <c r="BA17" s="362"/>
    </row>
    <row r="18" spans="1:53" s="331" customFormat="1" ht="18" customHeight="1" x14ac:dyDescent="0.35">
      <c r="A18" s="330"/>
      <c r="B18" s="363" t="s">
        <v>4</v>
      </c>
      <c r="C18" s="350"/>
      <c r="D18" s="364">
        <f t="shared" si="1"/>
        <v>51933</v>
      </c>
      <c r="E18" s="365">
        <f t="shared" si="2"/>
        <v>32426</v>
      </c>
      <c r="F18" s="366">
        <f t="shared" si="3"/>
        <v>62.438141451485563</v>
      </c>
      <c r="G18" s="365">
        <f t="shared" si="4"/>
        <v>19507</v>
      </c>
      <c r="H18" s="367">
        <f t="shared" si="3"/>
        <v>37.561858548514429</v>
      </c>
      <c r="I18" s="350"/>
      <c r="J18" s="368">
        <f t="shared" si="5"/>
        <v>10059</v>
      </c>
      <c r="K18" s="369">
        <f t="shared" si="6"/>
        <v>19.369187221997574</v>
      </c>
      <c r="L18" s="370">
        <v>4281</v>
      </c>
      <c r="M18" s="371">
        <v>42.558902475395165</v>
      </c>
      <c r="N18" s="370">
        <v>5778</v>
      </c>
      <c r="O18" s="372">
        <v>57.441097524604835</v>
      </c>
      <c r="P18" s="350"/>
      <c r="Q18" s="368">
        <v>10014</v>
      </c>
      <c r="R18" s="369">
        <v>19.282537115129109</v>
      </c>
      <c r="S18" s="370">
        <v>5768</v>
      </c>
      <c r="T18" s="371">
        <v>57.599360894747356</v>
      </c>
      <c r="U18" s="370">
        <v>4246</v>
      </c>
      <c r="V18" s="372">
        <v>42.400639105252644</v>
      </c>
      <c r="W18" s="350"/>
      <c r="X18" s="368">
        <v>31860</v>
      </c>
      <c r="Y18" s="369">
        <v>61.34827566287332</v>
      </c>
      <c r="Z18" s="370">
        <v>22377</v>
      </c>
      <c r="AA18" s="371">
        <v>70.235404896421855</v>
      </c>
      <c r="AB18" s="370">
        <v>9483</v>
      </c>
      <c r="AC18" s="372">
        <f t="shared" si="0"/>
        <v>29.764595103578156</v>
      </c>
      <c r="AD18" s="359"/>
      <c r="AE18" s="360"/>
      <c r="AF18" s="360"/>
      <c r="AG18" s="360"/>
      <c r="AH18" s="361"/>
      <c r="AI18" s="362"/>
      <c r="AJ18" s="329"/>
      <c r="AK18" s="360"/>
      <c r="AL18" s="360"/>
      <c r="AM18" s="360"/>
      <c r="AN18" s="361"/>
      <c r="AO18" s="362"/>
      <c r="AQ18" s="360"/>
      <c r="AR18" s="360"/>
      <c r="AS18" s="360"/>
      <c r="AT18" s="361"/>
      <c r="AU18" s="362"/>
      <c r="AW18" s="360"/>
      <c r="AX18" s="360"/>
      <c r="AY18" s="360"/>
      <c r="AZ18" s="361"/>
      <c r="BA18" s="362"/>
    </row>
    <row r="19" spans="1:53" s="331" customFormat="1" ht="18" customHeight="1" x14ac:dyDescent="0.35">
      <c r="A19" s="330"/>
      <c r="B19" s="363" t="s">
        <v>40</v>
      </c>
      <c r="C19" s="350"/>
      <c r="D19" s="364">
        <f t="shared" si="1"/>
        <v>30843</v>
      </c>
      <c r="E19" s="365">
        <f t="shared" si="2"/>
        <v>19801</v>
      </c>
      <c r="F19" s="366">
        <f t="shared" si="3"/>
        <v>64.199332101287169</v>
      </c>
      <c r="G19" s="365">
        <f t="shared" si="4"/>
        <v>11042</v>
      </c>
      <c r="H19" s="367">
        <f t="shared" si="3"/>
        <v>35.800667898712831</v>
      </c>
      <c r="I19" s="350"/>
      <c r="J19" s="368">
        <f t="shared" si="5"/>
        <v>6167</v>
      </c>
      <c r="K19" s="369">
        <f t="shared" si="6"/>
        <v>19.994812437181857</v>
      </c>
      <c r="L19" s="370">
        <v>2623</v>
      </c>
      <c r="M19" s="371">
        <v>42.532836062915521</v>
      </c>
      <c r="N19" s="370">
        <v>3544</v>
      </c>
      <c r="O19" s="372">
        <v>57.467163937084486</v>
      </c>
      <c r="P19" s="350"/>
      <c r="Q19" s="368">
        <v>6609</v>
      </c>
      <c r="R19" s="369">
        <v>21.427876665693997</v>
      </c>
      <c r="S19" s="370">
        <v>4323</v>
      </c>
      <c r="T19" s="371">
        <v>65.410803449841126</v>
      </c>
      <c r="U19" s="370">
        <v>2286</v>
      </c>
      <c r="V19" s="372">
        <v>34.589196550158874</v>
      </c>
      <c r="W19" s="350"/>
      <c r="X19" s="368">
        <v>18067</v>
      </c>
      <c r="Y19" s="369">
        <v>58.57731089712415</v>
      </c>
      <c r="Z19" s="370">
        <v>12855</v>
      </c>
      <c r="AA19" s="371">
        <v>71.151823767089169</v>
      </c>
      <c r="AB19" s="370">
        <v>5212</v>
      </c>
      <c r="AC19" s="372">
        <f t="shared" si="0"/>
        <v>28.848176232910834</v>
      </c>
      <c r="AD19" s="359"/>
      <c r="AE19" s="360"/>
      <c r="AF19" s="360"/>
      <c r="AG19" s="360"/>
      <c r="AH19" s="361"/>
      <c r="AI19" s="362"/>
      <c r="AJ19" s="329"/>
      <c r="AK19" s="360"/>
      <c r="AL19" s="360"/>
      <c r="AM19" s="360"/>
      <c r="AN19" s="361"/>
      <c r="AO19" s="362"/>
      <c r="AQ19" s="360"/>
      <c r="AR19" s="360"/>
      <c r="AS19" s="360"/>
      <c r="AT19" s="361"/>
      <c r="AU19" s="362"/>
      <c r="AW19" s="360"/>
      <c r="AX19" s="360"/>
      <c r="AY19" s="360"/>
      <c r="AZ19" s="361"/>
      <c r="BA19" s="362"/>
    </row>
    <row r="20" spans="1:53" s="331" customFormat="1" ht="18" customHeight="1" x14ac:dyDescent="0.35">
      <c r="A20" s="330"/>
      <c r="B20" s="363" t="s">
        <v>41</v>
      </c>
      <c r="C20" s="350"/>
      <c r="D20" s="364">
        <f t="shared" si="1"/>
        <v>105670</v>
      </c>
      <c r="E20" s="365">
        <f t="shared" si="2"/>
        <v>66298</v>
      </c>
      <c r="F20" s="366">
        <f t="shared" si="3"/>
        <v>62.740607551812246</v>
      </c>
      <c r="G20" s="365">
        <f t="shared" si="4"/>
        <v>39372</v>
      </c>
      <c r="H20" s="367">
        <f t="shared" si="3"/>
        <v>37.259392448187754</v>
      </c>
      <c r="I20" s="350"/>
      <c r="J20" s="368">
        <f t="shared" si="5"/>
        <v>29680</v>
      </c>
      <c r="K20" s="369">
        <f t="shared" si="6"/>
        <v>28.087442036528813</v>
      </c>
      <c r="L20" s="370">
        <v>13130</v>
      </c>
      <c r="M20" s="371">
        <v>44.238544474393535</v>
      </c>
      <c r="N20" s="370">
        <v>16550</v>
      </c>
      <c r="O20" s="372">
        <v>55.761455525606472</v>
      </c>
      <c r="P20" s="350"/>
      <c r="Q20" s="368">
        <v>24185</v>
      </c>
      <c r="R20" s="369">
        <v>22.887290621746949</v>
      </c>
      <c r="S20" s="370">
        <v>15642</v>
      </c>
      <c r="T20" s="371">
        <v>64.676452346495765</v>
      </c>
      <c r="U20" s="370">
        <v>8543</v>
      </c>
      <c r="V20" s="372">
        <v>35.323547653504242</v>
      </c>
      <c r="W20" s="350"/>
      <c r="X20" s="368">
        <v>51805</v>
      </c>
      <c r="Y20" s="369">
        <v>49.025267341724238</v>
      </c>
      <c r="Z20" s="370">
        <v>37526</v>
      </c>
      <c r="AA20" s="371">
        <v>72.437023453334618</v>
      </c>
      <c r="AB20" s="370">
        <v>14279</v>
      </c>
      <c r="AC20" s="372">
        <f t="shared" si="0"/>
        <v>27.562976546665379</v>
      </c>
      <c r="AD20" s="359"/>
      <c r="AE20" s="360"/>
      <c r="AF20" s="360"/>
      <c r="AG20" s="360"/>
      <c r="AH20" s="361"/>
      <c r="AI20" s="362"/>
      <c r="AJ20" s="329"/>
      <c r="AK20" s="360"/>
      <c r="AL20" s="360"/>
      <c r="AM20" s="360"/>
      <c r="AN20" s="361"/>
      <c r="AO20" s="362"/>
      <c r="AQ20" s="360"/>
      <c r="AR20" s="360"/>
      <c r="AS20" s="360"/>
      <c r="AT20" s="361"/>
      <c r="AU20" s="362"/>
      <c r="AW20" s="360"/>
      <c r="AX20" s="360"/>
      <c r="AY20" s="360"/>
      <c r="AZ20" s="361"/>
      <c r="BA20" s="362"/>
    </row>
    <row r="21" spans="1:53" s="331" customFormat="1" ht="18" customHeight="1" x14ac:dyDescent="0.35">
      <c r="A21" s="330"/>
      <c r="B21" s="363" t="s">
        <v>3</v>
      </c>
      <c r="C21" s="350"/>
      <c r="D21" s="364">
        <f t="shared" si="1"/>
        <v>63236</v>
      </c>
      <c r="E21" s="365">
        <f t="shared" si="2"/>
        <v>38414</v>
      </c>
      <c r="F21" s="366">
        <f t="shared" si="3"/>
        <v>60.747042823708021</v>
      </c>
      <c r="G21" s="365">
        <f t="shared" si="4"/>
        <v>24822</v>
      </c>
      <c r="H21" s="367">
        <f t="shared" si="3"/>
        <v>39.252957176291986</v>
      </c>
      <c r="I21" s="350"/>
      <c r="J21" s="368">
        <f t="shared" si="5"/>
        <v>18845</v>
      </c>
      <c r="K21" s="369">
        <f t="shared" si="6"/>
        <v>29.801062685811878</v>
      </c>
      <c r="L21" s="370">
        <v>7455</v>
      </c>
      <c r="M21" s="371">
        <v>39.559564871318656</v>
      </c>
      <c r="N21" s="370">
        <v>11390</v>
      </c>
      <c r="O21" s="372">
        <v>60.440435128681344</v>
      </c>
      <c r="P21" s="350"/>
      <c r="Q21" s="368">
        <v>14423</v>
      </c>
      <c r="R21" s="369">
        <v>22.808210512998926</v>
      </c>
      <c r="S21" s="370">
        <v>9399</v>
      </c>
      <c r="T21" s="371">
        <v>65.166747555986973</v>
      </c>
      <c r="U21" s="370">
        <v>5024</v>
      </c>
      <c r="V21" s="372">
        <v>34.833252444013034</v>
      </c>
      <c r="W21" s="350"/>
      <c r="X21" s="368">
        <v>29968</v>
      </c>
      <c r="Y21" s="369">
        <v>47.390726801189196</v>
      </c>
      <c r="Z21" s="370">
        <v>21560</v>
      </c>
      <c r="AA21" s="371">
        <v>71.943406300053397</v>
      </c>
      <c r="AB21" s="370">
        <v>8408</v>
      </c>
      <c r="AC21" s="372">
        <f t="shared" si="0"/>
        <v>28.056593699946607</v>
      </c>
      <c r="AD21" s="359"/>
      <c r="AE21" s="360"/>
      <c r="AF21" s="360"/>
      <c r="AG21" s="360"/>
      <c r="AH21" s="361"/>
      <c r="AI21" s="373"/>
      <c r="AJ21" s="329"/>
      <c r="AK21" s="360"/>
      <c r="AL21" s="360"/>
      <c r="AM21" s="360"/>
      <c r="AN21" s="361"/>
      <c r="AO21" s="362"/>
      <c r="AQ21" s="360"/>
      <c r="AR21" s="360"/>
      <c r="AS21" s="360"/>
      <c r="AT21" s="361"/>
      <c r="AU21" s="362"/>
      <c r="AW21" s="360"/>
      <c r="AX21" s="360"/>
      <c r="AY21" s="360"/>
      <c r="AZ21" s="361"/>
      <c r="BA21" s="362"/>
    </row>
    <row r="22" spans="1:53" s="331" customFormat="1" ht="18" customHeight="1" x14ac:dyDescent="0.35">
      <c r="A22" s="330"/>
      <c r="B22" s="363" t="s">
        <v>2</v>
      </c>
      <c r="C22" s="350"/>
      <c r="D22" s="364">
        <f t="shared" si="1"/>
        <v>12560</v>
      </c>
      <c r="E22" s="365">
        <f t="shared" si="2"/>
        <v>7977</v>
      </c>
      <c r="F22" s="366">
        <f t="shared" si="3"/>
        <v>63.511146496815286</v>
      </c>
      <c r="G22" s="365">
        <f t="shared" si="4"/>
        <v>4583</v>
      </c>
      <c r="H22" s="367">
        <f t="shared" si="3"/>
        <v>36.488853503184714</v>
      </c>
      <c r="I22" s="350"/>
      <c r="J22" s="368">
        <f t="shared" si="5"/>
        <v>3383</v>
      </c>
      <c r="K22" s="369">
        <f t="shared" si="6"/>
        <v>26.934713375796175</v>
      </c>
      <c r="L22" s="370">
        <v>1451</v>
      </c>
      <c r="M22" s="371">
        <v>42.890925214306833</v>
      </c>
      <c r="N22" s="370">
        <v>1932</v>
      </c>
      <c r="O22" s="372">
        <v>57.109074785693167</v>
      </c>
      <c r="P22" s="350"/>
      <c r="Q22" s="368">
        <v>2669</v>
      </c>
      <c r="R22" s="369">
        <v>21.25</v>
      </c>
      <c r="S22" s="370">
        <v>1767</v>
      </c>
      <c r="T22" s="371">
        <v>66.204571000374671</v>
      </c>
      <c r="U22" s="370">
        <v>902</v>
      </c>
      <c r="V22" s="372">
        <v>33.795428999625329</v>
      </c>
      <c r="W22" s="350"/>
      <c r="X22" s="368">
        <v>6508</v>
      </c>
      <c r="Y22" s="369">
        <v>51.815286624203829</v>
      </c>
      <c r="Z22" s="370">
        <v>4759</v>
      </c>
      <c r="AA22" s="371">
        <v>73.125384142593731</v>
      </c>
      <c r="AB22" s="370">
        <v>1749</v>
      </c>
      <c r="AC22" s="372">
        <f t="shared" si="0"/>
        <v>26.874615857406269</v>
      </c>
      <c r="AD22" s="359"/>
      <c r="AE22" s="360"/>
      <c r="AF22" s="360"/>
      <c r="AG22" s="360"/>
      <c r="AH22" s="361"/>
      <c r="AI22" s="362"/>
      <c r="AJ22" s="329"/>
      <c r="AK22" s="360"/>
      <c r="AL22" s="360"/>
      <c r="AM22" s="360"/>
      <c r="AN22" s="361"/>
      <c r="AO22" s="362"/>
      <c r="AQ22" s="360"/>
      <c r="AR22" s="360"/>
      <c r="AS22" s="360"/>
      <c r="AT22" s="361"/>
      <c r="AU22" s="362"/>
      <c r="AW22" s="360"/>
      <c r="AX22" s="360"/>
      <c r="AY22" s="360"/>
      <c r="AZ22" s="361"/>
      <c r="BA22" s="362"/>
    </row>
    <row r="23" spans="1:53" s="331" customFormat="1" ht="18" customHeight="1" x14ac:dyDescent="0.35">
      <c r="A23" s="330"/>
      <c r="B23" s="363" t="s">
        <v>35</v>
      </c>
      <c r="C23" s="350"/>
      <c r="D23" s="364">
        <f t="shared" si="1"/>
        <v>33608</v>
      </c>
      <c r="E23" s="365">
        <f t="shared" si="2"/>
        <v>19464</v>
      </c>
      <c r="F23" s="366">
        <f t="shared" si="3"/>
        <v>57.914782194715542</v>
      </c>
      <c r="G23" s="365">
        <f t="shared" si="4"/>
        <v>14144</v>
      </c>
      <c r="H23" s="367">
        <f t="shared" si="3"/>
        <v>42.085217805284458</v>
      </c>
      <c r="I23" s="350"/>
      <c r="J23" s="368">
        <f t="shared" si="5"/>
        <v>10973</v>
      </c>
      <c r="K23" s="369">
        <f t="shared" si="6"/>
        <v>32.649964294215664</v>
      </c>
      <c r="L23" s="370">
        <v>4091</v>
      </c>
      <c r="M23" s="371">
        <v>37.282420486649045</v>
      </c>
      <c r="N23" s="370">
        <v>6882</v>
      </c>
      <c r="O23" s="372">
        <v>62.717579513350955</v>
      </c>
      <c r="P23" s="350"/>
      <c r="Q23" s="368">
        <v>6390</v>
      </c>
      <c r="R23" s="369">
        <v>19.013330159485836</v>
      </c>
      <c r="S23" s="370">
        <v>3740</v>
      </c>
      <c r="T23" s="371">
        <v>58.528951486697963</v>
      </c>
      <c r="U23" s="370">
        <v>2650</v>
      </c>
      <c r="V23" s="372">
        <v>41.471048513302037</v>
      </c>
      <c r="W23" s="350"/>
      <c r="X23" s="368">
        <v>16245</v>
      </c>
      <c r="Y23" s="369">
        <v>48.336705546298504</v>
      </c>
      <c r="Z23" s="370">
        <v>11633</v>
      </c>
      <c r="AA23" s="371">
        <v>71.609726069559869</v>
      </c>
      <c r="AB23" s="370">
        <v>4612</v>
      </c>
      <c r="AC23" s="372">
        <f t="shared" si="0"/>
        <v>28.390273930440134</v>
      </c>
      <c r="AD23" s="359"/>
      <c r="AE23" s="360"/>
      <c r="AF23" s="360"/>
      <c r="AG23" s="360"/>
      <c r="AH23" s="361"/>
      <c r="AI23" s="362"/>
      <c r="AJ23" s="329"/>
      <c r="AK23" s="360"/>
      <c r="AL23" s="360"/>
      <c r="AM23" s="360"/>
      <c r="AN23" s="361"/>
      <c r="AO23" s="362"/>
      <c r="AQ23" s="360"/>
      <c r="AR23" s="360"/>
      <c r="AS23" s="360"/>
      <c r="AT23" s="361"/>
      <c r="AU23" s="362"/>
      <c r="AW23" s="360"/>
      <c r="AX23" s="360"/>
      <c r="AY23" s="360"/>
      <c r="AZ23" s="361"/>
      <c r="BA23" s="362"/>
    </row>
    <row r="24" spans="1:53" s="331" customFormat="1" ht="18" customHeight="1" x14ac:dyDescent="0.35">
      <c r="A24" s="330"/>
      <c r="B24" s="363" t="s">
        <v>42</v>
      </c>
      <c r="C24" s="350"/>
      <c r="D24" s="364">
        <f t="shared" si="1"/>
        <v>62575</v>
      </c>
      <c r="E24" s="365">
        <f t="shared" si="2"/>
        <v>40836</v>
      </c>
      <c r="F24" s="366">
        <f t="shared" si="3"/>
        <v>65.259288853375949</v>
      </c>
      <c r="G24" s="365">
        <f t="shared" si="4"/>
        <v>21739</v>
      </c>
      <c r="H24" s="367">
        <f t="shared" si="3"/>
        <v>34.740711146624051</v>
      </c>
      <c r="I24" s="350"/>
      <c r="J24" s="368">
        <f t="shared" si="5"/>
        <v>15279</v>
      </c>
      <c r="K24" s="369">
        <f t="shared" si="6"/>
        <v>24.417099480623254</v>
      </c>
      <c r="L24" s="370">
        <v>6949</v>
      </c>
      <c r="M24" s="371">
        <v>45.480725178349367</v>
      </c>
      <c r="N24" s="370">
        <v>8330</v>
      </c>
      <c r="O24" s="372">
        <v>54.519274821650633</v>
      </c>
      <c r="P24" s="350"/>
      <c r="Q24" s="368">
        <v>13495</v>
      </c>
      <c r="R24" s="369">
        <v>21.566120655213744</v>
      </c>
      <c r="S24" s="370">
        <v>9184</v>
      </c>
      <c r="T24" s="371">
        <v>68.054835124120046</v>
      </c>
      <c r="U24" s="370">
        <v>4311</v>
      </c>
      <c r="V24" s="372">
        <v>31.945164875879957</v>
      </c>
      <c r="W24" s="350"/>
      <c r="X24" s="368">
        <v>33801</v>
      </c>
      <c r="Y24" s="369">
        <v>54.016779864162999</v>
      </c>
      <c r="Z24" s="370">
        <v>24703</v>
      </c>
      <c r="AA24" s="371">
        <v>73.083636578799442</v>
      </c>
      <c r="AB24" s="370">
        <v>9098</v>
      </c>
      <c r="AC24" s="372">
        <f t="shared" si="0"/>
        <v>26.916363421200558</v>
      </c>
      <c r="AD24" s="359"/>
      <c r="AE24" s="360"/>
      <c r="AF24" s="360"/>
      <c r="AG24" s="360"/>
      <c r="AH24" s="361"/>
      <c r="AI24" s="362"/>
      <c r="AJ24" s="329"/>
      <c r="AK24" s="360"/>
      <c r="AL24" s="360"/>
      <c r="AM24" s="360"/>
      <c r="AN24" s="361"/>
      <c r="AO24" s="362"/>
      <c r="AQ24" s="360"/>
      <c r="AR24" s="360"/>
      <c r="AS24" s="360"/>
      <c r="AT24" s="361"/>
      <c r="AU24" s="362"/>
      <c r="AW24" s="360"/>
      <c r="AX24" s="360"/>
      <c r="AY24" s="360"/>
      <c r="AZ24" s="361"/>
      <c r="BA24" s="362"/>
    </row>
    <row r="25" spans="1:53" ht="18" customHeight="1" x14ac:dyDescent="0.35">
      <c r="A25" s="332"/>
      <c r="B25" s="363" t="s">
        <v>43</v>
      </c>
      <c r="C25" s="350"/>
      <c r="D25" s="364">
        <f t="shared" si="1"/>
        <v>16867</v>
      </c>
      <c r="E25" s="365">
        <f t="shared" si="2"/>
        <v>10451</v>
      </c>
      <c r="F25" s="366">
        <f t="shared" si="3"/>
        <v>61.961226062726041</v>
      </c>
      <c r="G25" s="365">
        <f t="shared" si="4"/>
        <v>6416</v>
      </c>
      <c r="H25" s="367">
        <f t="shared" si="3"/>
        <v>38.038773937273966</v>
      </c>
      <c r="I25" s="350"/>
      <c r="J25" s="368">
        <f t="shared" si="5"/>
        <v>4589</v>
      </c>
      <c r="K25" s="369">
        <f t="shared" si="6"/>
        <v>27.206972194225408</v>
      </c>
      <c r="L25" s="370">
        <v>1802</v>
      </c>
      <c r="M25" s="371">
        <v>39.267814338635873</v>
      </c>
      <c r="N25" s="370">
        <v>2787</v>
      </c>
      <c r="O25" s="372">
        <v>60.732185661364134</v>
      </c>
      <c r="P25" s="350"/>
      <c r="Q25" s="368">
        <v>4301</v>
      </c>
      <c r="R25" s="369">
        <v>25.499496057390168</v>
      </c>
      <c r="S25" s="370">
        <v>2969</v>
      </c>
      <c r="T25" s="371">
        <v>69.030458033015577</v>
      </c>
      <c r="U25" s="370">
        <v>1332</v>
      </c>
      <c r="V25" s="372">
        <v>30.969541966984419</v>
      </c>
      <c r="W25" s="350"/>
      <c r="X25" s="368">
        <v>7977</v>
      </c>
      <c r="Y25" s="369">
        <v>47.293531748384424</v>
      </c>
      <c r="Z25" s="370">
        <v>5680</v>
      </c>
      <c r="AA25" s="371">
        <v>71.204713551460458</v>
      </c>
      <c r="AB25" s="370">
        <v>2297</v>
      </c>
      <c r="AC25" s="372">
        <f t="shared" si="0"/>
        <v>28.795286448539553</v>
      </c>
      <c r="AD25" s="359"/>
      <c r="AE25" s="360"/>
      <c r="AF25" s="360"/>
      <c r="AG25" s="361"/>
      <c r="AH25" s="361"/>
      <c r="AI25" s="362"/>
      <c r="AJ25" s="329"/>
      <c r="AK25" s="360"/>
      <c r="AL25" s="360"/>
      <c r="AM25" s="360"/>
      <c r="AN25" s="361"/>
      <c r="AO25" s="362"/>
      <c r="AQ25" s="360"/>
      <c r="AR25" s="360"/>
      <c r="AS25" s="360"/>
      <c r="AT25" s="361"/>
      <c r="AU25" s="362"/>
      <c r="AW25" s="360"/>
      <c r="AX25" s="360"/>
      <c r="AY25" s="360"/>
      <c r="AZ25" s="361"/>
      <c r="BA25" s="362"/>
    </row>
    <row r="26" spans="1:53" s="331" customFormat="1" ht="18" customHeight="1" x14ac:dyDescent="0.35">
      <c r="B26" s="363" t="s">
        <v>44</v>
      </c>
      <c r="C26" s="350"/>
      <c r="D26" s="379">
        <f t="shared" si="1"/>
        <v>7377</v>
      </c>
      <c r="E26" s="380">
        <f t="shared" si="2"/>
        <v>4488</v>
      </c>
      <c r="F26" s="381">
        <f t="shared" si="3"/>
        <v>60.837738918259454</v>
      </c>
      <c r="G26" s="380">
        <f t="shared" si="4"/>
        <v>2889</v>
      </c>
      <c r="H26" s="367">
        <f t="shared" si="3"/>
        <v>39.162261081740546</v>
      </c>
      <c r="I26" s="350"/>
      <c r="J26" s="377">
        <f t="shared" si="5"/>
        <v>1744</v>
      </c>
      <c r="K26" s="378">
        <f t="shared" si="6"/>
        <v>23.641046495865528</v>
      </c>
      <c r="L26" s="375">
        <v>718</v>
      </c>
      <c r="M26" s="376">
        <v>41.169724770642205</v>
      </c>
      <c r="N26" s="375">
        <v>1026</v>
      </c>
      <c r="O26" s="372">
        <v>58.830275229357795</v>
      </c>
      <c r="P26" s="350"/>
      <c r="Q26" s="377">
        <v>1465</v>
      </c>
      <c r="R26" s="378">
        <v>19.859021282364107</v>
      </c>
      <c r="S26" s="375">
        <v>835</v>
      </c>
      <c r="T26" s="376">
        <v>56.996587030716725</v>
      </c>
      <c r="U26" s="375">
        <v>630</v>
      </c>
      <c r="V26" s="372">
        <v>43.003412969283275</v>
      </c>
      <c r="W26" s="350"/>
      <c r="X26" s="377">
        <v>4168</v>
      </c>
      <c r="Y26" s="378">
        <v>56.499932221770365</v>
      </c>
      <c r="Z26" s="375">
        <v>2935</v>
      </c>
      <c r="AA26" s="376">
        <v>70.41746641074856</v>
      </c>
      <c r="AB26" s="375">
        <v>1233</v>
      </c>
      <c r="AC26" s="372">
        <f t="shared" si="0"/>
        <v>29.58253358925144</v>
      </c>
      <c r="AD26" s="359"/>
      <c r="AE26" s="360"/>
      <c r="AF26" s="360"/>
      <c r="AG26" s="360"/>
      <c r="AH26" s="361"/>
      <c r="AI26" s="362"/>
      <c r="AJ26" s="329"/>
      <c r="AK26" s="360"/>
      <c r="AL26" s="360"/>
      <c r="AM26" s="360"/>
      <c r="AN26" s="361"/>
      <c r="AO26" s="362"/>
      <c r="AQ26" s="360"/>
      <c r="AR26" s="360"/>
      <c r="AS26" s="360"/>
      <c r="AT26" s="361"/>
      <c r="AU26" s="362"/>
      <c r="AW26" s="360"/>
      <c r="AX26" s="360"/>
      <c r="AY26" s="360"/>
      <c r="AZ26" s="361"/>
      <c r="BA26" s="362"/>
    </row>
    <row r="27" spans="1:53" s="331" customFormat="1" ht="18" customHeight="1" x14ac:dyDescent="0.35">
      <c r="B27" s="363" t="s">
        <v>45</v>
      </c>
      <c r="C27" s="350"/>
      <c r="D27" s="379">
        <f t="shared" si="1"/>
        <v>32930</v>
      </c>
      <c r="E27" s="380">
        <f t="shared" si="2"/>
        <v>19575</v>
      </c>
      <c r="F27" s="381">
        <f t="shared" si="3"/>
        <v>59.444275736410567</v>
      </c>
      <c r="G27" s="380">
        <f t="shared" si="4"/>
        <v>13355</v>
      </c>
      <c r="H27" s="367">
        <f t="shared" si="3"/>
        <v>40.555724263589433</v>
      </c>
      <c r="I27" s="350"/>
      <c r="J27" s="377">
        <f t="shared" si="5"/>
        <v>8990</v>
      </c>
      <c r="K27" s="378">
        <f t="shared" si="6"/>
        <v>27.300334041907075</v>
      </c>
      <c r="L27" s="375">
        <v>3507</v>
      </c>
      <c r="M27" s="376">
        <v>39.01001112347052</v>
      </c>
      <c r="N27" s="375">
        <v>5483</v>
      </c>
      <c r="O27" s="372">
        <v>60.98998887652948</v>
      </c>
      <c r="P27" s="350"/>
      <c r="Q27" s="377">
        <v>6691</v>
      </c>
      <c r="R27" s="378">
        <v>20.318858184026723</v>
      </c>
      <c r="S27" s="375">
        <v>3756</v>
      </c>
      <c r="T27" s="376">
        <v>56.135106859961134</v>
      </c>
      <c r="U27" s="375">
        <v>2935</v>
      </c>
      <c r="V27" s="372">
        <v>43.864893140038859</v>
      </c>
      <c r="W27" s="350"/>
      <c r="X27" s="377">
        <v>17249</v>
      </c>
      <c r="Y27" s="378">
        <v>52.380807774066199</v>
      </c>
      <c r="Z27" s="375">
        <v>12312</v>
      </c>
      <c r="AA27" s="376">
        <v>71.378050901501538</v>
      </c>
      <c r="AB27" s="375">
        <v>4937</v>
      </c>
      <c r="AC27" s="372">
        <f t="shared" si="0"/>
        <v>28.621949098498462</v>
      </c>
      <c r="AD27" s="359"/>
      <c r="AE27" s="360"/>
      <c r="AF27" s="360"/>
      <c r="AG27" s="360"/>
      <c r="AH27" s="361"/>
      <c r="AI27" s="373"/>
      <c r="AJ27" s="329"/>
      <c r="AK27" s="360"/>
      <c r="AL27" s="360"/>
      <c r="AM27" s="360"/>
      <c r="AN27" s="361"/>
      <c r="AO27" s="362"/>
      <c r="AQ27" s="360"/>
      <c r="AR27" s="360"/>
      <c r="AS27" s="360"/>
      <c r="AT27" s="361"/>
      <c r="AU27" s="362"/>
      <c r="AW27" s="360"/>
      <c r="AX27" s="360"/>
      <c r="AY27" s="360"/>
      <c r="AZ27" s="361"/>
      <c r="BA27" s="362"/>
    </row>
    <row r="28" spans="1:53" s="331" customFormat="1" ht="18" customHeight="1" x14ac:dyDescent="0.35">
      <c r="B28" s="363" t="s">
        <v>46</v>
      </c>
      <c r="C28" s="350"/>
      <c r="D28" s="379">
        <f t="shared" si="1"/>
        <v>3212</v>
      </c>
      <c r="E28" s="380">
        <f t="shared" si="2"/>
        <v>2161</v>
      </c>
      <c r="F28" s="381">
        <f t="shared" si="3"/>
        <v>67.27895392278954</v>
      </c>
      <c r="G28" s="380">
        <f t="shared" si="4"/>
        <v>1051</v>
      </c>
      <c r="H28" s="382">
        <f t="shared" si="3"/>
        <v>32.72104607721046</v>
      </c>
      <c r="I28" s="350"/>
      <c r="J28" s="377">
        <f t="shared" si="5"/>
        <v>397</v>
      </c>
      <c r="K28" s="378">
        <f t="shared" si="6"/>
        <v>12.359900373599004</v>
      </c>
      <c r="L28" s="375">
        <v>188</v>
      </c>
      <c r="M28" s="376">
        <v>47.355163727959699</v>
      </c>
      <c r="N28" s="375">
        <v>209</v>
      </c>
      <c r="O28" s="383">
        <v>52.644836272040308</v>
      </c>
      <c r="P28" s="350"/>
      <c r="Q28" s="377">
        <v>663</v>
      </c>
      <c r="R28" s="378">
        <v>20.641344956413448</v>
      </c>
      <c r="S28" s="375">
        <v>425</v>
      </c>
      <c r="T28" s="376">
        <v>64.102564102564102</v>
      </c>
      <c r="U28" s="375">
        <v>238</v>
      </c>
      <c r="V28" s="383">
        <v>35.897435897435898</v>
      </c>
      <c r="W28" s="350"/>
      <c r="X28" s="377">
        <v>2152</v>
      </c>
      <c r="Y28" s="378">
        <v>66.998754669987548</v>
      </c>
      <c r="Z28" s="375">
        <v>1548</v>
      </c>
      <c r="AA28" s="376">
        <v>71.933085501858741</v>
      </c>
      <c r="AB28" s="375">
        <v>604</v>
      </c>
      <c r="AC28" s="383">
        <f t="shared" si="0"/>
        <v>28.066914498141266</v>
      </c>
      <c r="AD28" s="359"/>
      <c r="AE28" s="360"/>
      <c r="AF28" s="360"/>
      <c r="AG28" s="360"/>
      <c r="AH28" s="361"/>
      <c r="AI28" s="362"/>
      <c r="AJ28" s="329"/>
      <c r="AK28" s="360"/>
      <c r="AL28" s="360"/>
      <c r="AM28" s="360"/>
      <c r="AN28" s="361"/>
      <c r="AO28" s="362"/>
      <c r="AQ28" s="360"/>
      <c r="AR28" s="360"/>
      <c r="AS28" s="360"/>
      <c r="AT28" s="361"/>
      <c r="AU28" s="362"/>
      <c r="AW28" s="360"/>
      <c r="AX28" s="360"/>
      <c r="AY28" s="360"/>
      <c r="AZ28" s="361"/>
      <c r="BA28" s="362"/>
    </row>
    <row r="29" spans="1:53" s="331" customFormat="1" ht="18" customHeight="1" x14ac:dyDescent="0.35">
      <c r="B29" s="384" t="s">
        <v>1</v>
      </c>
      <c r="C29" s="350"/>
      <c r="D29" s="385">
        <f t="shared" si="1"/>
        <v>1250</v>
      </c>
      <c r="E29" s="386">
        <f t="shared" si="2"/>
        <v>675</v>
      </c>
      <c r="F29" s="387">
        <f t="shared" si="3"/>
        <v>54</v>
      </c>
      <c r="G29" s="386">
        <f t="shared" si="4"/>
        <v>575</v>
      </c>
      <c r="H29" s="388">
        <f t="shared" si="3"/>
        <v>46</v>
      </c>
      <c r="I29" s="350"/>
      <c r="J29" s="389">
        <f t="shared" si="5"/>
        <v>681</v>
      </c>
      <c r="K29" s="390">
        <f t="shared" si="6"/>
        <v>54.48</v>
      </c>
      <c r="L29" s="391">
        <v>245</v>
      </c>
      <c r="M29" s="392">
        <v>35.976505139500738</v>
      </c>
      <c r="N29" s="391">
        <v>436</v>
      </c>
      <c r="O29" s="393">
        <v>64.02349486049927</v>
      </c>
      <c r="P29" s="350"/>
      <c r="Q29" s="389">
        <v>228</v>
      </c>
      <c r="R29" s="390">
        <v>18.240000000000002</v>
      </c>
      <c r="S29" s="391">
        <v>163</v>
      </c>
      <c r="T29" s="392">
        <v>71.491228070175438</v>
      </c>
      <c r="U29" s="391">
        <v>65</v>
      </c>
      <c r="V29" s="393">
        <v>28.508771929824562</v>
      </c>
      <c r="W29" s="350"/>
      <c r="X29" s="389">
        <v>341</v>
      </c>
      <c r="Y29" s="390">
        <v>27.279999999999998</v>
      </c>
      <c r="Z29" s="391">
        <v>267</v>
      </c>
      <c r="AA29" s="392">
        <v>78.299120234604104</v>
      </c>
      <c r="AB29" s="391">
        <v>74</v>
      </c>
      <c r="AC29" s="393">
        <f t="shared" si="0"/>
        <v>21.700879765395893</v>
      </c>
      <c r="AD29" s="359"/>
      <c r="AE29" s="360"/>
      <c r="AF29" s="360"/>
      <c r="AG29" s="360"/>
      <c r="AH29" s="361"/>
      <c r="AI29" s="362"/>
      <c r="AJ29" s="329"/>
      <c r="AK29" s="360"/>
      <c r="AL29" s="360"/>
      <c r="AM29" s="360"/>
      <c r="AN29" s="361"/>
      <c r="AO29" s="362"/>
      <c r="AQ29" s="360"/>
      <c r="AR29" s="360"/>
      <c r="AS29" s="360"/>
      <c r="AT29" s="361"/>
      <c r="AU29" s="362"/>
      <c r="AW29" s="360"/>
      <c r="AX29" s="360"/>
      <c r="AY29" s="360"/>
      <c r="AZ29" s="361"/>
      <c r="BA29" s="362"/>
    </row>
    <row r="30" spans="1:53" s="328" customFormat="1" ht="3.75" customHeight="1" x14ac:dyDescent="0.35">
      <c r="A30" s="326"/>
      <c r="B30" s="327"/>
      <c r="D30" s="327"/>
      <c r="E30" s="327"/>
      <c r="F30" s="327"/>
      <c r="G30" s="327"/>
      <c r="H30" s="334"/>
      <c r="J30" s="327"/>
      <c r="K30" s="327"/>
      <c r="L30" s="327"/>
      <c r="M30" s="327"/>
      <c r="N30" s="327"/>
      <c r="O30" s="335"/>
      <c r="Q30" s="327"/>
      <c r="R30" s="327"/>
      <c r="S30" s="327"/>
      <c r="T30" s="327"/>
      <c r="U30" s="327"/>
      <c r="V30" s="335"/>
      <c r="X30" s="327"/>
      <c r="Y30" s="327"/>
      <c r="Z30" s="327"/>
      <c r="AA30" s="327"/>
      <c r="AB30" s="327"/>
      <c r="AC30" s="335"/>
      <c r="AD30" s="359"/>
      <c r="AE30" s="329"/>
      <c r="AF30" s="329"/>
      <c r="AG30" s="360"/>
      <c r="AH30" s="361"/>
      <c r="AI30" s="362"/>
      <c r="AJ30" s="329"/>
      <c r="AK30" s="329"/>
      <c r="AL30" s="329"/>
      <c r="AM30" s="360"/>
      <c r="AN30" s="361"/>
      <c r="AO30" s="362"/>
      <c r="AQ30" s="329"/>
      <c r="AR30" s="329"/>
      <c r="AS30" s="360"/>
      <c r="AT30" s="361"/>
      <c r="AU30" s="362"/>
      <c r="AW30" s="329"/>
      <c r="AX30" s="329"/>
      <c r="AY30" s="360"/>
      <c r="AZ30" s="361"/>
      <c r="BA30" s="362"/>
    </row>
    <row r="31" spans="1:53" s="329" customFormat="1" ht="18" customHeight="1" x14ac:dyDescent="0.35">
      <c r="B31" s="1228" t="s">
        <v>0</v>
      </c>
      <c r="C31" s="320"/>
      <c r="D31" s="1229">
        <f>J31+Q31+X31</f>
        <v>608536</v>
      </c>
      <c r="E31" s="1230">
        <f>L31+S31+Z31</f>
        <v>381617</v>
      </c>
      <c r="F31" s="1231">
        <f>E31/$D31*100</f>
        <v>62.710669541325416</v>
      </c>
      <c r="G31" s="1230">
        <f>N31+U31+AB31</f>
        <v>226919</v>
      </c>
      <c r="H31" s="1232">
        <f>G31/$D31*100</f>
        <v>37.289330458674591</v>
      </c>
      <c r="I31" s="320"/>
      <c r="J31" s="1233">
        <f>SUM(J12:J29)</f>
        <v>155039</v>
      </c>
      <c r="K31" s="1234">
        <f>J31/$D31*100</f>
        <v>25.477375208697595</v>
      </c>
      <c r="L31" s="1230">
        <f>SUM(L12:L29)</f>
        <v>65796</v>
      </c>
      <c r="M31" s="1231">
        <f>L31/$J31*100</f>
        <v>42.438354220550956</v>
      </c>
      <c r="N31" s="1230">
        <f>SUM(N12:N29)</f>
        <v>89243</v>
      </c>
      <c r="O31" s="1235">
        <f>N31/$J31*100</f>
        <v>57.561645779449044</v>
      </c>
      <c r="P31" s="320"/>
      <c r="Q31" s="1233">
        <f>SUM(Q12:Q29)</f>
        <v>138669</v>
      </c>
      <c r="R31" s="1234">
        <f>Q31/$D31*100</f>
        <v>22.787312500821642</v>
      </c>
      <c r="S31" s="1230">
        <f>SUM(S12:S29)</f>
        <v>90357</v>
      </c>
      <c r="T31" s="1231">
        <f>S31/$Q31*100</f>
        <v>65.160201631222549</v>
      </c>
      <c r="U31" s="1230">
        <f>SUM(U12:U29)</f>
        <v>48312</v>
      </c>
      <c r="V31" s="1235">
        <f>U31/$Q31*100</f>
        <v>34.839798368777444</v>
      </c>
      <c r="W31" s="320"/>
      <c r="X31" s="1233">
        <f>SUM(X12:X29)</f>
        <v>314828</v>
      </c>
      <c r="Y31" s="1234">
        <f>X31/$D31*100</f>
        <v>51.735312290480763</v>
      </c>
      <c r="Z31" s="1230">
        <f>SUM(Z12:Z29)</f>
        <v>225464</v>
      </c>
      <c r="AA31" s="1231">
        <f>Z31/$X31*100</f>
        <v>71.61497706684284</v>
      </c>
      <c r="AB31" s="1230">
        <f>SUM(AB12:AB29)</f>
        <v>89364</v>
      </c>
      <c r="AC31" s="1235">
        <f>AB31/$X31*100</f>
        <v>28.385022933157149</v>
      </c>
      <c r="AD31" s="359"/>
      <c r="AE31" s="360"/>
      <c r="AF31" s="360"/>
      <c r="AI31" s="395"/>
      <c r="AK31" s="360"/>
      <c r="AL31" s="360"/>
      <c r="AO31" s="395"/>
      <c r="AQ31" s="360"/>
      <c r="AR31" s="360"/>
      <c r="AU31" s="395"/>
      <c r="AW31" s="360"/>
      <c r="AX31" s="360"/>
      <c r="BA31" s="395"/>
    </row>
    <row r="32" spans="1:53" s="396" customFormat="1" ht="5.25" customHeight="1" x14ac:dyDescent="0.25">
      <c r="B32" s="397" t="s">
        <v>39</v>
      </c>
      <c r="C32" s="398"/>
      <c r="I32" s="398"/>
    </row>
    <row r="33" spans="2:15" s="396" customFormat="1" ht="5.25" customHeight="1" x14ac:dyDescent="0.25">
      <c r="B33" s="397" t="s">
        <v>47</v>
      </c>
      <c r="C33" s="398"/>
      <c r="I33" s="398"/>
    </row>
    <row r="34" spans="2:15" s="394" customFormat="1" ht="13.5" customHeight="1" x14ac:dyDescent="0.25">
      <c r="B34" s="1472"/>
      <c r="C34" s="1472"/>
      <c r="D34" s="1472"/>
      <c r="E34" s="1472"/>
      <c r="F34" s="1472"/>
      <c r="G34" s="1472"/>
      <c r="H34" s="1472"/>
      <c r="I34" s="1472"/>
      <c r="J34" s="1472"/>
      <c r="K34" s="1472"/>
      <c r="L34" s="1472"/>
      <c r="M34" s="1472"/>
      <c r="N34" s="1472"/>
      <c r="O34" s="1472"/>
    </row>
    <row r="35" spans="2:15" s="329" customFormat="1" ht="29.25" customHeight="1" x14ac:dyDescent="0.25">
      <c r="B35" s="1473"/>
      <c r="C35" s="1473"/>
      <c r="D35" s="1473"/>
      <c r="E35" s="1473"/>
      <c r="F35" s="1473"/>
      <c r="G35" s="1473"/>
      <c r="H35" s="1473"/>
      <c r="I35" s="1473"/>
      <c r="J35" s="1473"/>
      <c r="K35" s="1473"/>
      <c r="L35" s="1473"/>
      <c r="M35" s="1473"/>
    </row>
    <row r="36" spans="2:15" s="329" customFormat="1" ht="4.5" customHeight="1" x14ac:dyDescent="0.25">
      <c r="B36" s="1471"/>
      <c r="C36" s="1471"/>
      <c r="D36" s="1471"/>
      <c r="E36" s="399"/>
      <c r="F36" s="399"/>
      <c r="G36" s="399"/>
    </row>
    <row r="37" spans="2:15" s="329" customFormat="1" x14ac:dyDescent="0.25"/>
    <row r="38" spans="2:15" s="329" customFormat="1" x14ac:dyDescent="0.25"/>
    <row r="39" spans="2:15" s="329" customFormat="1" x14ac:dyDescent="0.25"/>
    <row r="40" spans="2:15" s="329" customFormat="1" x14ac:dyDescent="0.25"/>
    <row r="41" spans="2:15" s="329" customFormat="1" x14ac:dyDescent="0.25"/>
    <row r="42" spans="2:15" s="329" customFormat="1" x14ac:dyDescent="0.25"/>
    <row r="43" spans="2:15" s="396" customFormat="1" x14ac:dyDescent="0.25"/>
    <row r="44" spans="2:15" s="396" customFormat="1" x14ac:dyDescent="0.25"/>
    <row r="45" spans="2:15" s="396" customFormat="1" x14ac:dyDescent="0.25"/>
    <row r="46" spans="2:15" s="396" customFormat="1" x14ac:dyDescent="0.25"/>
  </sheetData>
  <mergeCells count="30">
    <mergeCell ref="B2:C2"/>
    <mergeCell ref="B3:C3"/>
    <mergeCell ref="A4:AC4"/>
    <mergeCell ref="B5:AC5"/>
    <mergeCell ref="B7:B10"/>
    <mergeCell ref="D7:H8"/>
    <mergeCell ref="J7:O7"/>
    <mergeCell ref="Q7:V7"/>
    <mergeCell ref="X7:AC7"/>
    <mergeCell ref="J8:O8"/>
    <mergeCell ref="Q8:V8"/>
    <mergeCell ref="X8:AC8"/>
    <mergeCell ref="D9:D10"/>
    <mergeCell ref="E9:F9"/>
    <mergeCell ref="G9:H9"/>
    <mergeCell ref="J9:J10"/>
    <mergeCell ref="AB9:AC9"/>
    <mergeCell ref="U9:V9"/>
    <mergeCell ref="X9:X10"/>
    <mergeCell ref="Y9:Y10"/>
    <mergeCell ref="Z9:AA9"/>
    <mergeCell ref="B36:D36"/>
    <mergeCell ref="R9:R10"/>
    <mergeCell ref="S9:T9"/>
    <mergeCell ref="K9:K10"/>
    <mergeCell ref="L9:M9"/>
    <mergeCell ref="N9:O9"/>
    <mergeCell ref="Q9:Q10"/>
    <mergeCell ref="B34:O34"/>
    <mergeCell ref="B35:M35"/>
  </mergeCells>
  <printOptions horizontalCentered="1"/>
  <pageMargins left="0" right="0" top="0.43307086614173229" bottom="0.43307086614173229" header="0" footer="0"/>
  <pageSetup paperSize="9" scale="64" orientation="landscape" r:id="rId1"/>
  <headerFooter alignWithMargins="0"/>
  <rowBreaks count="2" manualBreakCount="2">
    <brk id="34" max="25" man="1"/>
    <brk id="35" max="16383" man="1"/>
  </rowBreak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Hoja101">
    <tabColor theme="0"/>
    <pageSetUpPr fitToPage="1"/>
  </sheetPr>
  <dimension ref="A1:AL36"/>
  <sheetViews>
    <sheetView showGridLines="0" zoomScale="98" zoomScaleNormal="98" workbookViewId="0"/>
  </sheetViews>
  <sheetFormatPr baseColWidth="10" defaultColWidth="11.453125" defaultRowHeight="14.5" x14ac:dyDescent="0.25"/>
  <cols>
    <col min="1" max="1" width="1.1796875" style="333" customWidth="1"/>
    <col min="2" max="2" width="28.7265625" style="333" customWidth="1"/>
    <col min="3" max="3" width="0.54296875" style="333" customWidth="1"/>
    <col min="4" max="4" width="16.1796875" style="333" customWidth="1"/>
    <col min="5" max="5" width="8.7265625" style="333" customWidth="1"/>
    <col min="6" max="6" width="0.453125" style="333" customWidth="1"/>
    <col min="7" max="7" width="16.1796875" style="333" customWidth="1"/>
    <col min="8" max="8" width="8.7265625" style="333" customWidth="1"/>
    <col min="9" max="9" width="0.453125" style="333" customWidth="1"/>
    <col min="10" max="10" width="16.1796875" style="333" customWidth="1"/>
    <col min="11" max="11" width="8.7265625" style="333" customWidth="1"/>
    <col min="12" max="12" width="0.453125" style="333" customWidth="1"/>
    <col min="13" max="13" width="16.1796875" style="333" customWidth="1"/>
    <col min="14" max="14" width="8.7265625" style="333" customWidth="1"/>
    <col min="15" max="15" width="11.453125" style="333"/>
    <col min="16" max="18" width="2.453125" style="333" bestFit="1" customWidth="1"/>
    <col min="19" max="19" width="13" style="333" bestFit="1" customWidth="1"/>
    <col min="20" max="20" width="3.453125" style="333" bestFit="1" customWidth="1"/>
    <col min="21" max="21" width="3.81640625" style="333" customWidth="1"/>
    <col min="22" max="24" width="2.453125" style="333" bestFit="1" customWidth="1"/>
    <col min="25" max="25" width="8.453125" style="333" bestFit="1" customWidth="1"/>
    <col min="26" max="26" width="3.453125" style="333" bestFit="1" customWidth="1"/>
    <col min="27" max="27" width="3.54296875" style="333" customWidth="1"/>
    <col min="28" max="30" width="2.453125" style="333" bestFit="1" customWidth="1"/>
    <col min="31" max="31" width="8.453125" style="333" bestFit="1" customWidth="1"/>
    <col min="32" max="32" width="4.1796875" style="333" bestFit="1" customWidth="1"/>
    <col min="33" max="33" width="3.26953125" style="333" customWidth="1"/>
    <col min="34" max="34" width="4.26953125" style="333" bestFit="1" customWidth="1"/>
    <col min="35" max="35" width="2.453125" style="333" bestFit="1" customWidth="1"/>
    <col min="36" max="36" width="4.26953125" style="333" bestFit="1" customWidth="1"/>
    <col min="37" max="37" width="8.453125" style="333" bestFit="1" customWidth="1"/>
    <col min="38" max="38" width="4.26953125" style="333" bestFit="1" customWidth="1"/>
    <col min="39" max="16384" width="11.453125" style="333"/>
  </cols>
  <sheetData>
    <row r="1" spans="1:38" s="340" customFormat="1" ht="15" customHeight="1" x14ac:dyDescent="0.25">
      <c r="B1" s="311"/>
      <c r="C1" s="341"/>
      <c r="F1" s="341"/>
      <c r="G1" s="342" t="s">
        <v>135</v>
      </c>
      <c r="H1" s="342"/>
      <c r="I1" s="342"/>
      <c r="J1" s="342" t="s">
        <v>16</v>
      </c>
      <c r="K1" s="342"/>
      <c r="L1" s="342"/>
      <c r="M1" s="342" t="s">
        <v>15</v>
      </c>
      <c r="N1" s="342"/>
    </row>
    <row r="2" spans="1:38" s="343" customFormat="1" ht="52.5" customHeight="1" x14ac:dyDescent="0.35">
      <c r="B2" s="1443"/>
      <c r="C2" s="1443"/>
    </row>
    <row r="3" spans="1:38" s="345" customFormat="1" ht="4.5" customHeight="1" x14ac:dyDescent="0.25">
      <c r="B3" s="1444"/>
      <c r="C3" s="1444"/>
    </row>
    <row r="4" spans="1:38" s="492" customFormat="1" ht="17.25" customHeight="1" x14ac:dyDescent="0.25">
      <c r="A4" s="1481" t="s">
        <v>426</v>
      </c>
      <c r="B4" s="1481"/>
      <c r="C4" s="1481"/>
      <c r="D4" s="1481"/>
      <c r="E4" s="1481"/>
      <c r="F4" s="1481"/>
      <c r="G4" s="1481"/>
      <c r="H4" s="1481"/>
      <c r="I4" s="1481"/>
      <c r="J4" s="1481"/>
      <c r="K4" s="1481"/>
      <c r="L4" s="1481"/>
      <c r="M4" s="1481"/>
      <c r="N4" s="1481"/>
    </row>
    <row r="5" spans="1:38" s="492" customFormat="1" ht="17.25" customHeight="1" x14ac:dyDescent="0.25">
      <c r="B5" s="1482" t="str">
        <f>porsaad!$B$6</f>
        <v>Situación a 31 de diciembre de 2025</v>
      </c>
      <c r="C5" s="1482"/>
      <c r="D5" s="1482"/>
      <c r="E5" s="1482"/>
      <c r="F5" s="1482"/>
      <c r="G5" s="1482"/>
      <c r="H5" s="1482"/>
      <c r="I5" s="1482"/>
      <c r="J5" s="1482"/>
      <c r="K5" s="1482"/>
      <c r="L5" s="1482"/>
      <c r="M5" s="1482"/>
      <c r="N5" s="1482"/>
    </row>
    <row r="6" spans="1:38" s="492" customFormat="1" ht="6" customHeight="1" x14ac:dyDescent="0.25"/>
    <row r="7" spans="1:38" s="437" customFormat="1" ht="12.75" customHeight="1" x14ac:dyDescent="0.25">
      <c r="A7" s="488"/>
      <c r="B7" s="1447" t="s">
        <v>12</v>
      </c>
      <c r="D7" s="1450" t="s">
        <v>250</v>
      </c>
      <c r="E7" s="1451"/>
      <c r="F7" s="489"/>
      <c r="G7" s="1500"/>
      <c r="H7" s="1500"/>
      <c r="I7" s="489"/>
      <c r="J7" s="1500"/>
      <c r="K7" s="1500"/>
      <c r="L7" s="489"/>
      <c r="M7" s="1500"/>
      <c r="N7" s="1501"/>
      <c r="O7" s="488"/>
      <c r="P7" s="488"/>
      <c r="W7" s="490"/>
    </row>
    <row r="8" spans="1:38" s="437" customFormat="1" ht="45.75" customHeight="1" x14ac:dyDescent="0.25">
      <c r="A8" s="488"/>
      <c r="B8" s="1448"/>
      <c r="D8" s="1498"/>
      <c r="E8" s="1499"/>
      <c r="F8" s="491"/>
      <c r="G8" s="1614" t="s">
        <v>267</v>
      </c>
      <c r="H8" s="1615"/>
      <c r="I8" s="744"/>
      <c r="J8" s="1614" t="s">
        <v>268</v>
      </c>
      <c r="K8" s="1615"/>
      <c r="L8" s="744"/>
      <c r="M8" s="1614" t="s">
        <v>269</v>
      </c>
      <c r="N8" s="1615"/>
      <c r="O8" s="488"/>
      <c r="P8" s="488"/>
      <c r="W8" s="490"/>
    </row>
    <row r="9" spans="1:38" s="437" customFormat="1" ht="6" customHeight="1" x14ac:dyDescent="0.25">
      <c r="A9" s="488"/>
      <c r="B9" s="1448"/>
      <c r="D9" s="1502" t="s">
        <v>9</v>
      </c>
      <c r="E9" s="1491" t="s">
        <v>217</v>
      </c>
      <c r="G9" s="1496" t="s">
        <v>9</v>
      </c>
      <c r="H9" s="1494" t="s">
        <v>217</v>
      </c>
      <c r="J9" s="1496" t="s">
        <v>9</v>
      </c>
      <c r="K9" s="1494" t="s">
        <v>217</v>
      </c>
      <c r="M9" s="1496" t="s">
        <v>9</v>
      </c>
      <c r="N9" s="1494" t="s">
        <v>217</v>
      </c>
      <c r="O9" s="488"/>
      <c r="P9" s="488"/>
      <c r="W9" s="490"/>
    </row>
    <row r="10" spans="1:38" s="437" customFormat="1" ht="27.75" customHeight="1" x14ac:dyDescent="0.25">
      <c r="A10" s="488"/>
      <c r="B10" s="1449"/>
      <c r="D10" s="1503"/>
      <c r="E10" s="1492"/>
      <c r="F10" s="493"/>
      <c r="G10" s="1497"/>
      <c r="H10" s="1495"/>
      <c r="I10" s="494"/>
      <c r="J10" s="1497"/>
      <c r="K10" s="1495"/>
      <c r="L10" s="494"/>
      <c r="M10" s="1497"/>
      <c r="N10" s="1495"/>
      <c r="O10" s="488"/>
      <c r="P10" s="495"/>
      <c r="Q10" s="496"/>
      <c r="R10" s="496"/>
      <c r="S10" s="496"/>
      <c r="T10" s="496"/>
    </row>
    <row r="11" spans="1:38" s="328" customFormat="1" ht="4.5" customHeight="1" x14ac:dyDescent="0.25">
      <c r="A11" s="326"/>
      <c r="B11" s="327"/>
      <c r="D11" s="327"/>
      <c r="E11" s="327"/>
      <c r="G11" s="327"/>
      <c r="H11" s="327"/>
      <c r="J11" s="327"/>
      <c r="K11" s="327"/>
      <c r="M11" s="327"/>
      <c r="N11" s="327"/>
      <c r="O11" s="319"/>
      <c r="P11" s="348"/>
      <c r="Q11" s="329"/>
      <c r="R11" s="329"/>
      <c r="S11" s="329"/>
      <c r="T11" s="329"/>
      <c r="U11" s="329"/>
      <c r="V11" s="329"/>
      <c r="W11" s="329"/>
    </row>
    <row r="12" spans="1:38" s="331" customFormat="1" ht="18" customHeight="1" x14ac:dyDescent="0.35">
      <c r="A12" s="330"/>
      <c r="B12" s="349" t="s">
        <v>8</v>
      </c>
      <c r="C12" s="350"/>
      <c r="D12" s="497">
        <f t="shared" ref="D12:D29" si="0">G12+J12+M12</f>
        <v>338932</v>
      </c>
      <c r="E12" s="498">
        <f>D12/'20pobl'!D12*100</f>
        <v>3.926522458306215</v>
      </c>
      <c r="F12" s="350"/>
      <c r="G12" s="355">
        <v>96826</v>
      </c>
      <c r="H12" s="498">
        <v>1.379553244506172</v>
      </c>
      <c r="I12" s="350"/>
      <c r="J12" s="355">
        <v>74283</v>
      </c>
      <c r="K12" s="498">
        <v>6.3145036454840113</v>
      </c>
      <c r="L12" s="350"/>
      <c r="M12" s="355">
        <v>167823</v>
      </c>
      <c r="N12" s="498">
        <f>M12/'20pobl'!X12*100</f>
        <v>38.418729654370395</v>
      </c>
      <c r="O12" s="359"/>
      <c r="P12" s="360"/>
      <c r="Q12" s="360"/>
      <c r="R12" s="360"/>
      <c r="S12" s="361"/>
      <c r="T12" s="362"/>
      <c r="U12" s="329"/>
      <c r="V12" s="360"/>
      <c r="W12" s="360"/>
      <c r="X12" s="360"/>
      <c r="Y12" s="361"/>
      <c r="Z12" s="362"/>
      <c r="AB12" s="360"/>
      <c r="AC12" s="360"/>
      <c r="AD12" s="360"/>
      <c r="AE12" s="361"/>
      <c r="AF12" s="362"/>
      <c r="AH12" s="360"/>
      <c r="AI12" s="360"/>
      <c r="AJ12" s="360"/>
      <c r="AK12" s="361"/>
      <c r="AL12" s="362"/>
    </row>
    <row r="13" spans="1:38" s="331" customFormat="1" ht="18" customHeight="1" x14ac:dyDescent="0.35">
      <c r="A13" s="330"/>
      <c r="B13" s="363" t="s">
        <v>7</v>
      </c>
      <c r="C13" s="350"/>
      <c r="D13" s="499">
        <f t="shared" si="0"/>
        <v>49312</v>
      </c>
      <c r="E13" s="500">
        <f>D13/'20pobl'!D13*100</f>
        <v>3.6484409854756357</v>
      </c>
      <c r="F13" s="350"/>
      <c r="G13" s="368">
        <v>9541</v>
      </c>
      <c r="H13" s="501">
        <v>0.90957104015802381</v>
      </c>
      <c r="I13" s="350"/>
      <c r="J13" s="368">
        <v>9226</v>
      </c>
      <c r="K13" s="501">
        <v>4.4927296278621309</v>
      </c>
      <c r="L13" s="350"/>
      <c r="M13" s="368">
        <v>30545</v>
      </c>
      <c r="N13" s="501">
        <f>M13/'20pobl'!X13*100</f>
        <v>31.398731509750107</v>
      </c>
      <c r="O13" s="359"/>
      <c r="P13" s="360"/>
      <c r="Q13" s="360"/>
      <c r="R13" s="360"/>
      <c r="S13" s="361"/>
      <c r="T13" s="362"/>
      <c r="U13" s="329"/>
      <c r="V13" s="360"/>
      <c r="W13" s="360"/>
      <c r="X13" s="360"/>
      <c r="Y13" s="361"/>
      <c r="Z13" s="362"/>
      <c r="AB13" s="360"/>
      <c r="AC13" s="360"/>
      <c r="AD13" s="360"/>
      <c r="AE13" s="361"/>
      <c r="AF13" s="362"/>
      <c r="AH13" s="360"/>
      <c r="AI13" s="360"/>
      <c r="AJ13" s="360"/>
      <c r="AK13" s="361"/>
      <c r="AL13" s="362"/>
    </row>
    <row r="14" spans="1:38" s="331" customFormat="1" ht="18" customHeight="1" x14ac:dyDescent="0.35">
      <c r="A14" s="330"/>
      <c r="B14" s="363" t="s">
        <v>37</v>
      </c>
      <c r="C14" s="350"/>
      <c r="D14" s="499">
        <f t="shared" si="0"/>
        <v>33772</v>
      </c>
      <c r="E14" s="500">
        <f>D14/'20pobl'!D14*100</f>
        <v>3.3450904765159239</v>
      </c>
      <c r="F14" s="350"/>
      <c r="G14" s="368">
        <v>8010</v>
      </c>
      <c r="H14" s="501">
        <v>1.1016457294380093</v>
      </c>
      <c r="I14" s="350"/>
      <c r="J14" s="368">
        <v>7038</v>
      </c>
      <c r="K14" s="501">
        <v>3.5651869975533033</v>
      </c>
      <c r="L14" s="350"/>
      <c r="M14" s="368">
        <v>18724</v>
      </c>
      <c r="N14" s="501">
        <f>M14/'20pobl'!X14*100</f>
        <v>22.003384412898374</v>
      </c>
      <c r="O14" s="359"/>
      <c r="P14" s="360"/>
      <c r="Q14" s="360"/>
      <c r="R14" s="360"/>
      <c r="S14" s="361"/>
      <c r="T14" s="373"/>
      <c r="U14" s="329"/>
      <c r="V14" s="360"/>
      <c r="W14" s="360"/>
      <c r="X14" s="360"/>
      <c r="Y14" s="361"/>
      <c r="Z14" s="362"/>
      <c r="AB14" s="360"/>
      <c r="AC14" s="360"/>
      <c r="AD14" s="360"/>
      <c r="AE14" s="361"/>
      <c r="AF14" s="362"/>
      <c r="AH14" s="360"/>
      <c r="AI14" s="360"/>
      <c r="AJ14" s="360"/>
      <c r="AK14" s="361"/>
      <c r="AL14" s="362"/>
    </row>
    <row r="15" spans="1:38" s="331" customFormat="1" ht="18" customHeight="1" x14ac:dyDescent="0.35">
      <c r="A15" s="330"/>
      <c r="B15" s="363" t="s">
        <v>38</v>
      </c>
      <c r="C15" s="350"/>
      <c r="D15" s="499">
        <f t="shared" si="0"/>
        <v>34208</v>
      </c>
      <c r="E15" s="500">
        <f>D15/'20pobl'!D15*100</f>
        <v>2.7771463457404315</v>
      </c>
      <c r="F15" s="350"/>
      <c r="G15" s="368">
        <v>9413</v>
      </c>
      <c r="H15" s="501">
        <v>0.91702095324196575</v>
      </c>
      <c r="I15" s="350"/>
      <c r="J15" s="368">
        <v>7335</v>
      </c>
      <c r="K15" s="501">
        <v>4.863574578125518</v>
      </c>
      <c r="L15" s="350"/>
      <c r="M15" s="368">
        <v>17460</v>
      </c>
      <c r="N15" s="501">
        <f>M15/'20pobl'!X15*100</f>
        <v>32.050223029902533</v>
      </c>
      <c r="O15" s="359"/>
      <c r="P15" s="360"/>
      <c r="Q15" s="360"/>
      <c r="R15" s="360"/>
      <c r="S15" s="361"/>
      <c r="T15" s="362"/>
      <c r="U15" s="329"/>
      <c r="V15" s="360"/>
      <c r="W15" s="360"/>
      <c r="X15" s="360"/>
      <c r="Y15" s="361"/>
      <c r="Z15" s="362"/>
      <c r="AB15" s="360"/>
      <c r="AC15" s="360"/>
      <c r="AD15" s="360"/>
      <c r="AE15" s="361"/>
      <c r="AF15" s="362"/>
      <c r="AH15" s="360"/>
      <c r="AI15" s="360"/>
      <c r="AJ15" s="360"/>
      <c r="AK15" s="361"/>
      <c r="AL15" s="362"/>
    </row>
    <row r="16" spans="1:38" s="331" customFormat="1" ht="18" customHeight="1" x14ac:dyDescent="0.35">
      <c r="A16" s="330"/>
      <c r="B16" s="363" t="s">
        <v>6</v>
      </c>
      <c r="C16" s="350"/>
      <c r="D16" s="499">
        <f t="shared" si="0"/>
        <v>65832</v>
      </c>
      <c r="E16" s="500">
        <f>D16/'20pobl'!D16*100</f>
        <v>2.9405642602983626</v>
      </c>
      <c r="F16" s="350"/>
      <c r="G16" s="368">
        <v>23205</v>
      </c>
      <c r="H16" s="501">
        <v>1.2609233838934359</v>
      </c>
      <c r="I16" s="350"/>
      <c r="J16" s="368">
        <v>14777</v>
      </c>
      <c r="K16" s="501">
        <v>4.9773984276581267</v>
      </c>
      <c r="L16" s="350"/>
      <c r="M16" s="368">
        <v>27850</v>
      </c>
      <c r="N16" s="501">
        <f>M16/'20pobl'!X16*100</f>
        <v>27.423833625460347</v>
      </c>
      <c r="O16" s="359"/>
      <c r="P16" s="360"/>
      <c r="Q16" s="360"/>
      <c r="R16" s="360"/>
      <c r="S16" s="361"/>
      <c r="T16" s="362"/>
      <c r="U16" s="329"/>
      <c r="V16" s="360"/>
      <c r="W16" s="360"/>
      <c r="X16" s="360"/>
      <c r="Y16" s="361"/>
      <c r="Z16" s="362"/>
      <c r="AB16" s="360"/>
      <c r="AC16" s="360"/>
      <c r="AD16" s="360"/>
      <c r="AE16" s="361"/>
      <c r="AF16" s="362"/>
      <c r="AH16" s="360"/>
      <c r="AI16" s="360"/>
      <c r="AJ16" s="360"/>
      <c r="AK16" s="361"/>
      <c r="AL16" s="362"/>
    </row>
    <row r="17" spans="1:38" s="331" customFormat="1" ht="18" customHeight="1" x14ac:dyDescent="0.35">
      <c r="A17" s="330"/>
      <c r="B17" s="363" t="s">
        <v>5</v>
      </c>
      <c r="C17" s="350"/>
      <c r="D17" s="377">
        <f t="shared" si="0"/>
        <v>18132</v>
      </c>
      <c r="E17" s="502">
        <f>D17/'20pobl'!D17*100</f>
        <v>3.0687939937480007</v>
      </c>
      <c r="F17" s="350"/>
      <c r="G17" s="377">
        <v>4697</v>
      </c>
      <c r="H17" s="502">
        <v>1.0462655647873833</v>
      </c>
      <c r="I17" s="350"/>
      <c r="J17" s="377">
        <v>3814</v>
      </c>
      <c r="K17" s="502">
        <v>3.7909133377729631</v>
      </c>
      <c r="L17" s="350"/>
      <c r="M17" s="377">
        <v>9621</v>
      </c>
      <c r="N17" s="502">
        <f>M17/'20pobl'!X17*100</f>
        <v>23.288632842757554</v>
      </c>
      <c r="O17" s="359"/>
      <c r="P17" s="360"/>
      <c r="Q17" s="360"/>
      <c r="R17" s="360"/>
      <c r="S17" s="361"/>
      <c r="T17" s="362"/>
      <c r="U17" s="329"/>
      <c r="V17" s="360"/>
      <c r="W17" s="360"/>
      <c r="X17" s="360"/>
      <c r="Y17" s="361"/>
      <c r="Z17" s="362"/>
      <c r="AB17" s="360"/>
      <c r="AC17" s="360"/>
      <c r="AD17" s="360"/>
      <c r="AE17" s="361"/>
      <c r="AF17" s="362"/>
      <c r="AH17" s="360"/>
      <c r="AI17" s="360"/>
      <c r="AJ17" s="360"/>
      <c r="AK17" s="361"/>
      <c r="AL17" s="362"/>
    </row>
    <row r="18" spans="1:38" s="331" customFormat="1" ht="18" customHeight="1" x14ac:dyDescent="0.35">
      <c r="A18" s="330"/>
      <c r="B18" s="363" t="s">
        <v>4</v>
      </c>
      <c r="C18" s="350"/>
      <c r="D18" s="499">
        <f t="shared" si="0"/>
        <v>129176</v>
      </c>
      <c r="E18" s="500">
        <f>D18/'20pobl'!D18*100</f>
        <v>5.4010524810572642</v>
      </c>
      <c r="F18" s="350"/>
      <c r="G18" s="368">
        <v>26634</v>
      </c>
      <c r="H18" s="501">
        <v>1.5229697739046901</v>
      </c>
      <c r="I18" s="350"/>
      <c r="J18" s="368">
        <v>22382</v>
      </c>
      <c r="K18" s="501">
        <v>5.3045205265178623</v>
      </c>
      <c r="L18" s="350"/>
      <c r="M18" s="368">
        <v>80160</v>
      </c>
      <c r="N18" s="501">
        <f>M18/'20pobl'!X18*100</f>
        <v>36.284627919608909</v>
      </c>
      <c r="O18" s="359"/>
      <c r="P18" s="360"/>
      <c r="Q18" s="360"/>
      <c r="R18" s="360"/>
      <c r="S18" s="361"/>
      <c r="T18" s="362"/>
      <c r="U18" s="329"/>
      <c r="V18" s="360"/>
      <c r="W18" s="360"/>
      <c r="X18" s="360"/>
      <c r="Y18" s="361"/>
      <c r="Z18" s="362"/>
      <c r="AB18" s="360"/>
      <c r="AC18" s="360"/>
      <c r="AD18" s="360"/>
      <c r="AE18" s="361"/>
      <c r="AF18" s="362"/>
      <c r="AH18" s="360"/>
      <c r="AI18" s="360"/>
      <c r="AJ18" s="360"/>
      <c r="AK18" s="361"/>
      <c r="AL18" s="362"/>
    </row>
    <row r="19" spans="1:38" s="331" customFormat="1" ht="18" customHeight="1" x14ac:dyDescent="0.35">
      <c r="A19" s="330"/>
      <c r="B19" s="363" t="s">
        <v>40</v>
      </c>
      <c r="C19" s="350"/>
      <c r="D19" s="499">
        <f t="shared" si="0"/>
        <v>82425</v>
      </c>
      <c r="E19" s="500">
        <f>D19/'20pobl'!D19*100</f>
        <v>3.9167319653322297</v>
      </c>
      <c r="F19" s="350"/>
      <c r="G19" s="368">
        <v>18614</v>
      </c>
      <c r="H19" s="501">
        <v>1.1019854564442231</v>
      </c>
      <c r="I19" s="350"/>
      <c r="J19" s="368">
        <v>14960</v>
      </c>
      <c r="K19" s="501">
        <v>5.3005849776603018</v>
      </c>
      <c r="L19" s="350"/>
      <c r="M19" s="368">
        <v>48851</v>
      </c>
      <c r="N19" s="501">
        <f>M19/'20pobl'!X19*100</f>
        <v>36.71158138381417</v>
      </c>
      <c r="O19" s="359"/>
      <c r="P19" s="360"/>
      <c r="Q19" s="360"/>
      <c r="R19" s="360"/>
      <c r="S19" s="361"/>
      <c r="T19" s="362"/>
      <c r="U19" s="329"/>
      <c r="V19" s="360"/>
      <c r="W19" s="360"/>
      <c r="X19" s="360"/>
      <c r="Y19" s="361"/>
      <c r="Z19" s="362"/>
      <c r="AB19" s="360"/>
      <c r="AC19" s="360"/>
      <c r="AD19" s="360"/>
      <c r="AE19" s="361"/>
      <c r="AF19" s="362"/>
      <c r="AH19" s="360"/>
      <c r="AI19" s="360"/>
      <c r="AJ19" s="360"/>
      <c r="AK19" s="361"/>
      <c r="AL19" s="362"/>
    </row>
    <row r="20" spans="1:38" s="331" customFormat="1" ht="18" customHeight="1" x14ac:dyDescent="0.35">
      <c r="A20" s="330"/>
      <c r="B20" s="363" t="s">
        <v>41</v>
      </c>
      <c r="C20" s="350"/>
      <c r="D20" s="499">
        <f t="shared" si="0"/>
        <v>248373</v>
      </c>
      <c r="E20" s="500">
        <f>D20/'20pobl'!D20*100</f>
        <v>3.0999231050627474</v>
      </c>
      <c r="F20" s="350"/>
      <c r="G20" s="368">
        <v>65085</v>
      </c>
      <c r="H20" s="501">
        <v>1.0095811320245462</v>
      </c>
      <c r="I20" s="350"/>
      <c r="J20" s="368">
        <v>49122</v>
      </c>
      <c r="K20" s="501">
        <v>4.465250728346188</v>
      </c>
      <c r="L20" s="350"/>
      <c r="M20" s="368">
        <v>134166</v>
      </c>
      <c r="N20" s="501">
        <f>M20/'20pobl'!X20*100</f>
        <v>28.82791902931438</v>
      </c>
      <c r="O20" s="359"/>
      <c r="P20" s="360"/>
      <c r="Q20" s="360"/>
      <c r="R20" s="360"/>
      <c r="S20" s="361"/>
      <c r="T20" s="362"/>
      <c r="U20" s="329"/>
      <c r="V20" s="360"/>
      <c r="W20" s="360"/>
      <c r="X20" s="360"/>
      <c r="Y20" s="361"/>
      <c r="Z20" s="362"/>
      <c r="AB20" s="360"/>
      <c r="AC20" s="360"/>
      <c r="AD20" s="360"/>
      <c r="AE20" s="361"/>
      <c r="AF20" s="362"/>
      <c r="AH20" s="360"/>
      <c r="AI20" s="360"/>
      <c r="AJ20" s="360"/>
      <c r="AK20" s="361"/>
      <c r="AL20" s="362"/>
    </row>
    <row r="21" spans="1:38" s="331" customFormat="1" ht="18" customHeight="1" x14ac:dyDescent="0.35">
      <c r="A21" s="330"/>
      <c r="B21" s="363" t="s">
        <v>3</v>
      </c>
      <c r="C21" s="350"/>
      <c r="D21" s="499">
        <f t="shared" si="0"/>
        <v>179408</v>
      </c>
      <c r="E21" s="500">
        <f>D21/'20pobl'!D21*100</f>
        <v>3.3727841241821035</v>
      </c>
      <c r="F21" s="350"/>
      <c r="G21" s="368">
        <v>45807</v>
      </c>
      <c r="H21" s="501">
        <v>1.0790187423767668</v>
      </c>
      <c r="I21" s="350"/>
      <c r="J21" s="368">
        <v>36787</v>
      </c>
      <c r="K21" s="501">
        <v>4.7578337998003075</v>
      </c>
      <c r="L21" s="350"/>
      <c r="M21" s="368">
        <v>96814</v>
      </c>
      <c r="N21" s="501">
        <f>M21/'20pobl'!X21*100</f>
        <v>32.180049260265051</v>
      </c>
      <c r="O21" s="359"/>
      <c r="P21" s="360"/>
      <c r="Q21" s="360"/>
      <c r="R21" s="360"/>
      <c r="S21" s="361"/>
      <c r="T21" s="373"/>
      <c r="U21" s="329"/>
      <c r="V21" s="360"/>
      <c r="W21" s="360"/>
      <c r="X21" s="360"/>
      <c r="Y21" s="361"/>
      <c r="Z21" s="362"/>
      <c r="AB21" s="360"/>
      <c r="AC21" s="360"/>
      <c r="AD21" s="360"/>
      <c r="AE21" s="361"/>
      <c r="AF21" s="362"/>
      <c r="AH21" s="360"/>
      <c r="AI21" s="360"/>
      <c r="AJ21" s="360"/>
      <c r="AK21" s="361"/>
      <c r="AL21" s="362"/>
    </row>
    <row r="22" spans="1:38" s="331" customFormat="1" ht="18" customHeight="1" x14ac:dyDescent="0.35">
      <c r="A22" s="330"/>
      <c r="B22" s="363" t="s">
        <v>2</v>
      </c>
      <c r="C22" s="350"/>
      <c r="D22" s="499">
        <f t="shared" si="0"/>
        <v>37664</v>
      </c>
      <c r="E22" s="500">
        <f>D22/'20pobl'!D22*100</f>
        <v>3.5711271939098168</v>
      </c>
      <c r="F22" s="350"/>
      <c r="G22" s="368">
        <v>9441</v>
      </c>
      <c r="H22" s="501">
        <v>1.1531302215143491</v>
      </c>
      <c r="I22" s="350"/>
      <c r="J22" s="368">
        <v>6824</v>
      </c>
      <c r="K22" s="501">
        <v>4.2310458569975946</v>
      </c>
      <c r="L22" s="350"/>
      <c r="M22" s="368">
        <v>21399</v>
      </c>
      <c r="N22" s="501">
        <f>M22/'20pobl'!X22*100</f>
        <v>28.658479422518045</v>
      </c>
      <c r="O22" s="359"/>
      <c r="P22" s="360"/>
      <c r="Q22" s="360"/>
      <c r="R22" s="360"/>
      <c r="S22" s="361"/>
      <c r="T22" s="362"/>
      <c r="U22" s="329"/>
      <c r="V22" s="360"/>
      <c r="W22" s="360"/>
      <c r="X22" s="360"/>
      <c r="Y22" s="361"/>
      <c r="Z22" s="362"/>
      <c r="AB22" s="360"/>
      <c r="AC22" s="360"/>
      <c r="AD22" s="360"/>
      <c r="AE22" s="361"/>
      <c r="AF22" s="362"/>
      <c r="AH22" s="360"/>
      <c r="AI22" s="360"/>
      <c r="AJ22" s="360"/>
      <c r="AK22" s="361"/>
      <c r="AL22" s="362"/>
    </row>
    <row r="23" spans="1:38" s="331" customFormat="1" ht="18" customHeight="1" x14ac:dyDescent="0.35">
      <c r="A23" s="330"/>
      <c r="B23" s="363" t="s">
        <v>35</v>
      </c>
      <c r="C23" s="350"/>
      <c r="D23" s="499">
        <f t="shared" si="0"/>
        <v>93660</v>
      </c>
      <c r="E23" s="500">
        <f>D23/'20pobl'!D23*100</f>
        <v>3.4614109592129303</v>
      </c>
      <c r="F23" s="350"/>
      <c r="G23" s="368">
        <v>24744</v>
      </c>
      <c r="H23" s="501">
        <v>1.2459578376407769</v>
      </c>
      <c r="I23" s="350"/>
      <c r="J23" s="368">
        <v>16556</v>
      </c>
      <c r="K23" s="501">
        <v>3.4588153202370782</v>
      </c>
      <c r="L23" s="350"/>
      <c r="M23" s="368">
        <v>52360</v>
      </c>
      <c r="N23" s="501">
        <f>M23/'20pobl'!X23*100</f>
        <v>21.705426356589147</v>
      </c>
      <c r="O23" s="359"/>
      <c r="P23" s="360"/>
      <c r="Q23" s="360"/>
      <c r="R23" s="360"/>
      <c r="S23" s="361"/>
      <c r="T23" s="362"/>
      <c r="U23" s="329"/>
      <c r="V23" s="360"/>
      <c r="W23" s="360"/>
      <c r="X23" s="360"/>
      <c r="Y23" s="361"/>
      <c r="Z23" s="362"/>
      <c r="AB23" s="360"/>
      <c r="AC23" s="360"/>
      <c r="AD23" s="360"/>
      <c r="AE23" s="361"/>
      <c r="AF23" s="362"/>
      <c r="AH23" s="360"/>
      <c r="AI23" s="360"/>
      <c r="AJ23" s="360"/>
      <c r="AK23" s="361"/>
      <c r="AL23" s="362"/>
    </row>
    <row r="24" spans="1:38" s="331" customFormat="1" ht="18" customHeight="1" x14ac:dyDescent="0.35">
      <c r="A24" s="330"/>
      <c r="B24" s="363" t="s">
        <v>42</v>
      </c>
      <c r="C24" s="350"/>
      <c r="D24" s="499">
        <f t="shared" si="0"/>
        <v>209961</v>
      </c>
      <c r="E24" s="500">
        <f>D24/'20pobl'!D24*100</f>
        <v>2.9954768457990193</v>
      </c>
      <c r="F24" s="350"/>
      <c r="G24" s="368">
        <v>54203</v>
      </c>
      <c r="H24" s="501">
        <v>0.95021816117016933</v>
      </c>
      <c r="I24" s="350"/>
      <c r="J24" s="368">
        <v>37580</v>
      </c>
      <c r="K24" s="501">
        <v>4.1171469639601739</v>
      </c>
      <c r="L24" s="350"/>
      <c r="M24" s="368">
        <v>118178</v>
      </c>
      <c r="N24" s="501">
        <f>M24/'20pobl'!X24*100</f>
        <v>30.129693981352823</v>
      </c>
      <c r="O24" s="359"/>
      <c r="P24" s="360"/>
      <c r="Q24" s="360"/>
      <c r="R24" s="360"/>
      <c r="S24" s="361"/>
      <c r="T24" s="362"/>
      <c r="U24" s="329"/>
      <c r="V24" s="360"/>
      <c r="W24" s="360"/>
      <c r="X24" s="360"/>
      <c r="Y24" s="361"/>
      <c r="Z24" s="362"/>
      <c r="AB24" s="360"/>
      <c r="AC24" s="360"/>
      <c r="AD24" s="360"/>
      <c r="AE24" s="361"/>
      <c r="AF24" s="362"/>
      <c r="AH24" s="360"/>
      <c r="AI24" s="360"/>
      <c r="AJ24" s="360"/>
      <c r="AK24" s="361"/>
      <c r="AL24" s="362"/>
    </row>
    <row r="25" spans="1:38" ht="18" customHeight="1" x14ac:dyDescent="0.35">
      <c r="A25" s="332"/>
      <c r="B25" s="363" t="s">
        <v>43</v>
      </c>
      <c r="C25" s="350"/>
      <c r="D25" s="499">
        <f t="shared" si="0"/>
        <v>50287</v>
      </c>
      <c r="E25" s="500">
        <f>D25/'20pobl'!D25*100</f>
        <v>3.2060730944117024</v>
      </c>
      <c r="F25" s="350"/>
      <c r="G25" s="368">
        <v>17925</v>
      </c>
      <c r="H25" s="501">
        <v>1.3714571646299476</v>
      </c>
      <c r="I25" s="350"/>
      <c r="J25" s="368">
        <v>9881</v>
      </c>
      <c r="K25" s="501">
        <v>5.2259961708114284</v>
      </c>
      <c r="L25" s="350"/>
      <c r="M25" s="368">
        <v>22481</v>
      </c>
      <c r="N25" s="501">
        <f>M25/'20pobl'!X25*100</f>
        <v>31.045101775899685</v>
      </c>
      <c r="O25" s="359"/>
      <c r="P25" s="360"/>
      <c r="Q25" s="360"/>
      <c r="R25" s="360"/>
      <c r="S25" s="361"/>
      <c r="T25" s="362"/>
      <c r="U25" s="329"/>
      <c r="V25" s="360"/>
      <c r="W25" s="360"/>
      <c r="X25" s="360"/>
      <c r="Y25" s="361"/>
      <c r="Z25" s="362"/>
      <c r="AB25" s="360"/>
      <c r="AC25" s="360"/>
      <c r="AD25" s="360"/>
      <c r="AE25" s="361"/>
      <c r="AF25" s="362"/>
      <c r="AH25" s="360"/>
      <c r="AI25" s="360"/>
      <c r="AJ25" s="360"/>
      <c r="AK25" s="361"/>
      <c r="AL25" s="362"/>
    </row>
    <row r="26" spans="1:38" s="331" customFormat="1" ht="18" customHeight="1" x14ac:dyDescent="0.35">
      <c r="B26" s="363" t="s">
        <v>44</v>
      </c>
      <c r="C26" s="350"/>
      <c r="D26" s="503">
        <f t="shared" si="0"/>
        <v>17562</v>
      </c>
      <c r="E26" s="504">
        <f>D26/'20pobl'!D26*100</f>
        <v>2.5889939012255043</v>
      </c>
      <c r="F26" s="350"/>
      <c r="G26" s="377">
        <v>3571</v>
      </c>
      <c r="H26" s="502">
        <v>0.66406569619970701</v>
      </c>
      <c r="I26" s="350"/>
      <c r="J26" s="377">
        <v>2889</v>
      </c>
      <c r="K26" s="502">
        <v>2.9567994104823603</v>
      </c>
      <c r="L26" s="350"/>
      <c r="M26" s="377">
        <v>11102</v>
      </c>
      <c r="N26" s="502">
        <f>M26/'20pobl'!X26*100</f>
        <v>25.892065861280845</v>
      </c>
      <c r="O26" s="359"/>
      <c r="P26" s="360"/>
      <c r="Q26" s="360"/>
      <c r="R26" s="360"/>
      <c r="S26" s="361"/>
      <c r="T26" s="362"/>
      <c r="U26" s="329"/>
      <c r="V26" s="360"/>
      <c r="W26" s="360"/>
      <c r="X26" s="360"/>
      <c r="Y26" s="361"/>
      <c r="Z26" s="362"/>
      <c r="AB26" s="360"/>
      <c r="AC26" s="360"/>
      <c r="AD26" s="360"/>
      <c r="AE26" s="361"/>
      <c r="AF26" s="362"/>
      <c r="AH26" s="360"/>
      <c r="AI26" s="360"/>
      <c r="AJ26" s="360"/>
      <c r="AK26" s="361"/>
      <c r="AL26" s="362"/>
    </row>
    <row r="27" spans="1:38" s="331" customFormat="1" ht="18" customHeight="1" x14ac:dyDescent="0.35">
      <c r="B27" s="363" t="s">
        <v>45</v>
      </c>
      <c r="C27" s="350"/>
      <c r="D27" s="503">
        <f t="shared" si="0"/>
        <v>74802</v>
      </c>
      <c r="E27" s="504">
        <f>D27/'20pobl'!D27*100</f>
        <v>3.3578371079560654</v>
      </c>
      <c r="F27" s="350"/>
      <c r="G27" s="377">
        <v>18245</v>
      </c>
      <c r="H27" s="502">
        <v>1.0750476980603769</v>
      </c>
      <c r="I27" s="350"/>
      <c r="J27" s="377">
        <v>13683</v>
      </c>
      <c r="K27" s="502">
        <v>3.7206937246093856</v>
      </c>
      <c r="L27" s="350"/>
      <c r="M27" s="377">
        <v>42874</v>
      </c>
      <c r="N27" s="502">
        <f>M27/'20pobl'!X27*100</f>
        <v>26.336027912233718</v>
      </c>
      <c r="O27" s="359"/>
      <c r="P27" s="360"/>
      <c r="Q27" s="360"/>
      <c r="R27" s="360"/>
      <c r="S27" s="361"/>
      <c r="T27" s="373"/>
      <c r="U27" s="329"/>
      <c r="V27" s="360"/>
      <c r="W27" s="360"/>
      <c r="X27" s="360"/>
      <c r="Y27" s="361"/>
      <c r="Z27" s="362"/>
      <c r="AB27" s="360"/>
      <c r="AC27" s="360"/>
      <c r="AD27" s="360"/>
      <c r="AE27" s="361"/>
      <c r="AF27" s="362"/>
      <c r="AH27" s="360"/>
      <c r="AI27" s="360"/>
      <c r="AJ27" s="360"/>
      <c r="AK27" s="361"/>
      <c r="AL27" s="362"/>
    </row>
    <row r="28" spans="1:38" s="331" customFormat="1" ht="18" customHeight="1" x14ac:dyDescent="0.35">
      <c r="B28" s="363" t="s">
        <v>46</v>
      </c>
      <c r="C28" s="350"/>
      <c r="D28" s="503">
        <f t="shared" si="0"/>
        <v>9620</v>
      </c>
      <c r="E28" s="504">
        <f>D28/'20pobl'!D28*100</f>
        <v>2.9674505836191791</v>
      </c>
      <c r="F28" s="350"/>
      <c r="G28" s="377">
        <v>1611</v>
      </c>
      <c r="H28" s="502">
        <v>0.6380501251544628</v>
      </c>
      <c r="I28" s="350"/>
      <c r="J28" s="377">
        <v>1714</v>
      </c>
      <c r="K28" s="502">
        <v>3.4852983041197287</v>
      </c>
      <c r="L28" s="350"/>
      <c r="M28" s="377">
        <v>6295</v>
      </c>
      <c r="N28" s="502">
        <f>M28/'20pobl'!X28*100</f>
        <v>27.95541344702016</v>
      </c>
      <c r="O28" s="359"/>
      <c r="P28" s="360"/>
      <c r="Q28" s="360"/>
      <c r="R28" s="360"/>
      <c r="S28" s="361"/>
      <c r="T28" s="362"/>
      <c r="U28" s="329"/>
      <c r="V28" s="360"/>
      <c r="W28" s="360"/>
      <c r="X28" s="360"/>
      <c r="Y28" s="361"/>
      <c r="Z28" s="362"/>
      <c r="AB28" s="360"/>
      <c r="AC28" s="360"/>
      <c r="AD28" s="360"/>
      <c r="AE28" s="361"/>
      <c r="AF28" s="362"/>
      <c r="AH28" s="360"/>
      <c r="AI28" s="360"/>
      <c r="AJ28" s="360"/>
      <c r="AK28" s="361"/>
      <c r="AL28" s="362"/>
    </row>
    <row r="29" spans="1:38" s="331" customFormat="1" ht="18" customHeight="1" x14ac:dyDescent="0.35">
      <c r="B29" s="384" t="s">
        <v>1</v>
      </c>
      <c r="C29" s="350"/>
      <c r="D29" s="505">
        <f t="shared" si="0"/>
        <v>3916</v>
      </c>
      <c r="E29" s="506">
        <f>D29/'20pobl'!D29*100</f>
        <v>2.3149133385353857</v>
      </c>
      <c r="F29" s="350"/>
      <c r="G29" s="389">
        <v>2170</v>
      </c>
      <c r="H29" s="507">
        <v>1.4696022592595102</v>
      </c>
      <c r="I29" s="350"/>
      <c r="J29" s="389">
        <v>619</v>
      </c>
      <c r="K29" s="507">
        <v>3.7302639508255999</v>
      </c>
      <c r="L29" s="350"/>
      <c r="M29" s="389">
        <v>1127</v>
      </c>
      <c r="N29" s="507">
        <f>M29/'20pobl'!X29*100</f>
        <v>22.948482997352883</v>
      </c>
      <c r="O29" s="359"/>
      <c r="P29" s="360"/>
      <c r="Q29" s="360"/>
      <c r="R29" s="360"/>
      <c r="S29" s="361"/>
      <c r="T29" s="362"/>
      <c r="U29" s="329"/>
      <c r="V29" s="360"/>
      <c r="W29" s="360"/>
      <c r="X29" s="360"/>
      <c r="Y29" s="361"/>
      <c r="Z29" s="362"/>
      <c r="AB29" s="360"/>
      <c r="AC29" s="360"/>
      <c r="AD29" s="360"/>
      <c r="AE29" s="361"/>
      <c r="AF29" s="362"/>
      <c r="AH29" s="360"/>
      <c r="AI29" s="360"/>
      <c r="AJ29" s="360"/>
      <c r="AK29" s="361"/>
      <c r="AL29" s="362"/>
    </row>
    <row r="30" spans="1:38" s="328" customFormat="1" ht="3.75" customHeight="1" x14ac:dyDescent="0.35">
      <c r="A30" s="326"/>
      <c r="B30" s="327"/>
      <c r="D30" s="327"/>
      <c r="E30" s="327"/>
      <c r="G30" s="327"/>
      <c r="H30" s="327"/>
      <c r="J30" s="327"/>
      <c r="K30" s="327"/>
      <c r="M30" s="327"/>
      <c r="N30" s="327"/>
      <c r="O30" s="359"/>
      <c r="P30" s="329"/>
      <c r="Q30" s="329"/>
      <c r="R30" s="360"/>
      <c r="S30" s="361"/>
      <c r="T30" s="362"/>
      <c r="U30" s="329"/>
      <c r="V30" s="329"/>
      <c r="W30" s="329"/>
      <c r="X30" s="360"/>
      <c r="Y30" s="361"/>
      <c r="Z30" s="362"/>
      <c r="AB30" s="329"/>
      <c r="AC30" s="329"/>
      <c r="AD30" s="360"/>
      <c r="AE30" s="361"/>
      <c r="AF30" s="362"/>
      <c r="AH30" s="329"/>
      <c r="AI30" s="329"/>
      <c r="AJ30" s="360"/>
      <c r="AK30" s="361"/>
      <c r="AL30" s="362"/>
    </row>
    <row r="31" spans="1:38" s="329" customFormat="1" ht="18" customHeight="1" x14ac:dyDescent="0.35">
      <c r="B31" s="1236" t="s">
        <v>0</v>
      </c>
      <c r="C31" s="320"/>
      <c r="D31" s="1242">
        <f>G31+J31+M31</f>
        <v>1677042</v>
      </c>
      <c r="E31" s="1243">
        <f>D31/'20pobl'!D31*100</f>
        <v>3.4493058831405667</v>
      </c>
      <c r="F31" s="320"/>
      <c r="G31" s="1242">
        <f>SUM(G12:G29)</f>
        <v>439742</v>
      </c>
      <c r="H31" s="1243">
        <f>G31/'20pobl'!J31*100</f>
        <v>1.1365389457952684</v>
      </c>
      <c r="I31" s="320"/>
      <c r="J31" s="1242">
        <f>SUM(J12:J29)</f>
        <v>329470</v>
      </c>
      <c r="K31" s="1243">
        <f>J31/'20pobl'!Q31*100</f>
        <v>4.7215981119913142</v>
      </c>
      <c r="L31" s="320"/>
      <c r="M31" s="1242">
        <f>SUM(M12:M29)</f>
        <v>907830</v>
      </c>
      <c r="N31" s="1243">
        <f>M31/'20pobl'!X31*100</f>
        <v>30.769371556862481</v>
      </c>
      <c r="O31" s="359"/>
      <c r="P31" s="360"/>
      <c r="Q31" s="360"/>
      <c r="T31" s="395"/>
      <c r="V31" s="360"/>
      <c r="W31" s="360"/>
      <c r="Z31" s="395"/>
      <c r="AB31" s="360"/>
      <c r="AC31" s="360"/>
      <c r="AF31" s="395"/>
      <c r="AH31" s="360"/>
      <c r="AI31" s="360"/>
      <c r="AL31" s="395"/>
    </row>
    <row r="32" spans="1:38" s="496" customFormat="1" ht="5.25" customHeight="1" x14ac:dyDescent="0.25">
      <c r="B32" s="397" t="s">
        <v>39</v>
      </c>
      <c r="C32" s="509"/>
      <c r="F32" s="509"/>
    </row>
    <row r="33" spans="2:14" s="496" customFormat="1" ht="5.25" customHeight="1" x14ac:dyDescent="0.25">
      <c r="B33" s="397" t="s">
        <v>47</v>
      </c>
      <c r="C33" s="509"/>
      <c r="F33" s="509"/>
    </row>
    <row r="34" spans="2:14" s="496" customFormat="1" ht="13.5" customHeight="1" x14ac:dyDescent="0.25">
      <c r="B34" s="1486" t="str">
        <f>'24solcasaad_pobl'!B34:N34</f>
        <v xml:space="preserve">(1) Cifras INE de población referidas al 01/01/2024. Publicado Censo de Población Anual el 19/12/2024 </v>
      </c>
      <c r="C34" s="1493"/>
      <c r="D34" s="1493"/>
      <c r="E34" s="1493"/>
      <c r="F34" s="1493"/>
      <c r="G34" s="1493"/>
      <c r="H34" s="1493"/>
      <c r="I34" s="1493"/>
      <c r="J34" s="1493"/>
      <c r="K34" s="1493"/>
      <c r="L34" s="1493"/>
      <c r="M34" s="1493"/>
      <c r="N34" s="1493"/>
    </row>
    <row r="35" spans="2:14" ht="29.25" customHeight="1" x14ac:dyDescent="0.25">
      <c r="B35" s="1490"/>
      <c r="C35" s="1490"/>
      <c r="D35" s="1490"/>
      <c r="E35" s="510"/>
    </row>
    <row r="36" spans="2:14" ht="4.5" customHeight="1" x14ac:dyDescent="0.25">
      <c r="B36" s="1480"/>
      <c r="C36" s="1480"/>
      <c r="D36" s="1480"/>
      <c r="E36" s="452"/>
    </row>
  </sheetData>
  <mergeCells count="23">
    <mergeCell ref="B2:C2"/>
    <mergeCell ref="B3:C3"/>
    <mergeCell ref="A4:N4"/>
    <mergeCell ref="B5:N5"/>
    <mergeCell ref="B7:B10"/>
    <mergeCell ref="D7:E8"/>
    <mergeCell ref="G7:H7"/>
    <mergeCell ref="J7:K7"/>
    <mergeCell ref="M7:N7"/>
    <mergeCell ref="G8:H8"/>
    <mergeCell ref="B34:N34"/>
    <mergeCell ref="B35:D35"/>
    <mergeCell ref="B36:D36"/>
    <mergeCell ref="J8:K8"/>
    <mergeCell ref="M8:N8"/>
    <mergeCell ref="D9:D10"/>
    <mergeCell ref="E9:E10"/>
    <mergeCell ref="G9:G10"/>
    <mergeCell ref="H9:H10"/>
    <mergeCell ref="J9:J10"/>
    <mergeCell ref="K9:K10"/>
    <mergeCell ref="M9:M10"/>
    <mergeCell ref="N9:N10"/>
  </mergeCells>
  <printOptions horizontalCentered="1"/>
  <pageMargins left="0" right="0" top="0.43307086614173229" bottom="0.43307086614173229" header="0" footer="0"/>
  <pageSetup paperSize="9" scale="92" orientation="landscape" r:id="rId1"/>
  <headerFooter alignWithMargins="0"/>
  <rowBreaks count="2" manualBreakCount="2">
    <brk id="34" max="25" man="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08">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3" width="8.26953125" style="220" customWidth="1"/>
    <col min="24" max="24" width="8.54296875" style="220" customWidth="1"/>
    <col min="25" max="25" width="7.7265625" style="220" customWidth="1"/>
    <col min="26" max="26" width="8.54296875" style="220" customWidth="1"/>
    <col min="27"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J1" s="221"/>
      <c r="K1" s="221"/>
      <c r="L1" s="221"/>
    </row>
    <row r="2" spans="1:29" ht="48.75" customHeight="1" x14ac:dyDescent="0.35">
      <c r="A2" s="219"/>
      <c r="B2" s="219"/>
      <c r="J2" s="221"/>
      <c r="K2" s="221"/>
      <c r="L2" s="221"/>
    </row>
    <row r="3" spans="1:29" ht="24" customHeight="1" x14ac:dyDescent="0.35">
      <c r="A3" s="219"/>
      <c r="B3" s="1426" t="s">
        <v>364</v>
      </c>
      <c r="C3" s="1426"/>
      <c r="D3" s="1426"/>
      <c r="E3" s="1426"/>
      <c r="F3" s="1426"/>
      <c r="G3" s="1426"/>
      <c r="H3" s="1426"/>
      <c r="I3" s="1426"/>
      <c r="J3" s="1426"/>
      <c r="K3" s="1426"/>
      <c r="L3" s="1426"/>
      <c r="M3" s="1426"/>
      <c r="N3" s="1426"/>
      <c r="O3" s="1426"/>
      <c r="P3" s="1426"/>
      <c r="Q3" s="1426"/>
      <c r="R3" s="1426"/>
      <c r="S3" s="1426"/>
      <c r="T3" s="1426"/>
      <c r="U3" s="1426"/>
      <c r="V3" s="1426"/>
      <c r="W3" s="1426"/>
      <c r="X3" s="1426"/>
    </row>
    <row r="5" spans="1:29" x14ac:dyDescent="0.35">
      <c r="B5" s="219"/>
      <c r="C5" s="219"/>
      <c r="D5" s="1427" t="s">
        <v>365</v>
      </c>
      <c r="E5" s="1427"/>
      <c r="F5" s="1427"/>
      <c r="G5" s="1427"/>
      <c r="H5" s="1427"/>
      <c r="I5" s="1427"/>
      <c r="J5" s="1427"/>
      <c r="K5" s="1427"/>
      <c r="L5" s="1427"/>
      <c r="M5" s="219"/>
      <c r="N5" s="1424" t="s">
        <v>339</v>
      </c>
      <c r="O5" s="1425"/>
      <c r="P5" s="1425"/>
      <c r="Q5" s="1425"/>
      <c r="R5" s="1425"/>
      <c r="S5" s="1425"/>
      <c r="T5" s="1425"/>
      <c r="U5" s="1425"/>
      <c r="V5" s="1425"/>
      <c r="W5" s="1425"/>
      <c r="X5" s="1425"/>
      <c r="Y5" s="1425"/>
      <c r="Z5" s="1425"/>
      <c r="AA5" s="1425"/>
    </row>
    <row r="6" spans="1:29" ht="21" customHeight="1" x14ac:dyDescent="0.35">
      <c r="B6" s="219"/>
      <c r="C6" s="219"/>
      <c r="D6" s="1428"/>
      <c r="E6" s="1428"/>
      <c r="F6" s="1428"/>
      <c r="G6" s="1428"/>
      <c r="H6" s="1428"/>
      <c r="I6" s="1428"/>
      <c r="J6" s="1428"/>
      <c r="K6" s="1428"/>
      <c r="L6" s="1428"/>
      <c r="M6" s="219"/>
      <c r="N6" s="1429">
        <v>43830</v>
      </c>
      <c r="O6" s="1430"/>
      <c r="P6" s="1431">
        <v>44196</v>
      </c>
      <c r="Q6" s="1432"/>
      <c r="R6" s="1431">
        <v>44561</v>
      </c>
      <c r="S6" s="1432"/>
      <c r="T6" s="1435">
        <v>44926</v>
      </c>
      <c r="U6" s="1436"/>
      <c r="V6" s="1433">
        <v>45291</v>
      </c>
      <c r="W6" s="1434"/>
      <c r="X6" s="1433">
        <v>45657</v>
      </c>
      <c r="Y6" s="1434"/>
      <c r="Z6" s="1433">
        <v>46022</v>
      </c>
      <c r="AA6" s="1437"/>
    </row>
    <row r="7" spans="1:29" x14ac:dyDescent="0.35">
      <c r="B7" s="225"/>
      <c r="C7" s="219"/>
      <c r="D7" s="226">
        <v>43465</v>
      </c>
      <c r="E7" s="227">
        <v>43830</v>
      </c>
      <c r="F7" s="228">
        <v>44196</v>
      </c>
      <c r="G7" s="228">
        <v>44561</v>
      </c>
      <c r="H7" s="228">
        <v>44926</v>
      </c>
      <c r="I7" s="228">
        <v>45291</v>
      </c>
      <c r="J7" s="228">
        <v>45657</v>
      </c>
      <c r="K7" s="228">
        <v>46022</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35">
      <c r="B8" s="225"/>
      <c r="C8" s="219"/>
      <c r="D8" s="234"/>
      <c r="E8" s="234"/>
      <c r="F8" s="234"/>
      <c r="G8" s="297"/>
      <c r="H8" s="297"/>
      <c r="I8" s="297"/>
      <c r="J8" s="234"/>
      <c r="K8" s="234"/>
      <c r="L8" s="234"/>
      <c r="M8" s="219"/>
    </row>
    <row r="9" spans="1:29" ht="15" customHeight="1" x14ac:dyDescent="0.35">
      <c r="B9" s="298" t="s">
        <v>8</v>
      </c>
      <c r="C9" s="219"/>
      <c r="D9" s="299">
        <v>388846</v>
      </c>
      <c r="E9" s="300">
        <v>410355</v>
      </c>
      <c r="F9" s="300">
        <v>396745</v>
      </c>
      <c r="G9" s="254">
        <v>402114</v>
      </c>
      <c r="H9" s="254">
        <v>422621</v>
      </c>
      <c r="I9" s="254">
        <v>420976</v>
      </c>
      <c r="J9" s="276">
        <v>423377</v>
      </c>
      <c r="K9" s="279">
        <v>456133</v>
      </c>
      <c r="L9" s="302"/>
      <c r="M9" s="222"/>
      <c r="N9" s="278">
        <v>5.5314957592465852E-2</v>
      </c>
      <c r="O9" s="279">
        <v>21509</v>
      </c>
      <c r="P9" s="280">
        <v>-3.3166404698370955E-2</v>
      </c>
      <c r="Q9" s="279">
        <v>-13610</v>
      </c>
      <c r="R9" s="280">
        <v>1.3532621709158255E-2</v>
      </c>
      <c r="S9" s="279">
        <v>5369</v>
      </c>
      <c r="T9" s="280">
        <v>5.0997975698433784E-2</v>
      </c>
      <c r="U9" s="279">
        <v>20507</v>
      </c>
      <c r="V9" s="280">
        <v>-3.8923763845147841E-3</v>
      </c>
      <c r="W9" s="279">
        <v>-1645</v>
      </c>
      <c r="X9" s="280">
        <v>5.7034130211699452E-3</v>
      </c>
      <c r="Y9" s="279">
        <v>2401</v>
      </c>
      <c r="Z9" s="280">
        <v>7.7368397433020597E-2</v>
      </c>
      <c r="AA9" s="279">
        <v>32756</v>
      </c>
    </row>
    <row r="10" spans="1:29" x14ac:dyDescent="0.35">
      <c r="B10" s="303" t="s">
        <v>7</v>
      </c>
      <c r="C10" s="219"/>
      <c r="D10" s="253">
        <v>49707</v>
      </c>
      <c r="E10" s="254">
        <v>51252</v>
      </c>
      <c r="F10" s="254">
        <v>47953</v>
      </c>
      <c r="G10" s="254">
        <v>48669</v>
      </c>
      <c r="H10" s="254">
        <v>51170</v>
      </c>
      <c r="I10" s="254">
        <v>54128</v>
      </c>
      <c r="J10" s="254">
        <v>57909</v>
      </c>
      <c r="K10" s="257">
        <v>61425</v>
      </c>
      <c r="M10" s="222"/>
      <c r="N10" s="256">
        <v>3.1082141348301118E-2</v>
      </c>
      <c r="O10" s="257">
        <v>1545</v>
      </c>
      <c r="P10" s="258">
        <v>-6.4368219776789193E-2</v>
      </c>
      <c r="Q10" s="257">
        <v>-3299</v>
      </c>
      <c r="R10" s="258">
        <v>1.4931286885075057E-2</v>
      </c>
      <c r="S10" s="257">
        <v>716</v>
      </c>
      <c r="T10" s="258">
        <v>5.1387947153218594E-2</v>
      </c>
      <c r="U10" s="257">
        <v>2501</v>
      </c>
      <c r="V10" s="258">
        <v>5.7807308970099669E-2</v>
      </c>
      <c r="W10" s="257">
        <v>2958</v>
      </c>
      <c r="X10" s="258">
        <v>6.9852941176470562E-2</v>
      </c>
      <c r="Y10" s="257">
        <v>3781</v>
      </c>
      <c r="Z10" s="258">
        <v>6.0715950888462933E-2</v>
      </c>
      <c r="AA10" s="257">
        <v>3516</v>
      </c>
    </row>
    <row r="11" spans="1:29" x14ac:dyDescent="0.35">
      <c r="B11" s="303" t="s">
        <v>37</v>
      </c>
      <c r="C11" s="219"/>
      <c r="D11" s="253">
        <v>38844</v>
      </c>
      <c r="E11" s="254">
        <v>40697</v>
      </c>
      <c r="F11" s="254">
        <v>39355</v>
      </c>
      <c r="G11" s="254">
        <v>41002</v>
      </c>
      <c r="H11" s="254">
        <v>43882</v>
      </c>
      <c r="I11" s="254">
        <v>46871</v>
      </c>
      <c r="J11" s="254">
        <v>51282</v>
      </c>
      <c r="K11" s="257">
        <v>50073</v>
      </c>
      <c r="M11" s="222"/>
      <c r="N11" s="256">
        <v>4.7703635053032656E-2</v>
      </c>
      <c r="O11" s="257">
        <v>1853</v>
      </c>
      <c r="P11" s="258">
        <v>-3.2975403592402364E-2</v>
      </c>
      <c r="Q11" s="257">
        <v>-1342</v>
      </c>
      <c r="R11" s="258">
        <v>4.1849828484309404E-2</v>
      </c>
      <c r="S11" s="257">
        <v>1647</v>
      </c>
      <c r="T11" s="258">
        <v>7.024047607433781E-2</v>
      </c>
      <c r="U11" s="257">
        <v>2880</v>
      </c>
      <c r="V11" s="258">
        <v>6.8114488856478639E-2</v>
      </c>
      <c r="W11" s="257">
        <v>2989</v>
      </c>
      <c r="X11" s="258">
        <v>9.4109363999061335E-2</v>
      </c>
      <c r="Y11" s="257">
        <v>4411</v>
      </c>
      <c r="Z11" s="258">
        <v>-2.3575523575523616E-2</v>
      </c>
      <c r="AA11" s="257">
        <v>-1209</v>
      </c>
    </row>
    <row r="12" spans="1:29" x14ac:dyDescent="0.35">
      <c r="B12" s="303" t="s">
        <v>38</v>
      </c>
      <c r="C12" s="219"/>
      <c r="D12" s="253">
        <v>27993</v>
      </c>
      <c r="E12" s="254">
        <v>32479</v>
      </c>
      <c r="F12" s="254">
        <v>32836</v>
      </c>
      <c r="G12" s="254">
        <v>35355</v>
      </c>
      <c r="H12" s="254">
        <v>39461</v>
      </c>
      <c r="I12" s="254">
        <v>43584</v>
      </c>
      <c r="J12" s="254">
        <v>46233</v>
      </c>
      <c r="K12" s="257">
        <v>50646</v>
      </c>
      <c r="M12" s="222"/>
      <c r="N12" s="256">
        <v>0.16025434930161109</v>
      </c>
      <c r="O12" s="257">
        <v>4486</v>
      </c>
      <c r="P12" s="258">
        <v>1.0991717725299388E-2</v>
      </c>
      <c r="Q12" s="257">
        <v>357</v>
      </c>
      <c r="R12" s="258">
        <v>7.6714581556827977E-2</v>
      </c>
      <c r="S12" s="257">
        <v>2519</v>
      </c>
      <c r="T12" s="258">
        <v>0.11613633149483804</v>
      </c>
      <c r="U12" s="257">
        <v>4106</v>
      </c>
      <c r="V12" s="258">
        <v>0.10448290717417197</v>
      </c>
      <c r="W12" s="257">
        <v>4123</v>
      </c>
      <c r="X12" s="258">
        <v>6.0779185022026505E-2</v>
      </c>
      <c r="Y12" s="257">
        <v>2649</v>
      </c>
      <c r="Z12" s="258">
        <v>9.5451301018752766E-2</v>
      </c>
      <c r="AA12" s="257">
        <v>4413</v>
      </c>
    </row>
    <row r="13" spans="1:29" x14ac:dyDescent="0.35">
      <c r="B13" s="303" t="s">
        <v>6</v>
      </c>
      <c r="C13" s="219"/>
      <c r="D13" s="253">
        <v>48834</v>
      </c>
      <c r="E13" s="254">
        <v>53168</v>
      </c>
      <c r="F13" s="254">
        <v>54714</v>
      </c>
      <c r="G13" s="254">
        <v>58012</v>
      </c>
      <c r="H13" s="254">
        <v>57712</v>
      </c>
      <c r="I13" s="254">
        <v>63120</v>
      </c>
      <c r="J13" s="254">
        <v>75761</v>
      </c>
      <c r="K13" s="257">
        <v>79243</v>
      </c>
      <c r="L13" s="304"/>
      <c r="M13" s="219"/>
      <c r="N13" s="256">
        <v>8.8749641643117494E-2</v>
      </c>
      <c r="O13" s="257">
        <v>4334</v>
      </c>
      <c r="P13" s="258">
        <v>2.907764068612706E-2</v>
      </c>
      <c r="Q13" s="257">
        <v>1546</v>
      </c>
      <c r="R13" s="258">
        <v>6.0277077164893722E-2</v>
      </c>
      <c r="S13" s="257">
        <v>3298</v>
      </c>
      <c r="T13" s="258">
        <v>-5.1713438598910422E-3</v>
      </c>
      <c r="U13" s="257">
        <v>-300</v>
      </c>
      <c r="V13" s="258">
        <v>9.3706681452730756E-2</v>
      </c>
      <c r="W13" s="257">
        <v>5408</v>
      </c>
      <c r="X13" s="258">
        <v>0.20026932826362476</v>
      </c>
      <c r="Y13" s="257">
        <v>12641</v>
      </c>
      <c r="Z13" s="258">
        <v>4.5960322593418867E-2</v>
      </c>
      <c r="AA13" s="257">
        <v>3482</v>
      </c>
      <c r="AC13" s="224"/>
    </row>
    <row r="14" spans="1:29" x14ac:dyDescent="0.35">
      <c r="B14" s="303" t="s">
        <v>5</v>
      </c>
      <c r="C14" s="219"/>
      <c r="D14" s="253">
        <v>24752</v>
      </c>
      <c r="E14" s="254">
        <v>25483</v>
      </c>
      <c r="F14" s="254">
        <v>25356</v>
      </c>
      <c r="G14" s="254">
        <v>23258</v>
      </c>
      <c r="H14" s="254">
        <v>23164</v>
      </c>
      <c r="I14" s="254">
        <v>23876</v>
      </c>
      <c r="J14" s="254">
        <v>23556</v>
      </c>
      <c r="K14" s="257">
        <v>23795</v>
      </c>
      <c r="L14" s="304"/>
      <c r="M14" s="219"/>
      <c r="N14" s="256">
        <v>2.9532967032966928E-2</v>
      </c>
      <c r="O14" s="257">
        <v>731</v>
      </c>
      <c r="P14" s="258">
        <v>-4.9837146332849525E-3</v>
      </c>
      <c r="Q14" s="257">
        <v>-127</v>
      </c>
      <c r="R14" s="258">
        <v>-8.274175737498024E-2</v>
      </c>
      <c r="S14" s="257">
        <v>-2098</v>
      </c>
      <c r="T14" s="258">
        <v>-4.0416200877118058E-3</v>
      </c>
      <c r="U14" s="257">
        <v>-94</v>
      </c>
      <c r="V14" s="258">
        <v>3.0737351061992824E-2</v>
      </c>
      <c r="W14" s="257">
        <v>712</v>
      </c>
      <c r="X14" s="258">
        <v>-1.34025799966494E-2</v>
      </c>
      <c r="Y14" s="257">
        <v>-320</v>
      </c>
      <c r="Z14" s="258">
        <v>1.0146034980472063E-2</v>
      </c>
      <c r="AA14" s="257">
        <v>239</v>
      </c>
      <c r="AC14" s="224"/>
    </row>
    <row r="15" spans="1:29" x14ac:dyDescent="0.35">
      <c r="B15" s="303" t="s">
        <v>4</v>
      </c>
      <c r="C15" s="219"/>
      <c r="D15" s="253">
        <v>129374</v>
      </c>
      <c r="E15" s="254">
        <v>146192</v>
      </c>
      <c r="F15" s="254">
        <v>140933</v>
      </c>
      <c r="G15" s="254">
        <v>142154</v>
      </c>
      <c r="H15" s="254">
        <v>146929</v>
      </c>
      <c r="I15" s="254">
        <v>156550</v>
      </c>
      <c r="J15" s="254">
        <v>160725</v>
      </c>
      <c r="K15" s="257">
        <v>162682</v>
      </c>
      <c r="L15" s="304"/>
      <c r="M15" s="219"/>
      <c r="N15" s="256">
        <v>0.12999520769242667</v>
      </c>
      <c r="O15" s="257">
        <v>16818</v>
      </c>
      <c r="P15" s="258">
        <v>-3.5973240669804118E-2</v>
      </c>
      <c r="Q15" s="257">
        <v>-5259</v>
      </c>
      <c r="R15" s="258">
        <v>8.6636912575479563E-3</v>
      </c>
      <c r="S15" s="257">
        <v>1221</v>
      </c>
      <c r="T15" s="258">
        <v>3.3590331612195268E-2</v>
      </c>
      <c r="U15" s="257">
        <v>4775</v>
      </c>
      <c r="V15" s="258">
        <v>6.5480606279223252E-2</v>
      </c>
      <c r="W15" s="257">
        <v>9621</v>
      </c>
      <c r="X15" s="258">
        <v>2.666879591184923E-2</v>
      </c>
      <c r="Y15" s="257">
        <v>4175</v>
      </c>
      <c r="Z15" s="258">
        <v>1.2176077150412246E-2</v>
      </c>
      <c r="AA15" s="257">
        <v>1957</v>
      </c>
      <c r="AC15" s="224"/>
    </row>
    <row r="16" spans="1:29" x14ac:dyDescent="0.35">
      <c r="B16" s="303" t="s">
        <v>40</v>
      </c>
      <c r="C16" s="219"/>
      <c r="D16" s="253">
        <v>86579</v>
      </c>
      <c r="E16" s="254">
        <v>89837</v>
      </c>
      <c r="F16" s="254">
        <v>84968</v>
      </c>
      <c r="G16" s="254">
        <v>87354</v>
      </c>
      <c r="H16" s="254">
        <v>89947</v>
      </c>
      <c r="I16" s="254">
        <v>94676</v>
      </c>
      <c r="J16" s="254">
        <v>98880</v>
      </c>
      <c r="K16" s="257">
        <v>104062</v>
      </c>
      <c r="M16" s="222"/>
      <c r="N16" s="256">
        <v>3.763037226117194E-2</v>
      </c>
      <c r="O16" s="257">
        <v>3258</v>
      </c>
      <c r="P16" s="258">
        <v>-5.4198158887763359E-2</v>
      </c>
      <c r="Q16" s="257">
        <v>-4869</v>
      </c>
      <c r="R16" s="258">
        <v>2.8081159966104829E-2</v>
      </c>
      <c r="S16" s="257">
        <v>2386</v>
      </c>
      <c r="T16" s="258">
        <v>2.9683815280353576E-2</v>
      </c>
      <c r="U16" s="257">
        <v>2593</v>
      </c>
      <c r="V16" s="258">
        <v>5.2575405516581908E-2</v>
      </c>
      <c r="W16" s="257">
        <v>4729</v>
      </c>
      <c r="X16" s="258">
        <v>4.4404072837889164E-2</v>
      </c>
      <c r="Y16" s="257">
        <v>4204</v>
      </c>
      <c r="Z16" s="258">
        <v>5.2406957928802678E-2</v>
      </c>
      <c r="AA16" s="257">
        <v>5182</v>
      </c>
      <c r="AC16" s="224"/>
    </row>
    <row r="17" spans="2:31" x14ac:dyDescent="0.35">
      <c r="B17" s="303" t="s">
        <v>41</v>
      </c>
      <c r="C17" s="219"/>
      <c r="D17" s="253">
        <v>318602</v>
      </c>
      <c r="E17" s="254">
        <v>334206</v>
      </c>
      <c r="F17" s="254">
        <v>321411</v>
      </c>
      <c r="G17" s="254">
        <v>337967</v>
      </c>
      <c r="H17" s="254">
        <v>354754</v>
      </c>
      <c r="I17" s="254">
        <v>352939</v>
      </c>
      <c r="J17" s="254">
        <v>382242</v>
      </c>
      <c r="K17" s="257">
        <v>419673</v>
      </c>
      <c r="M17" s="222"/>
      <c r="N17" s="256">
        <v>4.8976465935556046E-2</v>
      </c>
      <c r="O17" s="257">
        <v>15604</v>
      </c>
      <c r="P17" s="258">
        <v>-3.828477047090717E-2</v>
      </c>
      <c r="Q17" s="257">
        <v>-12795</v>
      </c>
      <c r="R17" s="258">
        <v>5.1510371455861792E-2</v>
      </c>
      <c r="S17" s="257">
        <v>16556</v>
      </c>
      <c r="T17" s="258">
        <v>4.9670529962984489E-2</v>
      </c>
      <c r="U17" s="257">
        <v>16787</v>
      </c>
      <c r="V17" s="258">
        <v>-5.1162213815770796E-3</v>
      </c>
      <c r="W17" s="257">
        <v>-1815</v>
      </c>
      <c r="X17" s="258">
        <v>8.3025678658351643E-2</v>
      </c>
      <c r="Y17" s="257">
        <v>29303</v>
      </c>
      <c r="Z17" s="258">
        <v>9.7924874817523877E-2</v>
      </c>
      <c r="AA17" s="257">
        <v>37431</v>
      </c>
      <c r="AC17" s="224"/>
    </row>
    <row r="18" spans="2:31" x14ac:dyDescent="0.35">
      <c r="B18" s="303" t="s">
        <v>3</v>
      </c>
      <c r="C18" s="219"/>
      <c r="D18" s="253">
        <v>116879</v>
      </c>
      <c r="E18" s="254">
        <v>144556</v>
      </c>
      <c r="F18" s="254">
        <v>155768</v>
      </c>
      <c r="G18" s="254">
        <v>166723</v>
      </c>
      <c r="H18" s="254">
        <v>185933</v>
      </c>
      <c r="I18" s="254">
        <v>205653</v>
      </c>
      <c r="J18" s="254">
        <v>218328</v>
      </c>
      <c r="K18" s="257">
        <v>236730</v>
      </c>
      <c r="M18" s="222"/>
      <c r="N18" s="256">
        <v>0.23680045174924502</v>
      </c>
      <c r="O18" s="257">
        <v>27677</v>
      </c>
      <c r="P18" s="258">
        <v>7.7561637012645512E-2</v>
      </c>
      <c r="Q18" s="257">
        <v>11212</v>
      </c>
      <c r="R18" s="258">
        <v>7.0328950747265084E-2</v>
      </c>
      <c r="S18" s="257">
        <v>10955</v>
      </c>
      <c r="T18" s="258">
        <v>0.11522105528331417</v>
      </c>
      <c r="U18" s="257">
        <v>19210</v>
      </c>
      <c r="V18" s="258">
        <v>0.10605970968036882</v>
      </c>
      <c r="W18" s="257">
        <v>19720</v>
      </c>
      <c r="X18" s="258">
        <v>6.1632944814809409E-2</v>
      </c>
      <c r="Y18" s="257">
        <v>12675</v>
      </c>
      <c r="Z18" s="258">
        <v>8.4286028360998078E-2</v>
      </c>
      <c r="AA18" s="257">
        <v>18402</v>
      </c>
      <c r="AC18" s="224"/>
    </row>
    <row r="19" spans="2:31" x14ac:dyDescent="0.35">
      <c r="B19" s="303" t="s">
        <v>2</v>
      </c>
      <c r="C19" s="219"/>
      <c r="D19" s="253">
        <v>54680</v>
      </c>
      <c r="E19" s="254">
        <v>56883</v>
      </c>
      <c r="F19" s="254">
        <v>52977</v>
      </c>
      <c r="G19" s="254">
        <v>54286</v>
      </c>
      <c r="H19" s="254">
        <v>56834</v>
      </c>
      <c r="I19" s="254">
        <v>58876</v>
      </c>
      <c r="J19" s="254">
        <v>59450</v>
      </c>
      <c r="K19" s="257">
        <v>62130</v>
      </c>
      <c r="M19" s="222"/>
      <c r="N19" s="256">
        <v>4.0288953913679482E-2</v>
      </c>
      <c r="O19" s="257">
        <v>2203</v>
      </c>
      <c r="P19" s="258">
        <v>-6.8667264384789872E-2</v>
      </c>
      <c r="Q19" s="257">
        <v>-3906</v>
      </c>
      <c r="R19" s="258">
        <v>2.4708835909923232E-2</v>
      </c>
      <c r="S19" s="257">
        <v>1309</v>
      </c>
      <c r="T19" s="258">
        <v>4.6936595070552256E-2</v>
      </c>
      <c r="U19" s="257">
        <v>2548</v>
      </c>
      <c r="V19" s="258">
        <v>3.5929197311468597E-2</v>
      </c>
      <c r="W19" s="257">
        <v>2042</v>
      </c>
      <c r="X19" s="258">
        <v>9.7493036211699913E-3</v>
      </c>
      <c r="Y19" s="257">
        <v>574</v>
      </c>
      <c r="Z19" s="258">
        <v>4.5079899074852881E-2</v>
      </c>
      <c r="AA19" s="257">
        <v>2680</v>
      </c>
      <c r="AC19" s="224"/>
    </row>
    <row r="20" spans="2:31" x14ac:dyDescent="0.35">
      <c r="B20" s="303" t="s">
        <v>35</v>
      </c>
      <c r="C20" s="219"/>
      <c r="D20" s="253">
        <v>80184</v>
      </c>
      <c r="E20" s="254">
        <v>80673</v>
      </c>
      <c r="F20" s="254">
        <v>77385</v>
      </c>
      <c r="G20" s="254">
        <v>77804</v>
      </c>
      <c r="H20" s="254">
        <v>79633</v>
      </c>
      <c r="I20" s="254">
        <v>83919</v>
      </c>
      <c r="J20" s="254">
        <v>85251</v>
      </c>
      <c r="K20" s="257">
        <v>100525</v>
      </c>
      <c r="M20" s="222"/>
      <c r="N20" s="256">
        <v>6.0984735109248511E-3</v>
      </c>
      <c r="O20" s="257">
        <v>489</v>
      </c>
      <c r="P20" s="258">
        <v>-4.0757130638503614E-2</v>
      </c>
      <c r="Q20" s="257">
        <v>-3288</v>
      </c>
      <c r="R20" s="258">
        <v>5.414486011500852E-3</v>
      </c>
      <c r="S20" s="257">
        <v>419</v>
      </c>
      <c r="T20" s="258">
        <v>2.3507788802632268E-2</v>
      </c>
      <c r="U20" s="257">
        <v>1829</v>
      </c>
      <c r="V20" s="258">
        <v>5.3821908002963603E-2</v>
      </c>
      <c r="W20" s="257">
        <v>4286</v>
      </c>
      <c r="X20" s="258">
        <v>1.5872448432416864E-2</v>
      </c>
      <c r="Y20" s="257">
        <v>1332</v>
      </c>
      <c r="Z20" s="258">
        <v>0.17916505378236036</v>
      </c>
      <c r="AA20" s="257">
        <v>15274</v>
      </c>
      <c r="AC20" s="224"/>
    </row>
    <row r="21" spans="2:31" x14ac:dyDescent="0.35">
      <c r="B21" s="303" t="s">
        <v>42</v>
      </c>
      <c r="C21" s="219"/>
      <c r="D21" s="253">
        <v>215222</v>
      </c>
      <c r="E21" s="254">
        <v>228990</v>
      </c>
      <c r="F21" s="254">
        <v>223671</v>
      </c>
      <c r="G21" s="254">
        <v>216089</v>
      </c>
      <c r="H21" s="254">
        <v>224953</v>
      </c>
      <c r="I21" s="254">
        <v>237216</v>
      </c>
      <c r="J21" s="254">
        <v>256424</v>
      </c>
      <c r="K21" s="257">
        <v>277807</v>
      </c>
      <c r="M21" s="222"/>
      <c r="N21" s="256">
        <v>6.397115536515785E-2</v>
      </c>
      <c r="O21" s="257">
        <v>13768</v>
      </c>
      <c r="P21" s="258">
        <v>-2.3228088562819327E-2</v>
      </c>
      <c r="Q21" s="257">
        <v>-5319</v>
      </c>
      <c r="R21" s="258">
        <v>-3.3898001976116698E-2</v>
      </c>
      <c r="S21" s="257">
        <v>-7582</v>
      </c>
      <c r="T21" s="258">
        <v>4.1020135222061382E-2</v>
      </c>
      <c r="U21" s="257">
        <v>8864</v>
      </c>
      <c r="V21" s="258">
        <v>5.4513609509541983E-2</v>
      </c>
      <c r="W21" s="257">
        <v>12263</v>
      </c>
      <c r="X21" s="258">
        <v>8.0972615675165338E-2</v>
      </c>
      <c r="Y21" s="257">
        <v>19208</v>
      </c>
      <c r="Z21" s="258">
        <v>8.3389230337253872E-2</v>
      </c>
      <c r="AA21" s="257">
        <v>21383</v>
      </c>
      <c r="AC21" s="224"/>
    </row>
    <row r="22" spans="2:31" x14ac:dyDescent="0.35">
      <c r="B22" s="303" t="s">
        <v>43</v>
      </c>
      <c r="C22" s="219"/>
      <c r="D22" s="253">
        <v>44249</v>
      </c>
      <c r="E22" s="254">
        <v>53719</v>
      </c>
      <c r="F22" s="254">
        <v>52094</v>
      </c>
      <c r="G22" s="254">
        <v>54205</v>
      </c>
      <c r="H22" s="254">
        <v>55440</v>
      </c>
      <c r="I22" s="254">
        <v>62760</v>
      </c>
      <c r="J22" s="254">
        <v>66811</v>
      </c>
      <c r="K22" s="257">
        <v>74588</v>
      </c>
      <c r="M22" s="222"/>
      <c r="N22" s="256">
        <v>0.21401613595787472</v>
      </c>
      <c r="O22" s="257">
        <v>9470</v>
      </c>
      <c r="P22" s="258">
        <v>-3.0250004653846863E-2</v>
      </c>
      <c r="Q22" s="257">
        <v>-1625</v>
      </c>
      <c r="R22" s="258">
        <v>4.0522900909893744E-2</v>
      </c>
      <c r="S22" s="257">
        <v>2111</v>
      </c>
      <c r="T22" s="258">
        <v>2.2783876026196914E-2</v>
      </c>
      <c r="U22" s="257">
        <v>1235</v>
      </c>
      <c r="V22" s="258">
        <v>0.13203463203463195</v>
      </c>
      <c r="W22" s="257">
        <v>7320</v>
      </c>
      <c r="X22" s="258">
        <v>6.4547482472912643E-2</v>
      </c>
      <c r="Y22" s="257">
        <v>4051</v>
      </c>
      <c r="Z22" s="258">
        <v>0.11640298753199319</v>
      </c>
      <c r="AA22" s="257">
        <v>7777</v>
      </c>
      <c r="AC22" s="224"/>
    </row>
    <row r="23" spans="2:31" x14ac:dyDescent="0.35">
      <c r="B23" s="303" t="s">
        <v>44</v>
      </c>
      <c r="C23" s="219"/>
      <c r="D23" s="253">
        <v>20012</v>
      </c>
      <c r="E23" s="254">
        <v>20052</v>
      </c>
      <c r="F23" s="254">
        <v>19700</v>
      </c>
      <c r="G23" s="254">
        <v>20426</v>
      </c>
      <c r="H23" s="254">
        <v>21291</v>
      </c>
      <c r="I23" s="254">
        <v>22108</v>
      </c>
      <c r="J23" s="254">
        <v>21514</v>
      </c>
      <c r="K23" s="257">
        <v>24200</v>
      </c>
      <c r="L23" s="304"/>
      <c r="M23" s="219"/>
      <c r="N23" s="256">
        <v>1.9988007195681501E-3</v>
      </c>
      <c r="O23" s="257">
        <v>40</v>
      </c>
      <c r="P23" s="258">
        <v>-1.7554358667464576E-2</v>
      </c>
      <c r="Q23" s="257">
        <v>-352</v>
      </c>
      <c r="R23" s="258">
        <v>3.6852791878172697E-2</v>
      </c>
      <c r="S23" s="257">
        <v>726</v>
      </c>
      <c r="T23" s="258">
        <v>4.2347987858611491E-2</v>
      </c>
      <c r="U23" s="257">
        <v>865</v>
      </c>
      <c r="V23" s="258">
        <v>3.8373021464468637E-2</v>
      </c>
      <c r="W23" s="257">
        <v>817</v>
      </c>
      <c r="X23" s="258">
        <v>-2.6868102044508735E-2</v>
      </c>
      <c r="Y23" s="257">
        <v>-594</v>
      </c>
      <c r="Z23" s="258">
        <v>0.12484893557683363</v>
      </c>
      <c r="AA23" s="257">
        <v>2686</v>
      </c>
      <c r="AC23" s="224"/>
    </row>
    <row r="24" spans="2:31" x14ac:dyDescent="0.35">
      <c r="B24" s="303" t="s">
        <v>45</v>
      </c>
      <c r="C24" s="219"/>
      <c r="D24" s="253">
        <v>102813</v>
      </c>
      <c r="E24" s="254">
        <v>106366</v>
      </c>
      <c r="F24" s="254">
        <v>105906</v>
      </c>
      <c r="G24" s="254">
        <v>107110</v>
      </c>
      <c r="H24" s="254">
        <v>108983</v>
      </c>
      <c r="I24" s="254">
        <v>114252</v>
      </c>
      <c r="J24" s="254">
        <v>117575</v>
      </c>
      <c r="K24" s="257">
        <v>121716</v>
      </c>
      <c r="L24" s="304"/>
      <c r="M24" s="219"/>
      <c r="N24" s="256">
        <v>3.455788664857562E-2</v>
      </c>
      <c r="O24" s="257">
        <v>3553</v>
      </c>
      <c r="P24" s="258">
        <v>-4.3246902205591464E-3</v>
      </c>
      <c r="Q24" s="257">
        <v>-460</v>
      </c>
      <c r="R24" s="258">
        <v>1.1368572130002086E-2</v>
      </c>
      <c r="S24" s="257">
        <v>1204</v>
      </c>
      <c r="T24" s="258">
        <v>1.7486695920082118E-2</v>
      </c>
      <c r="U24" s="257">
        <v>1873</v>
      </c>
      <c r="V24" s="258">
        <v>4.8346989897506853E-2</v>
      </c>
      <c r="W24" s="257">
        <v>5269</v>
      </c>
      <c r="X24" s="258">
        <v>2.90848300248574E-2</v>
      </c>
      <c r="Y24" s="257">
        <v>3323</v>
      </c>
      <c r="Z24" s="258">
        <v>3.5220072294280147E-2</v>
      </c>
      <c r="AA24" s="257">
        <v>4141</v>
      </c>
      <c r="AC24" s="224"/>
    </row>
    <row r="25" spans="2:31" x14ac:dyDescent="0.35">
      <c r="B25" s="303" t="s">
        <v>46</v>
      </c>
      <c r="C25" s="219"/>
      <c r="D25" s="253">
        <v>15257</v>
      </c>
      <c r="E25" s="254">
        <v>15375</v>
      </c>
      <c r="F25" s="254">
        <v>14687</v>
      </c>
      <c r="G25" s="254">
        <v>15454</v>
      </c>
      <c r="H25" s="254">
        <v>14358</v>
      </c>
      <c r="I25" s="254">
        <v>14631</v>
      </c>
      <c r="J25" s="254">
        <v>14722</v>
      </c>
      <c r="K25" s="257">
        <v>14974</v>
      </c>
      <c r="M25" s="222"/>
      <c r="N25" s="256">
        <v>7.7341548141836025E-3</v>
      </c>
      <c r="O25" s="257">
        <v>118</v>
      </c>
      <c r="P25" s="258">
        <v>-4.4747967479674799E-2</v>
      </c>
      <c r="Q25" s="257">
        <v>-688</v>
      </c>
      <c r="R25" s="258">
        <v>5.2223054401852043E-2</v>
      </c>
      <c r="S25" s="257">
        <v>767</v>
      </c>
      <c r="T25" s="258">
        <v>-7.0920150122945502E-2</v>
      </c>
      <c r="U25" s="257">
        <v>-1096</v>
      </c>
      <c r="V25" s="258">
        <v>1.901379022147931E-2</v>
      </c>
      <c r="W25" s="257">
        <v>273</v>
      </c>
      <c r="X25" s="258">
        <v>6.2196705625041648E-3</v>
      </c>
      <c r="Y25" s="257">
        <v>91</v>
      </c>
      <c r="Z25" s="258">
        <v>1.7117239505501924E-2</v>
      </c>
      <c r="AA25" s="257">
        <v>252</v>
      </c>
      <c r="AC25" s="224"/>
    </row>
    <row r="26" spans="2:31" x14ac:dyDescent="0.35">
      <c r="B26" s="305" t="s">
        <v>1</v>
      </c>
      <c r="C26" s="219"/>
      <c r="D26" s="260">
        <v>4359</v>
      </c>
      <c r="E26" s="261">
        <v>4461</v>
      </c>
      <c r="F26" s="261">
        <v>4491</v>
      </c>
      <c r="G26" s="261">
        <v>4622</v>
      </c>
      <c r="H26" s="261">
        <v>4953</v>
      </c>
      <c r="I26" s="261">
        <v>5237</v>
      </c>
      <c r="J26" s="261">
        <v>5608</v>
      </c>
      <c r="K26" s="265">
        <v>5913</v>
      </c>
      <c r="M26" s="222"/>
      <c r="N26" s="264">
        <v>2.33998623537508E-2</v>
      </c>
      <c r="O26" s="265">
        <v>102</v>
      </c>
      <c r="P26" s="266">
        <v>6.7249495628782796E-3</v>
      </c>
      <c r="Q26" s="265">
        <v>30</v>
      </c>
      <c r="R26" s="266">
        <v>2.9169450011133469E-2</v>
      </c>
      <c r="S26" s="265">
        <v>131</v>
      </c>
      <c r="T26" s="266">
        <v>7.1614019904803206E-2</v>
      </c>
      <c r="U26" s="265">
        <v>331</v>
      </c>
      <c r="V26" s="266">
        <v>5.7338986472844633E-2</v>
      </c>
      <c r="W26" s="265">
        <v>284</v>
      </c>
      <c r="X26" s="266">
        <v>7.0842085163261403E-2</v>
      </c>
      <c r="Y26" s="265">
        <v>371</v>
      </c>
      <c r="Z26" s="266">
        <v>5.4386590584878824E-2</v>
      </c>
      <c r="AA26" s="265">
        <v>305</v>
      </c>
      <c r="AC26" s="224"/>
      <c r="AD26" s="224"/>
      <c r="AE26" s="286"/>
    </row>
    <row r="27" spans="2:31" x14ac:dyDescent="0.35">
      <c r="B27" s="235" t="s">
        <v>0</v>
      </c>
      <c r="C27" s="219"/>
      <c r="D27" s="1222">
        <f>SUM(D9:D26)</f>
        <v>1767186</v>
      </c>
      <c r="E27" s="306">
        <f>SUM(E9:E26)</f>
        <v>1894744</v>
      </c>
      <c r="F27" s="307">
        <f>SUM(F9:F26)</f>
        <v>1850950</v>
      </c>
      <c r="G27" s="306">
        <v>1892604</v>
      </c>
      <c r="H27" s="307">
        <v>1982018</v>
      </c>
      <c r="I27" s="306">
        <v>2061372</v>
      </c>
      <c r="J27" s="306">
        <v>2165648</v>
      </c>
      <c r="K27" s="1345">
        <f>SUM(K9:K26)</f>
        <v>2326315</v>
      </c>
      <c r="L27" s="308"/>
      <c r="M27" s="222"/>
      <c r="N27" s="240">
        <f>E27/D27-1</f>
        <v>7.2181422894930236E-2</v>
      </c>
      <c r="O27" s="241">
        <f>E27-D27</f>
        <v>127558</v>
      </c>
      <c r="P27" s="242">
        <f>F27/E27-1</f>
        <v>-2.3113412682663204E-2</v>
      </c>
      <c r="Q27" s="243">
        <f>F27-E27</f>
        <v>-43794</v>
      </c>
      <c r="R27" s="242">
        <f t="shared" ref="R27" si="0">G27/F27-1</f>
        <v>2.250411950619946E-2</v>
      </c>
      <c r="S27" s="237">
        <f t="shared" ref="S27" si="1">G27-F27</f>
        <v>41654</v>
      </c>
      <c r="T27" s="242">
        <f>H27/G27-1</f>
        <v>4.7243903109155383E-2</v>
      </c>
      <c r="U27" s="243">
        <f>H27-G27</f>
        <v>89414</v>
      </c>
      <c r="V27" s="309">
        <f t="shared" ref="V27" si="2">I27/H27-1</f>
        <v>4.003697241901949E-2</v>
      </c>
      <c r="W27" s="237">
        <f t="shared" ref="W27" si="3">I27-H27</f>
        <v>79354</v>
      </c>
      <c r="X27" s="242">
        <v>5.0585726399698938E-2</v>
      </c>
      <c r="Y27" s="243">
        <v>104276</v>
      </c>
      <c r="Z27" s="242">
        <v>7.4188880187362027E-2</v>
      </c>
      <c r="AA27" s="243">
        <v>160667</v>
      </c>
    </row>
    <row r="28" spans="2:31" x14ac:dyDescent="0.35">
      <c r="D28" s="296"/>
      <c r="F28" s="296"/>
      <c r="H28" s="296"/>
      <c r="I28" s="296"/>
      <c r="L28" s="296"/>
    </row>
  </sheetData>
  <mergeCells count="10">
    <mergeCell ref="Z6:AA6"/>
    <mergeCell ref="N5:AA5"/>
    <mergeCell ref="B3:X3"/>
    <mergeCell ref="D5:L6"/>
    <mergeCell ref="N6:O6"/>
    <mergeCell ref="P6:Q6"/>
    <mergeCell ref="X6:Y6"/>
    <mergeCell ref="R6:S6"/>
    <mergeCell ref="T6:U6"/>
    <mergeCell ref="V6:W6"/>
  </mergeCells>
  <pageMargins left="0.7" right="0.7" top="0.75" bottom="0.75" header="0.3" footer="0.3"/>
  <pageSetup paperSize="9" scale="56"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200-000002000000}">
          <x14:colorSeries rgb="FF376092"/>
          <x14:colorNegative rgb="FFD00000"/>
          <x14:colorAxis rgb="FF000000"/>
          <x14:colorMarkers rgb="FFD00000"/>
          <x14:colorFirst rgb="FFD00000"/>
          <x14:colorLast rgb="FFD00000"/>
          <x14:colorHigh rgb="FFD00000"/>
          <x14:colorLow rgb="FFD00000"/>
          <x14:sparklines>
            <x14:sparkline>
              <xm:f>EVO_sol!D9:J9</xm:f>
              <xm:sqref>L9</xm:sqref>
            </x14:sparkline>
            <x14:sparkline>
              <xm:f>EVO_sol!D10:J10</xm:f>
              <xm:sqref>L10</xm:sqref>
            </x14:sparkline>
            <x14:sparkline>
              <xm:f>EVO_sol!D11:J11</xm:f>
              <xm:sqref>L11</xm:sqref>
            </x14:sparkline>
            <x14:sparkline>
              <xm:f>EVO_sol!D12:J12</xm:f>
              <xm:sqref>L12</xm:sqref>
            </x14:sparkline>
            <x14:sparkline>
              <xm:f>EVO_sol!D13:J13</xm:f>
              <xm:sqref>L13</xm:sqref>
            </x14:sparkline>
            <x14:sparkline>
              <xm:f>EVO_sol!D14:J14</xm:f>
              <xm:sqref>L14</xm:sqref>
            </x14:sparkline>
            <x14:sparkline>
              <xm:f>EVO_sol!D15:J15</xm:f>
              <xm:sqref>L15</xm:sqref>
            </x14:sparkline>
            <x14:sparkline>
              <xm:f>EVO_sol!D16:J16</xm:f>
              <xm:sqref>L16</xm:sqref>
            </x14:sparkline>
            <x14:sparkline>
              <xm:f>EVO_sol!D17:J17</xm:f>
              <xm:sqref>L17</xm:sqref>
            </x14:sparkline>
            <x14:sparkline>
              <xm:f>EVO_sol!D18:J18</xm:f>
              <xm:sqref>L18</xm:sqref>
            </x14:sparkline>
            <x14:sparkline>
              <xm:f>EVO_sol!D19:J19</xm:f>
              <xm:sqref>L19</xm:sqref>
            </x14:sparkline>
            <x14:sparkline>
              <xm:f>EVO_sol!D20:J20</xm:f>
              <xm:sqref>L20</xm:sqref>
            </x14:sparkline>
            <x14:sparkline>
              <xm:f>EVO_sol!D21:J21</xm:f>
              <xm:sqref>L21</xm:sqref>
            </x14:sparkline>
            <x14:sparkline>
              <xm:f>EVO_sol!D22:J22</xm:f>
              <xm:sqref>L22</xm:sqref>
            </x14:sparkline>
            <x14:sparkline>
              <xm:f>EVO_sol!D23:J23</xm:f>
              <xm:sqref>L23</xm:sqref>
            </x14:sparkline>
            <x14:sparkline>
              <xm:f>EVO_sol!D24:J24</xm:f>
              <xm:sqref>L24</xm:sqref>
            </x14:sparkline>
            <x14:sparkline>
              <xm:f>EVO_sol!D25:J25</xm:f>
              <xm:sqref>L25</xm:sqref>
            </x14:sparkline>
            <x14:sparkline>
              <xm:f>EVO_sol!D26:J26</xm:f>
              <xm:sqref>L26</xm:sqref>
            </x14:sparkline>
            <x14:sparkline>
              <xm:f>EVO_sol!D27:J27</xm:f>
              <xm:sqref>L27</xm:sqref>
            </x14:sparkline>
          </x14:sparklines>
        </x14:sparklineGroup>
      </x14:sparklineGroups>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Hoja53">
    <tabColor theme="0"/>
    <pageSetUpPr fitToPage="1"/>
  </sheetPr>
  <dimension ref="A1:AX48"/>
  <sheetViews>
    <sheetView showGridLines="0" topLeftCell="A11" zoomScale="84" zoomScaleNormal="84" workbookViewId="0">
      <selection activeCell="AK38" sqref="AK38"/>
    </sheetView>
  </sheetViews>
  <sheetFormatPr baseColWidth="10" defaultColWidth="11.453125" defaultRowHeight="15.5" x14ac:dyDescent="0.25"/>
  <cols>
    <col min="1" max="1" width="1.1796875" style="339" customWidth="1"/>
    <col min="2" max="2" width="28.7265625" style="339" customWidth="1"/>
    <col min="3" max="3" width="0.54296875" style="339" customWidth="1"/>
    <col min="4" max="4" width="11.81640625" style="339" customWidth="1"/>
    <col min="5" max="5" width="7.7265625" style="339" customWidth="1"/>
    <col min="6" max="6" width="0.453125" style="339" customWidth="1"/>
    <col min="7" max="7" width="12.453125" style="339" customWidth="1"/>
    <col min="8" max="8" width="6.26953125" style="339" customWidth="1"/>
    <col min="9" max="9" width="0.453125" style="339" customWidth="1"/>
    <col min="10" max="10" width="10.81640625" style="339" customWidth="1"/>
    <col min="11" max="11" width="6.26953125" style="339" customWidth="1"/>
    <col min="12" max="12" width="0.453125" style="339" customWidth="1"/>
    <col min="13" max="13" width="11.81640625" style="339" customWidth="1"/>
    <col min="14" max="14" width="6.26953125" style="339" customWidth="1"/>
    <col min="15" max="15" width="0.7265625" style="442" customWidth="1"/>
    <col min="16" max="16" width="10.1796875" style="339" bestFit="1" customWidth="1"/>
    <col min="17" max="17" width="8.54296875" style="339" customWidth="1"/>
    <col min="18" max="18" width="0.453125" style="339" customWidth="1"/>
    <col min="19" max="19" width="8.453125" style="339" bestFit="1" customWidth="1"/>
    <col min="20" max="20" width="7.81640625" style="339" bestFit="1" customWidth="1"/>
    <col min="21" max="21" width="0.453125" style="339" customWidth="1"/>
    <col min="22" max="22" width="8.453125" style="339" bestFit="1" customWidth="1"/>
    <col min="23" max="23" width="7.7265625" style="339" bestFit="1" customWidth="1"/>
    <col min="24" max="24" width="0.453125" style="339" customWidth="1"/>
    <col min="25" max="25" width="8.453125" style="339" bestFit="1" customWidth="1"/>
    <col min="26" max="26" width="7.7265625" style="337" bestFit="1" customWidth="1"/>
    <col min="27" max="27" width="11.453125" style="337"/>
    <col min="28" max="30" width="2.453125" style="337" bestFit="1" customWidth="1"/>
    <col min="31" max="31" width="13" style="337" bestFit="1" customWidth="1"/>
    <col min="32" max="32" width="3.453125" style="337" bestFit="1" customWidth="1"/>
    <col min="33" max="33" width="3.81640625" style="337" customWidth="1"/>
    <col min="34" max="36" width="2.453125" style="337" bestFit="1" customWidth="1"/>
    <col min="37" max="37" width="8.453125" style="337" bestFit="1" customWidth="1"/>
    <col min="38" max="38" width="3.453125" style="337" bestFit="1" customWidth="1"/>
    <col min="39" max="39" width="3.54296875" style="337" customWidth="1"/>
    <col min="40" max="42" width="2.453125" style="337" bestFit="1" customWidth="1"/>
    <col min="43" max="43" width="8.453125" style="337" bestFit="1" customWidth="1"/>
    <col min="44" max="44" width="4.1796875" style="337" bestFit="1" customWidth="1"/>
    <col min="45" max="45" width="3.26953125" style="337" customWidth="1"/>
    <col min="46" max="46" width="4.26953125" style="337" bestFit="1" customWidth="1"/>
    <col min="47" max="47" width="2.453125" style="337" bestFit="1" customWidth="1"/>
    <col min="48" max="48" width="4.26953125" style="337" bestFit="1" customWidth="1"/>
    <col min="49" max="49" width="8.453125" style="337" bestFit="1" customWidth="1"/>
    <col min="50" max="50" width="4.26953125" style="337" bestFit="1" customWidth="1"/>
    <col min="51" max="16384" width="11.453125" style="339"/>
  </cols>
  <sheetData>
    <row r="1" spans="1:50" s="310" customFormat="1" ht="15" customHeight="1" x14ac:dyDescent="0.25">
      <c r="B1" s="311"/>
      <c r="C1" s="312"/>
      <c r="F1" s="312"/>
      <c r="I1" s="312"/>
      <c r="O1" s="435"/>
      <c r="R1" s="312"/>
      <c r="Z1" s="313"/>
      <c r="AA1" s="313"/>
      <c r="AB1" s="313"/>
      <c r="AC1" s="313"/>
      <c r="AD1" s="313"/>
      <c r="AE1" s="313"/>
      <c r="AF1" s="313"/>
      <c r="AG1" s="313"/>
      <c r="AH1" s="313"/>
      <c r="AI1" s="313"/>
      <c r="AJ1" s="313"/>
      <c r="AK1" s="313"/>
      <c r="AL1" s="313"/>
      <c r="AM1" s="313"/>
      <c r="AN1" s="313"/>
      <c r="AO1" s="313"/>
      <c r="AP1" s="313"/>
      <c r="AQ1" s="313"/>
      <c r="AR1" s="313"/>
      <c r="AS1" s="313"/>
      <c r="AT1" s="313"/>
      <c r="AU1" s="313"/>
      <c r="AV1" s="313"/>
      <c r="AW1" s="313"/>
      <c r="AX1" s="313"/>
    </row>
    <row r="2" spans="1:50" s="314" customFormat="1" ht="43.5" customHeight="1" x14ac:dyDescent="0.3">
      <c r="B2" s="1616"/>
      <c r="C2" s="1616"/>
      <c r="D2" s="1616"/>
      <c r="E2" s="1616"/>
      <c r="F2" s="1616"/>
      <c r="G2" s="1616"/>
      <c r="H2" s="1616"/>
      <c r="I2" s="1616"/>
      <c r="O2" s="436"/>
      <c r="Z2" s="511"/>
      <c r="AA2" s="511"/>
      <c r="AB2" s="511"/>
      <c r="AC2" s="511"/>
      <c r="AD2" s="511"/>
      <c r="AE2" s="511"/>
      <c r="AF2" s="511"/>
      <c r="AG2" s="511"/>
      <c r="AH2" s="511"/>
      <c r="AI2" s="511"/>
      <c r="AJ2" s="511"/>
      <c r="AK2" s="511"/>
      <c r="AL2" s="511"/>
      <c r="AM2" s="511"/>
      <c r="AN2" s="511"/>
      <c r="AO2" s="511"/>
      <c r="AP2" s="511"/>
      <c r="AQ2" s="511"/>
      <c r="AR2" s="511"/>
      <c r="AS2" s="511"/>
      <c r="AT2" s="511"/>
      <c r="AU2" s="511"/>
      <c r="AV2" s="511"/>
      <c r="AW2" s="511"/>
      <c r="AX2" s="511"/>
    </row>
    <row r="3" spans="1:50" s="315" customFormat="1" ht="4.5" customHeight="1" x14ac:dyDescent="0.25">
      <c r="B3" s="1617"/>
      <c r="C3" s="1617"/>
      <c r="D3" s="1617"/>
      <c r="E3" s="1617"/>
      <c r="F3" s="1617"/>
      <c r="G3" s="1617"/>
      <c r="H3" s="1617"/>
      <c r="I3" s="1617"/>
      <c r="O3" s="436"/>
      <c r="Z3" s="511"/>
      <c r="AA3" s="511"/>
      <c r="AB3" s="511"/>
      <c r="AC3" s="511"/>
      <c r="AD3" s="511"/>
      <c r="AE3" s="511"/>
      <c r="AF3" s="511"/>
      <c r="AG3" s="511"/>
      <c r="AH3" s="511"/>
      <c r="AI3" s="511"/>
      <c r="AJ3" s="511"/>
      <c r="AK3" s="511"/>
      <c r="AL3" s="511"/>
      <c r="AM3" s="511"/>
      <c r="AN3" s="511"/>
      <c r="AO3" s="511"/>
      <c r="AP3" s="511"/>
      <c r="AQ3" s="511"/>
      <c r="AR3" s="511"/>
      <c r="AS3" s="511"/>
      <c r="AT3" s="511"/>
      <c r="AU3" s="511"/>
      <c r="AV3" s="511"/>
      <c r="AW3" s="511"/>
      <c r="AX3" s="511"/>
    </row>
    <row r="4" spans="1:50" s="315" customFormat="1" ht="37.5" customHeight="1" x14ac:dyDescent="0.25">
      <c r="A4" s="1539" t="s">
        <v>425</v>
      </c>
      <c r="B4" s="1539"/>
      <c r="C4" s="1539"/>
      <c r="D4" s="1539"/>
      <c r="E4" s="1539"/>
      <c r="F4" s="1539"/>
      <c r="G4" s="1539"/>
      <c r="H4" s="1539"/>
      <c r="I4" s="1539"/>
      <c r="J4" s="1539"/>
      <c r="K4" s="1539"/>
      <c r="L4" s="1539"/>
      <c r="M4" s="1539"/>
      <c r="N4" s="1539"/>
      <c r="O4" s="1539"/>
      <c r="P4" s="1539"/>
      <c r="Q4" s="1539"/>
      <c r="R4" s="1539"/>
      <c r="S4" s="1539"/>
      <c r="T4" s="1539"/>
      <c r="U4" s="1539"/>
      <c r="V4" s="1539"/>
      <c r="W4" s="1539"/>
      <c r="X4" s="1539"/>
      <c r="Y4" s="1539"/>
      <c r="Z4" s="1539"/>
      <c r="AA4" s="511"/>
      <c r="AB4" s="511"/>
      <c r="AC4" s="511"/>
      <c r="AD4" s="511"/>
      <c r="AE4" s="511"/>
      <c r="AF4" s="511"/>
      <c r="AG4" s="511"/>
      <c r="AH4" s="511"/>
      <c r="AI4" s="511"/>
      <c r="AJ4" s="511"/>
      <c r="AK4" s="511"/>
      <c r="AL4" s="511"/>
      <c r="AM4" s="511"/>
      <c r="AN4" s="511"/>
      <c r="AO4" s="511"/>
      <c r="AP4" s="511"/>
      <c r="AQ4" s="511"/>
      <c r="AR4" s="511"/>
      <c r="AS4" s="511"/>
      <c r="AT4" s="511"/>
      <c r="AU4" s="511"/>
      <c r="AV4" s="511"/>
      <c r="AW4" s="511"/>
      <c r="AX4" s="511"/>
    </row>
    <row r="5" spans="1:50" s="315" customFormat="1" ht="17.25" customHeight="1" x14ac:dyDescent="0.25">
      <c r="B5" s="1482" t="str">
        <f>porsaad!$B$6</f>
        <v>Situación a 31 de diciembre de 2025</v>
      </c>
      <c r="C5" s="1482"/>
      <c r="D5" s="1482"/>
      <c r="E5" s="1482"/>
      <c r="F5" s="1482"/>
      <c r="G5" s="1482"/>
      <c r="H5" s="1482"/>
      <c r="I5" s="1482"/>
      <c r="J5" s="1482"/>
      <c r="K5" s="1482"/>
      <c r="L5" s="1482"/>
      <c r="M5" s="1482"/>
      <c r="N5" s="1482"/>
      <c r="O5" s="1482"/>
      <c r="P5" s="1482"/>
      <c r="Q5" s="1482"/>
      <c r="R5" s="1482"/>
      <c r="S5" s="1482"/>
      <c r="T5" s="1482"/>
      <c r="U5" s="1482"/>
      <c r="V5" s="1482"/>
      <c r="W5" s="1482"/>
      <c r="X5" s="1482"/>
      <c r="Y5" s="1482"/>
      <c r="Z5" s="1482"/>
      <c r="AA5" s="511"/>
      <c r="AB5" s="511"/>
      <c r="AC5" s="511"/>
      <c r="AD5" s="511"/>
      <c r="AE5" s="511"/>
      <c r="AF5" s="511"/>
      <c r="AG5" s="511"/>
      <c r="AH5" s="511"/>
      <c r="AI5" s="511"/>
      <c r="AJ5" s="511"/>
      <c r="AK5" s="511"/>
      <c r="AL5" s="511"/>
      <c r="AM5" s="511"/>
      <c r="AN5" s="511"/>
      <c r="AO5" s="511"/>
      <c r="AP5" s="511"/>
      <c r="AQ5" s="511"/>
      <c r="AR5" s="511"/>
      <c r="AS5" s="511"/>
      <c r="AT5" s="511"/>
      <c r="AU5" s="511"/>
      <c r="AV5" s="511"/>
      <c r="AW5" s="511"/>
      <c r="AX5" s="511"/>
    </row>
    <row r="6" spans="1:50" s="511" customFormat="1" ht="6" customHeight="1" x14ac:dyDescent="0.25"/>
    <row r="7" spans="1:50" s="513" customFormat="1" ht="12.75" customHeight="1" x14ac:dyDescent="0.25">
      <c r="A7" s="512"/>
      <c r="B7" s="1618" t="s">
        <v>12</v>
      </c>
      <c r="D7" s="1619" t="s">
        <v>475</v>
      </c>
      <c r="E7" s="1619"/>
      <c r="G7" s="1619"/>
      <c r="H7" s="1619"/>
      <c r="J7" s="1619"/>
      <c r="K7" s="1619"/>
      <c r="M7" s="1619"/>
      <c r="N7" s="1619"/>
      <c r="P7" s="1619" t="s">
        <v>178</v>
      </c>
      <c r="Q7" s="1619"/>
      <c r="S7" s="1619"/>
      <c r="T7" s="1619"/>
      <c r="V7" s="1619"/>
      <c r="W7" s="1619"/>
      <c r="Y7" s="1619"/>
      <c r="Z7" s="1619"/>
      <c r="AA7" s="512"/>
      <c r="AB7" s="512"/>
      <c r="AI7" s="514"/>
    </row>
    <row r="8" spans="1:50" s="513" customFormat="1" ht="37.5" customHeight="1" x14ac:dyDescent="0.25">
      <c r="A8" s="512"/>
      <c r="B8" s="1618"/>
      <c r="D8" s="1619"/>
      <c r="E8" s="1619"/>
      <c r="G8" s="1619" t="s">
        <v>168</v>
      </c>
      <c r="H8" s="1619"/>
      <c r="J8" s="1619" t="s">
        <v>174</v>
      </c>
      <c r="K8" s="1619"/>
      <c r="M8" s="1619" t="s">
        <v>169</v>
      </c>
      <c r="N8" s="1619"/>
      <c r="P8" s="1619"/>
      <c r="Q8" s="1619"/>
      <c r="S8" s="1619" t="s">
        <v>179</v>
      </c>
      <c r="T8" s="1619"/>
      <c r="V8" s="1619" t="s">
        <v>180</v>
      </c>
      <c r="W8" s="1619"/>
      <c r="Y8" s="1619" t="s">
        <v>181</v>
      </c>
      <c r="Z8" s="1619"/>
      <c r="AA8" s="512"/>
      <c r="AB8" s="512"/>
      <c r="AI8" s="514"/>
    </row>
    <row r="9" spans="1:50" s="325" customFormat="1" ht="36.75" customHeight="1" x14ac:dyDescent="0.25">
      <c r="A9" s="887"/>
      <c r="B9" s="1618"/>
      <c r="D9" s="887" t="s">
        <v>9</v>
      </c>
      <c r="E9" s="887" t="s">
        <v>10</v>
      </c>
      <c r="G9" s="887" t="s">
        <v>9</v>
      </c>
      <c r="H9" s="324" t="s">
        <v>10</v>
      </c>
      <c r="J9" s="887" t="s">
        <v>9</v>
      </c>
      <c r="K9" s="324" t="s">
        <v>10</v>
      </c>
      <c r="M9" s="887" t="s">
        <v>9</v>
      </c>
      <c r="N9" s="324" t="s">
        <v>10</v>
      </c>
      <c r="P9" s="887" t="s">
        <v>9</v>
      </c>
      <c r="Q9" s="887" t="s">
        <v>111</v>
      </c>
      <c r="S9" s="887" t="s">
        <v>9</v>
      </c>
      <c r="T9" s="324" t="s">
        <v>111</v>
      </c>
      <c r="V9" s="887" t="s">
        <v>9</v>
      </c>
      <c r="W9" s="324" t="s">
        <v>10</v>
      </c>
      <c r="Y9" s="887" t="s">
        <v>9</v>
      </c>
      <c r="Z9" s="516" t="s">
        <v>10</v>
      </c>
      <c r="AA9" s="516"/>
      <c r="AB9" s="517"/>
      <c r="AC9" s="518"/>
      <c r="AD9" s="518"/>
      <c r="AE9" s="518"/>
      <c r="AF9" s="518"/>
      <c r="AG9" s="515"/>
      <c r="AH9" s="515"/>
      <c r="AI9" s="515"/>
      <c r="AJ9" s="515"/>
      <c r="AK9" s="515"/>
      <c r="AL9" s="515"/>
      <c r="AM9" s="515"/>
      <c r="AN9" s="515"/>
      <c r="AO9" s="515"/>
      <c r="AP9" s="515"/>
      <c r="AQ9" s="515"/>
      <c r="AR9" s="515"/>
      <c r="AS9" s="515"/>
      <c r="AT9" s="515"/>
      <c r="AU9" s="515"/>
      <c r="AV9" s="515"/>
      <c r="AW9" s="515"/>
      <c r="AX9" s="515"/>
    </row>
    <row r="10" spans="1:50" s="329" customFormat="1" ht="4.5" customHeight="1" x14ac:dyDescent="0.25">
      <c r="A10" s="348"/>
      <c r="B10" s="319"/>
      <c r="D10" s="319"/>
      <c r="E10" s="319"/>
      <c r="G10" s="319"/>
      <c r="H10" s="319"/>
      <c r="J10" s="319"/>
      <c r="K10" s="319"/>
      <c r="M10" s="319"/>
      <c r="N10" s="319"/>
      <c r="P10" s="319"/>
      <c r="Q10" s="319"/>
      <c r="S10" s="319"/>
      <c r="T10" s="319"/>
      <c r="V10" s="319"/>
      <c r="W10" s="319"/>
      <c r="Y10" s="319"/>
      <c r="Z10" s="512"/>
      <c r="AA10" s="512"/>
      <c r="AB10" s="517"/>
      <c r="AC10" s="518"/>
      <c r="AD10" s="518"/>
      <c r="AE10" s="518"/>
      <c r="AF10" s="518"/>
      <c r="AG10" s="396"/>
      <c r="AH10" s="396"/>
      <c r="AI10" s="396"/>
      <c r="AJ10" s="396"/>
      <c r="AK10" s="396"/>
      <c r="AL10" s="396"/>
      <c r="AM10" s="396"/>
      <c r="AN10" s="396"/>
      <c r="AO10" s="396"/>
      <c r="AP10" s="396"/>
      <c r="AQ10" s="396"/>
      <c r="AR10" s="396"/>
      <c r="AS10" s="396"/>
      <c r="AT10" s="396"/>
      <c r="AU10" s="396"/>
      <c r="AV10" s="396"/>
      <c r="AW10" s="396"/>
      <c r="AX10" s="396"/>
    </row>
    <row r="11" spans="1:50" s="329" customFormat="1" ht="18" customHeight="1" x14ac:dyDescent="0.25">
      <c r="A11" s="348"/>
      <c r="B11" s="526" t="s">
        <v>8</v>
      </c>
      <c r="C11" s="527"/>
      <c r="D11" s="528">
        <f>G11+J11+M11</f>
        <v>8631862</v>
      </c>
      <c r="E11" s="529">
        <f t="shared" ref="E11:E28" si="0">D11*100/$D$30</f>
        <v>17.753838233662304</v>
      </c>
      <c r="F11" s="527"/>
      <c r="G11" s="530">
        <f>'20pobl'!J12</f>
        <v>7018649</v>
      </c>
      <c r="H11" s="531">
        <f>G11*100/$G$30</f>
        <v>18.140109280821513</v>
      </c>
      <c r="I11" s="527"/>
      <c r="J11" s="530">
        <f>'20pobl'!Q12</f>
        <v>1176387</v>
      </c>
      <c r="K11" s="531">
        <f>J11*100/$J$30</f>
        <v>16.858671922090405</v>
      </c>
      <c r="L11" s="527"/>
      <c r="M11" s="530">
        <f>'20pobl'!X12</f>
        <v>436826</v>
      </c>
      <c r="N11" s="531">
        <f t="shared" ref="N11:N28" si="1">M11*100/$M$30</f>
        <v>14.805482854386845</v>
      </c>
      <c r="O11" s="527"/>
      <c r="P11" s="532">
        <f>S11+V11+Y11</f>
        <v>338932</v>
      </c>
      <c r="Q11" s="533">
        <f>P11*100/D11</f>
        <v>3.9265224583062146</v>
      </c>
      <c r="R11" s="527"/>
      <c r="S11" s="530">
        <f>'44apbpcasaad'!G12</f>
        <v>96826</v>
      </c>
      <c r="T11" s="534">
        <f>S11*100/G11</f>
        <v>1.379553244506172</v>
      </c>
      <c r="U11" s="527"/>
      <c r="V11" s="530">
        <f>'44apbpcasaad'!J12</f>
        <v>74283</v>
      </c>
      <c r="W11" s="534">
        <f>V11*100/J11</f>
        <v>6.3145036454840113</v>
      </c>
      <c r="X11" s="527"/>
      <c r="Y11" s="530">
        <f>'44apbpcasaad'!M12</f>
        <v>167823</v>
      </c>
      <c r="Z11" s="520">
        <f>Y11*100/M11</f>
        <v>38.418729654370388</v>
      </c>
      <c r="AA11" s="521"/>
      <c r="AB11" s="522">
        <f t="shared" ref="AB11:AB28" si="2">_xlfn.RANK.EQ(Q11,Q$11:Q$30,0)</f>
        <v>2</v>
      </c>
      <c r="AC11" s="522">
        <v>1</v>
      </c>
      <c r="AD11" s="522">
        <f>MATCH(AC11,AB$11:AB$30,0)</f>
        <v>7</v>
      </c>
      <c r="AE11" s="523" t="str">
        <f t="shared" ref="AE11:AE29" si="3">INDEX(B$11:B$30,AD11,1)</f>
        <v>Castilla y León</v>
      </c>
      <c r="AF11" s="524">
        <f t="shared" ref="AF11:AF29" si="4">INDEX(Q$11:Q$30,AD11,1)</f>
        <v>5.4010524810572642</v>
      </c>
      <c r="AG11" s="396"/>
      <c r="AH11" s="522">
        <f>_xlfn.RANK.EQ(T11,T$11:T$30,0)</f>
        <v>3</v>
      </c>
      <c r="AI11" s="522">
        <v>1</v>
      </c>
      <c r="AJ11" s="522">
        <f>MATCH(AI11,AH$11:AH$30,0)</f>
        <v>7</v>
      </c>
      <c r="AK11" s="523" t="str">
        <f>INDEX(B$11:B$30,AJ11,1)</f>
        <v>Castilla y León</v>
      </c>
      <c r="AL11" s="524">
        <f>INDEX(T$11:T$30,AJ11,1)</f>
        <v>1.5229697739046901</v>
      </c>
      <c r="AM11" s="396"/>
      <c r="AN11" s="522">
        <f>_xlfn.RANK.EQ(W11,W$11:W$30,0)</f>
        <v>1</v>
      </c>
      <c r="AO11" s="522">
        <v>1</v>
      </c>
      <c r="AP11" s="522">
        <f>MATCH(AO11,AN$11:AN$30,0)</f>
        <v>1</v>
      </c>
      <c r="AQ11" s="523" t="str">
        <f>INDEX(B$11:B$30,AP11,1)</f>
        <v>Andalucía</v>
      </c>
      <c r="AR11" s="524">
        <f>INDEX(W$11:W$30,AP11,1)</f>
        <v>6.3145036454840113</v>
      </c>
      <c r="AS11" s="396"/>
      <c r="AT11" s="522">
        <f>_xlfn.RANK.EQ(Z11,Z$11:Z$30,0)</f>
        <v>1</v>
      </c>
      <c r="AU11" s="522">
        <v>1</v>
      </c>
      <c r="AV11" s="522">
        <f>MATCH(AU11,AT$11:AT$30,0)</f>
        <v>1</v>
      </c>
      <c r="AW11" s="523" t="str">
        <f>INDEX(B$11:B$30,AV11,1)</f>
        <v>Andalucía</v>
      </c>
      <c r="AX11" s="524">
        <f>INDEX(Z$11:Z$30,AV11,1)</f>
        <v>38.418729654370388</v>
      </c>
    </row>
    <row r="12" spans="1:50" s="329" customFormat="1" ht="18" customHeight="1" x14ac:dyDescent="0.25">
      <c r="A12" s="348"/>
      <c r="B12" s="526" t="s">
        <v>7</v>
      </c>
      <c r="C12" s="527"/>
      <c r="D12" s="528">
        <f t="shared" ref="D12:D28" si="5">G12+J12+M12</f>
        <v>1351591</v>
      </c>
      <c r="E12" s="529">
        <f t="shared" si="0"/>
        <v>2.7799248843498505</v>
      </c>
      <c r="F12" s="527"/>
      <c r="G12" s="530">
        <f>'20pobl'!J13</f>
        <v>1048956</v>
      </c>
      <c r="H12" s="531">
        <f t="shared" ref="H12:H28" si="6">G12*100/$G$30</f>
        <v>2.7110881981380479</v>
      </c>
      <c r="I12" s="527"/>
      <c r="J12" s="530">
        <f>'20pobl'!Q13</f>
        <v>205354</v>
      </c>
      <c r="K12" s="531">
        <f t="shared" ref="K12:K28" si="7">J12*100/$J$30</f>
        <v>2.9429054502378498</v>
      </c>
      <c r="L12" s="527"/>
      <c r="M12" s="530">
        <f>'20pobl'!X13</f>
        <v>97281</v>
      </c>
      <c r="N12" s="531">
        <f t="shared" si="1"/>
        <v>3.2971759408954751</v>
      </c>
      <c r="O12" s="527"/>
      <c r="P12" s="532">
        <f t="shared" ref="P12:P28" si="8">S12+V12+Y12</f>
        <v>49312</v>
      </c>
      <c r="Q12" s="533">
        <f t="shared" ref="Q12:Q28" si="9">P12*100/D12</f>
        <v>3.6484409854756357</v>
      </c>
      <c r="R12" s="527"/>
      <c r="S12" s="530">
        <f>'44apbpcasaad'!G13</f>
        <v>9541</v>
      </c>
      <c r="T12" s="534">
        <f t="shared" ref="T12:T28" si="10">S12*100/G12</f>
        <v>0.90957104015802381</v>
      </c>
      <c r="U12" s="527"/>
      <c r="V12" s="530">
        <f>'44apbpcasaad'!J13</f>
        <v>9226</v>
      </c>
      <c r="W12" s="534">
        <f t="shared" ref="W12:W28" si="11">V12*100/J12</f>
        <v>4.4927296278621309</v>
      </c>
      <c r="X12" s="527"/>
      <c r="Y12" s="530">
        <f>'44apbpcasaad'!M13</f>
        <v>30545</v>
      </c>
      <c r="Z12" s="520">
        <f t="shared" ref="Z12:Z28" si="12">Y12*100/M12</f>
        <v>31.398731509750107</v>
      </c>
      <c r="AA12" s="521"/>
      <c r="AB12" s="522">
        <f t="shared" si="2"/>
        <v>4</v>
      </c>
      <c r="AC12" s="522">
        <v>2</v>
      </c>
      <c r="AD12" s="522">
        <f t="shared" ref="AD12:AD28" si="13">MATCH(AC12,AB$11:AB$30,0)</f>
        <v>1</v>
      </c>
      <c r="AE12" s="523" t="str">
        <f t="shared" si="3"/>
        <v>Andalucía</v>
      </c>
      <c r="AF12" s="524">
        <f t="shared" si="4"/>
        <v>3.9265224583062146</v>
      </c>
      <c r="AG12" s="396"/>
      <c r="AH12" s="522">
        <f t="shared" ref="AH12:AH30" si="14">_xlfn.RANK.EQ(T12,T$11:T$30,0)</f>
        <v>17</v>
      </c>
      <c r="AI12" s="522">
        <v>2</v>
      </c>
      <c r="AJ12" s="522">
        <f t="shared" ref="AJ12:AJ28" si="15">MATCH(AI12,AH$11:AH$30,0)</f>
        <v>18</v>
      </c>
      <c r="AK12" s="523" t="str">
        <f t="shared" ref="AK12:AK29" si="16">INDEX(B$11:B$30,AJ12,1)</f>
        <v>Ceuta y Melilla</v>
      </c>
      <c r="AL12" s="524">
        <f t="shared" ref="AL12:AL29" si="17">INDEX(T$11:T$30,AJ12,1)</f>
        <v>1.4696022592595102</v>
      </c>
      <c r="AM12" s="396"/>
      <c r="AN12" s="522">
        <f t="shared" ref="AN12:AN30" si="18">_xlfn.RANK.EQ(W12,W$11:W$30,0)</f>
        <v>9</v>
      </c>
      <c r="AO12" s="522">
        <v>2</v>
      </c>
      <c r="AP12" s="522">
        <f t="shared" ref="AP12:AP28" si="19">MATCH(AO12,AN$11:AN$30,0)</f>
        <v>7</v>
      </c>
      <c r="AQ12" s="523" t="str">
        <f t="shared" ref="AQ12:AQ29" si="20">INDEX(B$11:B$30,AP12,1)</f>
        <v>Castilla y León</v>
      </c>
      <c r="AR12" s="524">
        <f t="shared" ref="AR12:AR28" si="21">INDEX(W$11:W$30,AP12,1)</f>
        <v>5.3045205265178623</v>
      </c>
      <c r="AS12" s="396"/>
      <c r="AT12" s="522">
        <f t="shared" ref="AT12:AT30" si="22">_xlfn.RANK.EQ(Z12,Z$11:Z$30,0)</f>
        <v>6</v>
      </c>
      <c r="AU12" s="522">
        <v>2</v>
      </c>
      <c r="AV12" s="522">
        <f t="shared" ref="AV12:AV28" si="23">MATCH(AU12,AT$11:AT$30,0)</f>
        <v>8</v>
      </c>
      <c r="AW12" s="523" t="str">
        <f t="shared" ref="AW12:AW29" si="24">INDEX(B$11:B$30,AV12,1)</f>
        <v>Castilla - La Mancha</v>
      </c>
      <c r="AX12" s="524">
        <f t="shared" ref="AX12:AX29" si="25">INDEX(Z$11:Z$30,AV12,1)</f>
        <v>36.71158138381417</v>
      </c>
    </row>
    <row r="13" spans="1:50" s="329" customFormat="1" ht="18" customHeight="1" x14ac:dyDescent="0.25">
      <c r="A13" s="348"/>
      <c r="B13" s="526" t="s">
        <v>37</v>
      </c>
      <c r="C13" s="527"/>
      <c r="D13" s="528">
        <f t="shared" si="5"/>
        <v>1009599</v>
      </c>
      <c r="E13" s="529">
        <f t="shared" si="0"/>
        <v>2.0765226931184988</v>
      </c>
      <c r="F13" s="527"/>
      <c r="G13" s="530">
        <f>'20pobl'!J14</f>
        <v>727094</v>
      </c>
      <c r="H13" s="531">
        <f t="shared" si="6"/>
        <v>1.8792170141902862</v>
      </c>
      <c r="I13" s="527"/>
      <c r="J13" s="530">
        <f>'20pobl'!Q14</f>
        <v>197409</v>
      </c>
      <c r="K13" s="531">
        <f t="shared" si="7"/>
        <v>2.8290465344040228</v>
      </c>
      <c r="L13" s="527"/>
      <c r="M13" s="530">
        <f>'20pobl'!X14</f>
        <v>85096</v>
      </c>
      <c r="N13" s="531">
        <f t="shared" si="1"/>
        <v>2.8841858519797428</v>
      </c>
      <c r="O13" s="527"/>
      <c r="P13" s="532">
        <f t="shared" si="8"/>
        <v>33772</v>
      </c>
      <c r="Q13" s="533">
        <f t="shared" si="9"/>
        <v>3.3450904765159235</v>
      </c>
      <c r="R13" s="527"/>
      <c r="S13" s="530">
        <f>'44apbpcasaad'!G14</f>
        <v>8010</v>
      </c>
      <c r="T13" s="534">
        <f t="shared" si="10"/>
        <v>1.1016457294380093</v>
      </c>
      <c r="U13" s="527"/>
      <c r="V13" s="530">
        <f>'44apbpcasaad'!J14</f>
        <v>7038</v>
      </c>
      <c r="W13" s="534">
        <f t="shared" si="11"/>
        <v>3.5651869975533033</v>
      </c>
      <c r="X13" s="527"/>
      <c r="Y13" s="530">
        <f>'44apbpcasaad'!M14</f>
        <v>18724</v>
      </c>
      <c r="Z13" s="520">
        <f t="shared" si="12"/>
        <v>22.003384412898374</v>
      </c>
      <c r="AA13" s="521">
        <f ca="1">_xlfn.SHEETS()</f>
        <v>96</v>
      </c>
      <c r="AB13" s="522">
        <f t="shared" si="2"/>
        <v>10</v>
      </c>
      <c r="AC13" s="522">
        <v>3</v>
      </c>
      <c r="AD13" s="522">
        <f t="shared" si="13"/>
        <v>8</v>
      </c>
      <c r="AE13" s="523" t="str">
        <f t="shared" si="3"/>
        <v>Castilla - La Mancha</v>
      </c>
      <c r="AF13" s="525">
        <f t="shared" si="4"/>
        <v>3.9167319653322297</v>
      </c>
      <c r="AG13" s="396"/>
      <c r="AH13" s="522">
        <f t="shared" si="14"/>
        <v>10</v>
      </c>
      <c r="AI13" s="522">
        <v>3</v>
      </c>
      <c r="AJ13" s="522">
        <f t="shared" si="15"/>
        <v>1</v>
      </c>
      <c r="AK13" s="523" t="str">
        <f t="shared" si="16"/>
        <v>Andalucía</v>
      </c>
      <c r="AL13" s="524">
        <f t="shared" si="17"/>
        <v>1.379553244506172</v>
      </c>
      <c r="AM13" s="396"/>
      <c r="AN13" s="522">
        <f t="shared" si="18"/>
        <v>16</v>
      </c>
      <c r="AO13" s="522">
        <v>3</v>
      </c>
      <c r="AP13" s="522">
        <f t="shared" si="19"/>
        <v>8</v>
      </c>
      <c r="AQ13" s="523" t="str">
        <f t="shared" si="20"/>
        <v>Castilla - La Mancha</v>
      </c>
      <c r="AR13" s="524">
        <f t="shared" si="21"/>
        <v>5.3005849776603018</v>
      </c>
      <c r="AS13" s="396"/>
      <c r="AT13" s="522">
        <f t="shared" si="22"/>
        <v>18</v>
      </c>
      <c r="AU13" s="522">
        <v>3</v>
      </c>
      <c r="AV13" s="522">
        <f t="shared" si="23"/>
        <v>7</v>
      </c>
      <c r="AW13" s="523" t="str">
        <f t="shared" si="24"/>
        <v>Castilla y León</v>
      </c>
      <c r="AX13" s="524">
        <f t="shared" si="25"/>
        <v>36.284627919608909</v>
      </c>
    </row>
    <row r="14" spans="1:50" s="329" customFormat="1" ht="18" customHeight="1" x14ac:dyDescent="0.25">
      <c r="A14" s="348"/>
      <c r="B14" s="526" t="s">
        <v>38</v>
      </c>
      <c r="C14" s="527"/>
      <c r="D14" s="528">
        <f t="shared" si="5"/>
        <v>1231768</v>
      </c>
      <c r="E14" s="529">
        <f t="shared" si="0"/>
        <v>2.533475374537006</v>
      </c>
      <c r="F14" s="527"/>
      <c r="G14" s="530">
        <f>'20pobl'!J15</f>
        <v>1026476</v>
      </c>
      <c r="H14" s="531">
        <f t="shared" si="6"/>
        <v>2.6529873219391003</v>
      </c>
      <c r="I14" s="527"/>
      <c r="J14" s="530">
        <f>'20pobl'!Q15</f>
        <v>150815</v>
      </c>
      <c r="K14" s="531">
        <f t="shared" si="7"/>
        <v>2.1613130763346287</v>
      </c>
      <c r="L14" s="527"/>
      <c r="M14" s="530">
        <f>'20pobl'!X15</f>
        <v>54477</v>
      </c>
      <c r="N14" s="531">
        <f t="shared" si="1"/>
        <v>1.8464063253067176</v>
      </c>
      <c r="O14" s="527"/>
      <c r="P14" s="532">
        <f t="shared" si="8"/>
        <v>34208</v>
      </c>
      <c r="Q14" s="533">
        <f t="shared" si="9"/>
        <v>2.7771463457404315</v>
      </c>
      <c r="R14" s="527"/>
      <c r="S14" s="530">
        <f>'44apbpcasaad'!G15</f>
        <v>9413</v>
      </c>
      <c r="T14" s="534">
        <f t="shared" si="10"/>
        <v>0.91702095324196575</v>
      </c>
      <c r="U14" s="527"/>
      <c r="V14" s="530">
        <f>'44apbpcasaad'!J15</f>
        <v>7335</v>
      </c>
      <c r="W14" s="534">
        <f t="shared" si="11"/>
        <v>4.863574578125518</v>
      </c>
      <c r="X14" s="527"/>
      <c r="Y14" s="530">
        <f>'44apbpcasaad'!M15</f>
        <v>17460</v>
      </c>
      <c r="Z14" s="520">
        <f t="shared" si="12"/>
        <v>32.050223029902526</v>
      </c>
      <c r="AA14" s="1320"/>
      <c r="AB14" s="522">
        <f t="shared" si="2"/>
        <v>17</v>
      </c>
      <c r="AC14" s="522">
        <v>4</v>
      </c>
      <c r="AD14" s="522">
        <f t="shared" si="13"/>
        <v>2</v>
      </c>
      <c r="AE14" s="523" t="str">
        <f t="shared" si="3"/>
        <v>Aragón</v>
      </c>
      <c r="AF14" s="524">
        <f t="shared" si="4"/>
        <v>3.6484409854756357</v>
      </c>
      <c r="AG14" s="396"/>
      <c r="AH14" s="522">
        <f t="shared" si="14"/>
        <v>16</v>
      </c>
      <c r="AI14" s="522">
        <v>4</v>
      </c>
      <c r="AJ14" s="522">
        <f t="shared" si="15"/>
        <v>14</v>
      </c>
      <c r="AK14" s="523" t="str">
        <f t="shared" si="16"/>
        <v>Murcia, Región de</v>
      </c>
      <c r="AL14" s="524">
        <f t="shared" si="17"/>
        <v>1.3714571646299476</v>
      </c>
      <c r="AM14" s="396"/>
      <c r="AN14" s="522">
        <f t="shared" si="18"/>
        <v>6</v>
      </c>
      <c r="AO14" s="522">
        <v>4</v>
      </c>
      <c r="AP14" s="522">
        <f t="shared" si="19"/>
        <v>14</v>
      </c>
      <c r="AQ14" s="523" t="str">
        <f t="shared" si="20"/>
        <v>Murcia, Región de</v>
      </c>
      <c r="AR14" s="524">
        <f t="shared" si="21"/>
        <v>5.2259961708114284</v>
      </c>
      <c r="AS14" s="396"/>
      <c r="AT14" s="522">
        <f t="shared" si="22"/>
        <v>5</v>
      </c>
      <c r="AU14" s="522">
        <v>4</v>
      </c>
      <c r="AV14" s="522">
        <f t="shared" si="23"/>
        <v>10</v>
      </c>
      <c r="AW14" s="523" t="str">
        <f t="shared" si="24"/>
        <v>Comunitat Valenciana</v>
      </c>
      <c r="AX14" s="524">
        <f t="shared" si="25"/>
        <v>32.180049260265051</v>
      </c>
    </row>
    <row r="15" spans="1:50" s="329" customFormat="1" ht="18" customHeight="1" x14ac:dyDescent="0.25">
      <c r="A15" s="348"/>
      <c r="B15" s="526" t="s">
        <v>6</v>
      </c>
      <c r="C15" s="527"/>
      <c r="D15" s="528">
        <f t="shared" si="5"/>
        <v>2238754</v>
      </c>
      <c r="E15" s="529">
        <f t="shared" si="0"/>
        <v>4.6046237023905645</v>
      </c>
      <c r="F15" s="527"/>
      <c r="G15" s="530">
        <f>'20pobl'!J16</f>
        <v>1840318</v>
      </c>
      <c r="H15" s="531">
        <f t="shared" si="6"/>
        <v>4.7564096212052895</v>
      </c>
      <c r="I15" s="527"/>
      <c r="J15" s="530">
        <f>'20pobl'!Q16</f>
        <v>296882</v>
      </c>
      <c r="K15" s="531">
        <f t="shared" si="7"/>
        <v>4.2545830900664869</v>
      </c>
      <c r="L15" s="527"/>
      <c r="M15" s="530">
        <f>'20pobl'!X16</f>
        <v>101554</v>
      </c>
      <c r="N15" s="531">
        <f t="shared" si="1"/>
        <v>3.4420020918956329</v>
      </c>
      <c r="O15" s="527"/>
      <c r="P15" s="532">
        <f t="shared" si="8"/>
        <v>65832</v>
      </c>
      <c r="Q15" s="533">
        <f t="shared" si="9"/>
        <v>2.9405642602983626</v>
      </c>
      <c r="R15" s="527"/>
      <c r="S15" s="530">
        <f>'44apbpcasaad'!G16</f>
        <v>23205</v>
      </c>
      <c r="T15" s="534">
        <f t="shared" si="10"/>
        <v>1.2609233838934357</v>
      </c>
      <c r="U15" s="527"/>
      <c r="V15" s="530">
        <f>'44apbpcasaad'!J16</f>
        <v>14777</v>
      </c>
      <c r="W15" s="534">
        <f t="shared" si="11"/>
        <v>4.9773984276581267</v>
      </c>
      <c r="X15" s="527"/>
      <c r="Y15" s="530">
        <f>'44apbpcasaad'!M16</f>
        <v>27850</v>
      </c>
      <c r="Z15" s="520">
        <f t="shared" si="12"/>
        <v>27.423833625460347</v>
      </c>
      <c r="AA15" s="521"/>
      <c r="AB15" s="522">
        <f t="shared" si="2"/>
        <v>16</v>
      </c>
      <c r="AC15" s="522">
        <v>5</v>
      </c>
      <c r="AD15" s="522">
        <f t="shared" si="13"/>
        <v>11</v>
      </c>
      <c r="AE15" s="523" t="str">
        <f t="shared" si="3"/>
        <v>Extremadura</v>
      </c>
      <c r="AF15" s="524">
        <f t="shared" si="4"/>
        <v>3.5711271939098173</v>
      </c>
      <c r="AG15" s="396"/>
      <c r="AH15" s="522">
        <f t="shared" si="14"/>
        <v>5</v>
      </c>
      <c r="AI15" s="522">
        <v>5</v>
      </c>
      <c r="AJ15" s="522">
        <f t="shared" si="15"/>
        <v>5</v>
      </c>
      <c r="AK15" s="523" t="str">
        <f t="shared" si="16"/>
        <v>Canarias</v>
      </c>
      <c r="AL15" s="524">
        <f t="shared" si="17"/>
        <v>1.2609233838934357</v>
      </c>
      <c r="AM15" s="396"/>
      <c r="AN15" s="522">
        <f t="shared" si="18"/>
        <v>5</v>
      </c>
      <c r="AO15" s="522">
        <v>5</v>
      </c>
      <c r="AP15" s="522">
        <f t="shared" si="19"/>
        <v>5</v>
      </c>
      <c r="AQ15" s="523" t="str">
        <f t="shared" si="20"/>
        <v>Canarias</v>
      </c>
      <c r="AR15" s="524">
        <f t="shared" si="21"/>
        <v>4.9773984276581267</v>
      </c>
      <c r="AS15" s="396"/>
      <c r="AT15" s="522">
        <f t="shared" si="22"/>
        <v>13</v>
      </c>
      <c r="AU15" s="522">
        <v>5</v>
      </c>
      <c r="AV15" s="522">
        <f t="shared" si="23"/>
        <v>4</v>
      </c>
      <c r="AW15" s="523" t="str">
        <f t="shared" si="24"/>
        <v>Balears, Illes</v>
      </c>
      <c r="AX15" s="524">
        <f t="shared" si="25"/>
        <v>32.050223029902526</v>
      </c>
    </row>
    <row r="16" spans="1:50" s="329" customFormat="1" ht="18" customHeight="1" x14ac:dyDescent="0.25">
      <c r="A16" s="348"/>
      <c r="B16" s="526" t="s">
        <v>5</v>
      </c>
      <c r="C16" s="527"/>
      <c r="D16" s="535">
        <f t="shared" si="5"/>
        <v>590851</v>
      </c>
      <c r="E16" s="529">
        <f t="shared" si="0"/>
        <v>1.2152503219117274</v>
      </c>
      <c r="F16" s="527"/>
      <c r="G16" s="536">
        <f>'20pobl'!J17</f>
        <v>448930</v>
      </c>
      <c r="H16" s="531">
        <f t="shared" si="6"/>
        <v>1.1602858697506033</v>
      </c>
      <c r="I16" s="527"/>
      <c r="J16" s="536">
        <f>'20pobl'!Q17</f>
        <v>100609</v>
      </c>
      <c r="K16" s="531">
        <f t="shared" si="7"/>
        <v>1.4418164459566398</v>
      </c>
      <c r="L16" s="527"/>
      <c r="M16" s="536">
        <f>'20pobl'!X17</f>
        <v>41312</v>
      </c>
      <c r="N16" s="531">
        <f t="shared" si="1"/>
        <v>1.4002007840202493</v>
      </c>
      <c r="O16" s="527"/>
      <c r="P16" s="536">
        <f t="shared" si="8"/>
        <v>18132</v>
      </c>
      <c r="Q16" s="533">
        <f t="shared" si="9"/>
        <v>3.0687939937480007</v>
      </c>
      <c r="R16" s="527"/>
      <c r="S16" s="536">
        <f>'44apbpcasaad'!G17</f>
        <v>4697</v>
      </c>
      <c r="T16" s="534">
        <f t="shared" si="10"/>
        <v>1.0462655647873833</v>
      </c>
      <c r="U16" s="527"/>
      <c r="V16" s="536">
        <f>'44apbpcasaad'!J17</f>
        <v>3814</v>
      </c>
      <c r="W16" s="534">
        <f t="shared" si="11"/>
        <v>3.7909133377729627</v>
      </c>
      <c r="X16" s="527"/>
      <c r="Y16" s="536">
        <f>'44apbpcasaad'!M17</f>
        <v>9621</v>
      </c>
      <c r="Z16" s="520">
        <f t="shared" si="12"/>
        <v>23.288632842757551</v>
      </c>
      <c r="AA16" s="521"/>
      <c r="AB16" s="522">
        <f t="shared" si="2"/>
        <v>13</v>
      </c>
      <c r="AC16" s="522">
        <v>6</v>
      </c>
      <c r="AD16" s="522">
        <f t="shared" si="13"/>
        <v>12</v>
      </c>
      <c r="AE16" s="523" t="str">
        <f t="shared" si="3"/>
        <v>Galicia</v>
      </c>
      <c r="AF16" s="524">
        <f t="shared" si="4"/>
        <v>3.4614109592129298</v>
      </c>
      <c r="AG16" s="396"/>
      <c r="AH16" s="522">
        <f t="shared" si="14"/>
        <v>13</v>
      </c>
      <c r="AI16" s="522">
        <v>6</v>
      </c>
      <c r="AJ16" s="522">
        <f t="shared" si="15"/>
        <v>12</v>
      </c>
      <c r="AK16" s="523" t="str">
        <f t="shared" si="16"/>
        <v>Galicia</v>
      </c>
      <c r="AL16" s="524">
        <f t="shared" si="17"/>
        <v>1.2459578376407769</v>
      </c>
      <c r="AM16" s="396"/>
      <c r="AN16" s="522">
        <f t="shared" si="18"/>
        <v>13</v>
      </c>
      <c r="AO16" s="522">
        <v>6</v>
      </c>
      <c r="AP16" s="522">
        <f t="shared" si="19"/>
        <v>4</v>
      </c>
      <c r="AQ16" s="523" t="str">
        <f t="shared" si="20"/>
        <v>Balears, Illes</v>
      </c>
      <c r="AR16" s="524">
        <f t="shared" si="21"/>
        <v>4.863574578125518</v>
      </c>
      <c r="AS16" s="396"/>
      <c r="AT16" s="522">
        <f t="shared" si="22"/>
        <v>16</v>
      </c>
      <c r="AU16" s="522">
        <v>6</v>
      </c>
      <c r="AV16" s="522">
        <f t="shared" si="23"/>
        <v>2</v>
      </c>
      <c r="AW16" s="523" t="str">
        <f t="shared" si="24"/>
        <v>Aragón</v>
      </c>
      <c r="AX16" s="524">
        <f t="shared" si="25"/>
        <v>31.398731509750107</v>
      </c>
    </row>
    <row r="17" spans="1:50" s="329" customFormat="1" ht="18" customHeight="1" x14ac:dyDescent="0.25">
      <c r="A17" s="348"/>
      <c r="B17" s="526" t="s">
        <v>4</v>
      </c>
      <c r="C17" s="527"/>
      <c r="D17" s="528">
        <f t="shared" si="5"/>
        <v>2391682</v>
      </c>
      <c r="E17" s="529">
        <f t="shared" si="0"/>
        <v>4.9191629030169768</v>
      </c>
      <c r="F17" s="527"/>
      <c r="G17" s="530">
        <f>'20pobl'!J18</f>
        <v>1748820</v>
      </c>
      <c r="H17" s="531">
        <f t="shared" si="6"/>
        <v>4.5199276830179542</v>
      </c>
      <c r="I17" s="527"/>
      <c r="J17" s="530">
        <f>'20pobl'!Q18</f>
        <v>421942</v>
      </c>
      <c r="K17" s="531">
        <f t="shared" si="7"/>
        <v>6.0468041113601823</v>
      </c>
      <c r="L17" s="527"/>
      <c r="M17" s="530">
        <f>'20pobl'!X18</f>
        <v>220920</v>
      </c>
      <c r="N17" s="531">
        <f t="shared" si="1"/>
        <v>7.4877119772887646</v>
      </c>
      <c r="O17" s="527"/>
      <c r="P17" s="532">
        <f t="shared" si="8"/>
        <v>129176</v>
      </c>
      <c r="Q17" s="533">
        <f>P17*100/D17</f>
        <v>5.4010524810572642</v>
      </c>
      <c r="R17" s="527"/>
      <c r="S17" s="530">
        <f>'44apbpcasaad'!G18</f>
        <v>26634</v>
      </c>
      <c r="T17" s="534">
        <f>S17*100/G17</f>
        <v>1.5229697739046901</v>
      </c>
      <c r="U17" s="527"/>
      <c r="V17" s="530">
        <f>'44apbpcasaad'!J18</f>
        <v>22382</v>
      </c>
      <c r="W17" s="534">
        <f>V17*100/J17</f>
        <v>5.3045205265178623</v>
      </c>
      <c r="X17" s="527"/>
      <c r="Y17" s="530">
        <f>'44apbpcasaad'!M18</f>
        <v>80160</v>
      </c>
      <c r="Z17" s="520">
        <f>Y17*100/M17</f>
        <v>36.284627919608909</v>
      </c>
      <c r="AA17" s="521"/>
      <c r="AB17" s="522">
        <f t="shared" si="2"/>
        <v>1</v>
      </c>
      <c r="AC17" s="522">
        <v>7</v>
      </c>
      <c r="AD17" s="522">
        <f t="shared" si="13"/>
        <v>20</v>
      </c>
      <c r="AE17" s="523" t="str">
        <f t="shared" si="3"/>
        <v>TOTAL</v>
      </c>
      <c r="AF17" s="524">
        <f t="shared" si="4"/>
        <v>3.4493058831405667</v>
      </c>
      <c r="AG17" s="396"/>
      <c r="AH17" s="522">
        <f t="shared" si="14"/>
        <v>1</v>
      </c>
      <c r="AI17" s="522">
        <v>7</v>
      </c>
      <c r="AJ17" s="522">
        <f t="shared" si="15"/>
        <v>11</v>
      </c>
      <c r="AK17" s="523" t="str">
        <f t="shared" si="16"/>
        <v>Extremadura</v>
      </c>
      <c r="AL17" s="524">
        <f t="shared" si="17"/>
        <v>1.1531302215143491</v>
      </c>
      <c r="AM17" s="396"/>
      <c r="AN17" s="522">
        <f t="shared" si="18"/>
        <v>2</v>
      </c>
      <c r="AO17" s="522">
        <v>7</v>
      </c>
      <c r="AP17" s="522">
        <f t="shared" si="19"/>
        <v>10</v>
      </c>
      <c r="AQ17" s="523" t="str">
        <f t="shared" si="20"/>
        <v>Comunitat Valenciana</v>
      </c>
      <c r="AR17" s="524">
        <f t="shared" si="21"/>
        <v>4.7578337998003075</v>
      </c>
      <c r="AS17" s="396"/>
      <c r="AT17" s="522">
        <f t="shared" si="22"/>
        <v>3</v>
      </c>
      <c r="AU17" s="522">
        <v>7</v>
      </c>
      <c r="AV17" s="522">
        <f t="shared" si="23"/>
        <v>14</v>
      </c>
      <c r="AW17" s="523" t="str">
        <f t="shared" si="24"/>
        <v>Murcia, Región de</v>
      </c>
      <c r="AX17" s="524">
        <f t="shared" si="25"/>
        <v>31.045101775899688</v>
      </c>
    </row>
    <row r="18" spans="1:50" s="329" customFormat="1" ht="18" customHeight="1" x14ac:dyDescent="0.25">
      <c r="A18" s="348"/>
      <c r="B18" s="526" t="s">
        <v>40</v>
      </c>
      <c r="C18" s="527"/>
      <c r="D18" s="528">
        <f t="shared" si="5"/>
        <v>2104433</v>
      </c>
      <c r="E18" s="529">
        <f t="shared" si="0"/>
        <v>4.3283550009929108</v>
      </c>
      <c r="F18" s="527"/>
      <c r="G18" s="530">
        <f>'20pobl'!J19</f>
        <v>1689133</v>
      </c>
      <c r="H18" s="531">
        <f t="shared" si="6"/>
        <v>4.3656631368575187</v>
      </c>
      <c r="I18" s="527"/>
      <c r="J18" s="530">
        <f>'20pobl'!Q19</f>
        <v>282233</v>
      </c>
      <c r="K18" s="531">
        <f t="shared" si="7"/>
        <v>4.0446498920740721</v>
      </c>
      <c r="L18" s="527"/>
      <c r="M18" s="530">
        <f>'20pobl'!X19</f>
        <v>133067</v>
      </c>
      <c r="N18" s="531">
        <f t="shared" si="1"/>
        <v>4.5100822455272684</v>
      </c>
      <c r="O18" s="527"/>
      <c r="P18" s="532">
        <f t="shared" si="8"/>
        <v>82425</v>
      </c>
      <c r="Q18" s="533">
        <f t="shared" si="9"/>
        <v>3.9167319653322297</v>
      </c>
      <c r="R18" s="527"/>
      <c r="S18" s="530">
        <f>'44apbpcasaad'!G19</f>
        <v>18614</v>
      </c>
      <c r="T18" s="534">
        <f t="shared" si="10"/>
        <v>1.1019854564442231</v>
      </c>
      <c r="U18" s="527"/>
      <c r="V18" s="530">
        <f>'44apbpcasaad'!J19</f>
        <v>14960</v>
      </c>
      <c r="W18" s="534">
        <f t="shared" si="11"/>
        <v>5.3005849776603018</v>
      </c>
      <c r="X18" s="527"/>
      <c r="Y18" s="530">
        <f>'44apbpcasaad'!M19</f>
        <v>48851</v>
      </c>
      <c r="Z18" s="520">
        <f t="shared" si="12"/>
        <v>36.71158138381417</v>
      </c>
      <c r="AA18" s="521"/>
      <c r="AB18" s="522">
        <f t="shared" si="2"/>
        <v>3</v>
      </c>
      <c r="AC18" s="522">
        <v>8</v>
      </c>
      <c r="AD18" s="522">
        <f t="shared" si="13"/>
        <v>10</v>
      </c>
      <c r="AE18" s="523" t="str">
        <f t="shared" si="3"/>
        <v>Comunitat Valenciana</v>
      </c>
      <c r="AF18" s="524">
        <f t="shared" si="4"/>
        <v>3.3727841241821035</v>
      </c>
      <c r="AG18" s="396"/>
      <c r="AH18" s="522">
        <f t="shared" si="14"/>
        <v>9</v>
      </c>
      <c r="AI18" s="522">
        <v>8</v>
      </c>
      <c r="AJ18" s="522">
        <f t="shared" si="15"/>
        <v>20</v>
      </c>
      <c r="AK18" s="523" t="str">
        <f t="shared" si="16"/>
        <v>TOTAL</v>
      </c>
      <c r="AL18" s="524">
        <f t="shared" si="17"/>
        <v>1.1365389457952684</v>
      </c>
      <c r="AM18" s="396"/>
      <c r="AN18" s="522">
        <f t="shared" si="18"/>
        <v>3</v>
      </c>
      <c r="AO18" s="522">
        <v>8</v>
      </c>
      <c r="AP18" s="522">
        <f t="shared" si="19"/>
        <v>20</v>
      </c>
      <c r="AQ18" s="523" t="str">
        <f t="shared" si="20"/>
        <v>TOTAL</v>
      </c>
      <c r="AR18" s="524">
        <f t="shared" si="21"/>
        <v>4.7215981119913142</v>
      </c>
      <c r="AS18" s="396"/>
      <c r="AT18" s="522">
        <f t="shared" si="22"/>
        <v>2</v>
      </c>
      <c r="AU18" s="522">
        <v>8</v>
      </c>
      <c r="AV18" s="522">
        <f t="shared" si="23"/>
        <v>20</v>
      </c>
      <c r="AW18" s="523" t="str">
        <f t="shared" si="24"/>
        <v>TOTAL</v>
      </c>
      <c r="AX18" s="524">
        <f t="shared" si="25"/>
        <v>30.769371556862481</v>
      </c>
    </row>
    <row r="19" spans="1:50" s="329" customFormat="1" ht="18" customHeight="1" x14ac:dyDescent="0.25">
      <c r="A19" s="348"/>
      <c r="B19" s="526" t="s">
        <v>41</v>
      </c>
      <c r="C19" s="527"/>
      <c r="D19" s="528">
        <f t="shared" si="5"/>
        <v>8012231</v>
      </c>
      <c r="E19" s="529">
        <f t="shared" si="0"/>
        <v>16.479393792988624</v>
      </c>
      <c r="F19" s="527"/>
      <c r="G19" s="530">
        <f>'20pobl'!J20</f>
        <v>6446733</v>
      </c>
      <c r="H19" s="531">
        <f t="shared" si="6"/>
        <v>16.661958893268253</v>
      </c>
      <c r="I19" s="527"/>
      <c r="J19" s="530">
        <f>'20pobl'!Q20</f>
        <v>1100095</v>
      </c>
      <c r="K19" s="531">
        <f t="shared" si="7"/>
        <v>15.765339712298799</v>
      </c>
      <c r="L19" s="527"/>
      <c r="M19" s="530">
        <f>'20pobl'!X20</f>
        <v>465403</v>
      </c>
      <c r="N19" s="531">
        <f t="shared" si="1"/>
        <v>15.774052224181256</v>
      </c>
      <c r="O19" s="527"/>
      <c r="P19" s="532">
        <f t="shared" si="8"/>
        <v>248373</v>
      </c>
      <c r="Q19" s="533">
        <f t="shared" si="9"/>
        <v>3.0999231050627474</v>
      </c>
      <c r="R19" s="527"/>
      <c r="S19" s="530">
        <f>'44apbpcasaad'!G20</f>
        <v>65085</v>
      </c>
      <c r="T19" s="534">
        <f t="shared" si="10"/>
        <v>1.0095811320245465</v>
      </c>
      <c r="U19" s="527"/>
      <c r="V19" s="530">
        <f>'44apbpcasaad'!J20</f>
        <v>49122</v>
      </c>
      <c r="W19" s="534">
        <f t="shared" si="11"/>
        <v>4.465250728346188</v>
      </c>
      <c r="X19" s="527"/>
      <c r="Y19" s="530">
        <f>'44apbpcasaad'!M20</f>
        <v>134166</v>
      </c>
      <c r="Z19" s="520">
        <f t="shared" si="12"/>
        <v>28.82791902931438</v>
      </c>
      <c r="AA19" s="521"/>
      <c r="AB19" s="522">
        <f t="shared" si="2"/>
        <v>12</v>
      </c>
      <c r="AC19" s="522">
        <v>9</v>
      </c>
      <c r="AD19" s="522">
        <f t="shared" si="13"/>
        <v>16</v>
      </c>
      <c r="AE19" s="523" t="str">
        <f t="shared" si="3"/>
        <v>País Vasco</v>
      </c>
      <c r="AF19" s="524">
        <f t="shared" si="4"/>
        <v>3.3578371079560654</v>
      </c>
      <c r="AG19" s="396"/>
      <c r="AH19" s="522">
        <f t="shared" si="14"/>
        <v>14</v>
      </c>
      <c r="AI19" s="522">
        <v>9</v>
      </c>
      <c r="AJ19" s="522">
        <f t="shared" si="15"/>
        <v>8</v>
      </c>
      <c r="AK19" s="523" t="str">
        <f t="shared" si="16"/>
        <v>Castilla - La Mancha</v>
      </c>
      <c r="AL19" s="524">
        <f t="shared" si="17"/>
        <v>1.1019854564442231</v>
      </c>
      <c r="AM19" s="396"/>
      <c r="AN19" s="522">
        <f t="shared" si="18"/>
        <v>10</v>
      </c>
      <c r="AO19" s="522">
        <v>9</v>
      </c>
      <c r="AP19" s="522">
        <f t="shared" si="19"/>
        <v>2</v>
      </c>
      <c r="AQ19" s="523" t="str">
        <f t="shared" si="20"/>
        <v>Aragón</v>
      </c>
      <c r="AR19" s="524">
        <f t="shared" si="21"/>
        <v>4.4927296278621309</v>
      </c>
      <c r="AS19" s="396"/>
      <c r="AT19" s="522">
        <f t="shared" si="22"/>
        <v>10</v>
      </c>
      <c r="AU19" s="522">
        <v>9</v>
      </c>
      <c r="AV19" s="522">
        <f t="shared" si="23"/>
        <v>13</v>
      </c>
      <c r="AW19" s="523" t="str">
        <f t="shared" si="24"/>
        <v>Madrid, Comunidad de</v>
      </c>
      <c r="AX19" s="524">
        <f t="shared" si="25"/>
        <v>30.129693981352826</v>
      </c>
    </row>
    <row r="20" spans="1:50" s="329" customFormat="1" ht="18" customHeight="1" x14ac:dyDescent="0.25">
      <c r="A20" s="348"/>
      <c r="B20" s="526" t="s">
        <v>3</v>
      </c>
      <c r="C20" s="527"/>
      <c r="D20" s="528">
        <f t="shared" si="5"/>
        <v>5319285</v>
      </c>
      <c r="E20" s="529">
        <f t="shared" si="0"/>
        <v>10.94059722094102</v>
      </c>
      <c r="F20" s="527"/>
      <c r="G20" s="530">
        <f>'20pobl'!J21</f>
        <v>4245246</v>
      </c>
      <c r="H20" s="531">
        <f t="shared" si="6"/>
        <v>10.972086845199184</v>
      </c>
      <c r="I20" s="527"/>
      <c r="J20" s="530">
        <f>'20pobl'!Q21</f>
        <v>773188</v>
      </c>
      <c r="K20" s="531">
        <f t="shared" si="7"/>
        <v>11.080471669694784</v>
      </c>
      <c r="L20" s="527"/>
      <c r="M20" s="530">
        <f>'20pobl'!X21</f>
        <v>300851</v>
      </c>
      <c r="N20" s="531">
        <f t="shared" si="1"/>
        <v>10.196838837947231</v>
      </c>
      <c r="O20" s="527"/>
      <c r="P20" s="532">
        <f t="shared" si="8"/>
        <v>179408</v>
      </c>
      <c r="Q20" s="533">
        <f t="shared" si="9"/>
        <v>3.3727841241821035</v>
      </c>
      <c r="R20" s="527"/>
      <c r="S20" s="530">
        <f>'44apbpcasaad'!G21</f>
        <v>45807</v>
      </c>
      <c r="T20" s="534">
        <f t="shared" si="10"/>
        <v>1.0790187423767668</v>
      </c>
      <c r="U20" s="527"/>
      <c r="V20" s="530">
        <f>'44apbpcasaad'!J21</f>
        <v>36787</v>
      </c>
      <c r="W20" s="534">
        <f t="shared" si="11"/>
        <v>4.7578337998003075</v>
      </c>
      <c r="X20" s="527"/>
      <c r="Y20" s="530">
        <f>'44apbpcasaad'!M21</f>
        <v>96814</v>
      </c>
      <c r="Z20" s="520">
        <f t="shared" si="12"/>
        <v>32.180049260265051</v>
      </c>
      <c r="AA20" s="521"/>
      <c r="AB20" s="522">
        <f t="shared" si="2"/>
        <v>8</v>
      </c>
      <c r="AC20" s="522">
        <v>10</v>
      </c>
      <c r="AD20" s="522">
        <f t="shared" si="13"/>
        <v>3</v>
      </c>
      <c r="AE20" s="523" t="str">
        <f t="shared" si="3"/>
        <v>Asturias, Principado de</v>
      </c>
      <c r="AF20" s="525">
        <f t="shared" si="4"/>
        <v>3.3450904765159235</v>
      </c>
      <c r="AG20" s="396"/>
      <c r="AH20" s="522">
        <f t="shared" si="14"/>
        <v>11</v>
      </c>
      <c r="AI20" s="522">
        <v>10</v>
      </c>
      <c r="AJ20" s="522">
        <f t="shared" si="15"/>
        <v>3</v>
      </c>
      <c r="AK20" s="523" t="str">
        <f t="shared" si="16"/>
        <v>Asturias, Principado de</v>
      </c>
      <c r="AL20" s="524">
        <f t="shared" si="17"/>
        <v>1.1016457294380093</v>
      </c>
      <c r="AM20" s="396"/>
      <c r="AN20" s="522">
        <f t="shared" si="18"/>
        <v>7</v>
      </c>
      <c r="AO20" s="522">
        <v>10</v>
      </c>
      <c r="AP20" s="522">
        <f t="shared" si="19"/>
        <v>9</v>
      </c>
      <c r="AQ20" s="523" t="str">
        <f t="shared" si="20"/>
        <v>Cataluña</v>
      </c>
      <c r="AR20" s="524">
        <f t="shared" si="21"/>
        <v>4.465250728346188</v>
      </c>
      <c r="AS20" s="396"/>
      <c r="AT20" s="522">
        <f t="shared" si="22"/>
        <v>4</v>
      </c>
      <c r="AU20" s="522">
        <v>10</v>
      </c>
      <c r="AV20" s="522">
        <f t="shared" si="23"/>
        <v>9</v>
      </c>
      <c r="AW20" s="523" t="str">
        <f t="shared" si="24"/>
        <v>Cataluña</v>
      </c>
      <c r="AX20" s="524">
        <f t="shared" si="25"/>
        <v>28.82791902931438</v>
      </c>
    </row>
    <row r="21" spans="1:50" s="329" customFormat="1" ht="18" customHeight="1" x14ac:dyDescent="0.25">
      <c r="A21" s="348"/>
      <c r="B21" s="526" t="s">
        <v>2</v>
      </c>
      <c r="C21" s="527"/>
      <c r="D21" s="528">
        <f t="shared" si="5"/>
        <v>1054681</v>
      </c>
      <c r="E21" s="529">
        <f t="shared" si="0"/>
        <v>2.1692464339811264</v>
      </c>
      <c r="F21" s="527"/>
      <c r="G21" s="530">
        <f>'20pobl'!J22</f>
        <v>818728</v>
      </c>
      <c r="H21" s="531">
        <f t="shared" si="6"/>
        <v>2.1160504523403914</v>
      </c>
      <c r="I21" s="527"/>
      <c r="J21" s="530">
        <f>'20pobl'!Q22</f>
        <v>161284</v>
      </c>
      <c r="K21" s="531">
        <f t="shared" si="7"/>
        <v>2.3113431568713603</v>
      </c>
      <c r="L21" s="527"/>
      <c r="M21" s="530">
        <f>'20pobl'!X22</f>
        <v>74669</v>
      </c>
      <c r="N21" s="531">
        <f t="shared" si="1"/>
        <v>2.5307802174188612</v>
      </c>
      <c r="O21" s="527"/>
      <c r="P21" s="532">
        <f t="shared" si="8"/>
        <v>37664</v>
      </c>
      <c r="Q21" s="533">
        <f t="shared" si="9"/>
        <v>3.5711271939098173</v>
      </c>
      <c r="R21" s="527"/>
      <c r="S21" s="530">
        <f>'44apbpcasaad'!G22</f>
        <v>9441</v>
      </c>
      <c r="T21" s="534">
        <f t="shared" si="10"/>
        <v>1.1531302215143491</v>
      </c>
      <c r="U21" s="527"/>
      <c r="V21" s="530">
        <f>'44apbpcasaad'!J22</f>
        <v>6824</v>
      </c>
      <c r="W21" s="534">
        <f t="shared" si="11"/>
        <v>4.2310458569975946</v>
      </c>
      <c r="X21" s="527"/>
      <c r="Y21" s="530">
        <f>'44apbpcasaad'!M22</f>
        <v>21399</v>
      </c>
      <c r="Z21" s="520">
        <f t="shared" si="12"/>
        <v>28.658479422518045</v>
      </c>
      <c r="AA21" s="521"/>
      <c r="AB21" s="522">
        <f t="shared" si="2"/>
        <v>5</v>
      </c>
      <c r="AC21" s="522">
        <v>11</v>
      </c>
      <c r="AD21" s="522">
        <f t="shared" si="13"/>
        <v>14</v>
      </c>
      <c r="AE21" s="523" t="str">
        <f t="shared" si="3"/>
        <v>Murcia, Región de</v>
      </c>
      <c r="AF21" s="524">
        <f t="shared" si="4"/>
        <v>3.2060730944117024</v>
      </c>
      <c r="AG21" s="396"/>
      <c r="AH21" s="522">
        <f t="shared" si="14"/>
        <v>7</v>
      </c>
      <c r="AI21" s="522">
        <v>11</v>
      </c>
      <c r="AJ21" s="522">
        <f t="shared" si="15"/>
        <v>10</v>
      </c>
      <c r="AK21" s="523" t="str">
        <f t="shared" si="16"/>
        <v>Comunitat Valenciana</v>
      </c>
      <c r="AL21" s="524">
        <f t="shared" si="17"/>
        <v>1.0790187423767668</v>
      </c>
      <c r="AM21" s="396"/>
      <c r="AN21" s="522">
        <f t="shared" si="18"/>
        <v>11</v>
      </c>
      <c r="AO21" s="522">
        <v>11</v>
      </c>
      <c r="AP21" s="522">
        <f t="shared" si="19"/>
        <v>11</v>
      </c>
      <c r="AQ21" s="523" t="str">
        <f t="shared" si="20"/>
        <v>Extremadura</v>
      </c>
      <c r="AR21" s="524">
        <f t="shared" si="21"/>
        <v>4.2310458569975946</v>
      </c>
      <c r="AS21" s="396"/>
      <c r="AT21" s="522">
        <f t="shared" si="22"/>
        <v>11</v>
      </c>
      <c r="AU21" s="522">
        <v>11</v>
      </c>
      <c r="AV21" s="522">
        <f t="shared" si="23"/>
        <v>11</v>
      </c>
      <c r="AW21" s="523" t="str">
        <f t="shared" si="24"/>
        <v>Extremadura</v>
      </c>
      <c r="AX21" s="524">
        <f t="shared" si="25"/>
        <v>28.658479422518045</v>
      </c>
    </row>
    <row r="22" spans="1:50" s="329" customFormat="1" ht="18" customHeight="1" x14ac:dyDescent="0.25">
      <c r="A22" s="348"/>
      <c r="B22" s="526" t="s">
        <v>35</v>
      </c>
      <c r="C22" s="527"/>
      <c r="D22" s="528">
        <f t="shared" si="5"/>
        <v>2705833</v>
      </c>
      <c r="E22" s="529">
        <f t="shared" si="0"/>
        <v>5.5653022915919159</v>
      </c>
      <c r="F22" s="527"/>
      <c r="G22" s="530">
        <f>'20pobl'!J23</f>
        <v>1985942</v>
      </c>
      <c r="H22" s="531">
        <f t="shared" si="6"/>
        <v>5.1327833754577608</v>
      </c>
      <c r="I22" s="527"/>
      <c r="J22" s="530">
        <f>'20pobl'!Q23</f>
        <v>478661</v>
      </c>
      <c r="K22" s="531">
        <f t="shared" si="7"/>
        <v>6.8596378240321565</v>
      </c>
      <c r="L22" s="527"/>
      <c r="M22" s="530">
        <f>'20pobl'!X23</f>
        <v>241230</v>
      </c>
      <c r="N22" s="531">
        <f t="shared" si="1"/>
        <v>8.1760852810128952</v>
      </c>
      <c r="O22" s="527"/>
      <c r="P22" s="532">
        <f t="shared" si="8"/>
        <v>93660</v>
      </c>
      <c r="Q22" s="533">
        <f t="shared" si="9"/>
        <v>3.4614109592129298</v>
      </c>
      <c r="R22" s="527"/>
      <c r="S22" s="530">
        <f>'44apbpcasaad'!G23</f>
        <v>24744</v>
      </c>
      <c r="T22" s="534">
        <f t="shared" si="10"/>
        <v>1.2459578376407769</v>
      </c>
      <c r="U22" s="527"/>
      <c r="V22" s="530">
        <f>'44apbpcasaad'!J23</f>
        <v>16556</v>
      </c>
      <c r="W22" s="534">
        <f t="shared" si="11"/>
        <v>3.4588153202370782</v>
      </c>
      <c r="X22" s="527"/>
      <c r="Y22" s="530">
        <f>'44apbpcasaad'!M23</f>
        <v>52360</v>
      </c>
      <c r="Z22" s="520">
        <f t="shared" si="12"/>
        <v>21.705426356589147</v>
      </c>
      <c r="AA22" s="521"/>
      <c r="AB22" s="522">
        <f t="shared" si="2"/>
        <v>6</v>
      </c>
      <c r="AC22" s="522">
        <v>12</v>
      </c>
      <c r="AD22" s="522">
        <f t="shared" si="13"/>
        <v>9</v>
      </c>
      <c r="AE22" s="523" t="str">
        <f t="shared" si="3"/>
        <v>Cataluña</v>
      </c>
      <c r="AF22" s="524">
        <f t="shared" si="4"/>
        <v>3.0999231050627474</v>
      </c>
      <c r="AG22" s="396"/>
      <c r="AH22" s="522">
        <f t="shared" si="14"/>
        <v>6</v>
      </c>
      <c r="AI22" s="522">
        <v>12</v>
      </c>
      <c r="AJ22" s="522">
        <f t="shared" si="15"/>
        <v>16</v>
      </c>
      <c r="AK22" s="523" t="str">
        <f t="shared" si="16"/>
        <v>País Vasco</v>
      </c>
      <c r="AL22" s="524">
        <f t="shared" si="17"/>
        <v>1.0750476980603771</v>
      </c>
      <c r="AM22" s="396"/>
      <c r="AN22" s="522">
        <f t="shared" si="18"/>
        <v>18</v>
      </c>
      <c r="AO22" s="522">
        <v>12</v>
      </c>
      <c r="AP22" s="522">
        <f t="shared" si="19"/>
        <v>13</v>
      </c>
      <c r="AQ22" s="523" t="str">
        <f t="shared" si="20"/>
        <v>Madrid, Comunidad de</v>
      </c>
      <c r="AR22" s="524">
        <f t="shared" si="21"/>
        <v>4.1171469639601739</v>
      </c>
      <c r="AS22" s="396"/>
      <c r="AT22" s="522">
        <f t="shared" si="22"/>
        <v>19</v>
      </c>
      <c r="AU22" s="522">
        <v>12</v>
      </c>
      <c r="AV22" s="522">
        <f t="shared" si="23"/>
        <v>17</v>
      </c>
      <c r="AW22" s="523" t="str">
        <f t="shared" si="24"/>
        <v>Rioja, La</v>
      </c>
      <c r="AX22" s="524">
        <f t="shared" si="25"/>
        <v>27.955413447020163</v>
      </c>
    </row>
    <row r="23" spans="1:50" s="329" customFormat="1" ht="18" customHeight="1" x14ac:dyDescent="0.25">
      <c r="A23" s="348"/>
      <c r="B23" s="526" t="s">
        <v>42</v>
      </c>
      <c r="C23" s="527"/>
      <c r="D23" s="528">
        <f t="shared" si="5"/>
        <v>7009268</v>
      </c>
      <c r="E23" s="529">
        <f t="shared" si="0"/>
        <v>14.416519889727814</v>
      </c>
      <c r="F23" s="527"/>
      <c r="G23" s="530">
        <f>'20pobl'!J24</f>
        <v>5704269</v>
      </c>
      <c r="H23" s="531">
        <f t="shared" si="6"/>
        <v>14.743017214167919</v>
      </c>
      <c r="I23" s="527"/>
      <c r="J23" s="530">
        <f>'20pobl'!Q24</f>
        <v>912768</v>
      </c>
      <c r="K23" s="531">
        <f t="shared" si="7"/>
        <v>13.080777204255586</v>
      </c>
      <c r="L23" s="527"/>
      <c r="M23" s="530">
        <f>'20pobl'!X24</f>
        <v>392231</v>
      </c>
      <c r="N23" s="531">
        <f t="shared" si="1"/>
        <v>13.294010304924631</v>
      </c>
      <c r="O23" s="527"/>
      <c r="P23" s="532">
        <f t="shared" si="8"/>
        <v>209961</v>
      </c>
      <c r="Q23" s="533">
        <f t="shared" si="9"/>
        <v>2.9954768457990193</v>
      </c>
      <c r="R23" s="527"/>
      <c r="S23" s="530">
        <f>'44apbpcasaad'!G24</f>
        <v>54203</v>
      </c>
      <c r="T23" s="534">
        <f t="shared" si="10"/>
        <v>0.95021816117016922</v>
      </c>
      <c r="U23" s="527"/>
      <c r="V23" s="530">
        <f>'44apbpcasaad'!J24</f>
        <v>37580</v>
      </c>
      <c r="W23" s="534">
        <f t="shared" si="11"/>
        <v>4.1171469639601739</v>
      </c>
      <c r="X23" s="527"/>
      <c r="Y23" s="530">
        <f>'44apbpcasaad'!M24</f>
        <v>118178</v>
      </c>
      <c r="Z23" s="520">
        <f t="shared" si="12"/>
        <v>30.129693981352826</v>
      </c>
      <c r="AA23" s="521"/>
      <c r="AB23" s="522">
        <f t="shared" si="2"/>
        <v>14</v>
      </c>
      <c r="AC23" s="522">
        <v>13</v>
      </c>
      <c r="AD23" s="522">
        <f t="shared" si="13"/>
        <v>6</v>
      </c>
      <c r="AE23" s="523" t="str">
        <f t="shared" si="3"/>
        <v>Cantabria</v>
      </c>
      <c r="AF23" s="524">
        <f t="shared" si="4"/>
        <v>3.0687939937480007</v>
      </c>
      <c r="AG23" s="396"/>
      <c r="AH23" s="522">
        <f t="shared" si="14"/>
        <v>15</v>
      </c>
      <c r="AI23" s="522">
        <v>13</v>
      </c>
      <c r="AJ23" s="522">
        <f t="shared" si="15"/>
        <v>6</v>
      </c>
      <c r="AK23" s="523" t="str">
        <f t="shared" si="16"/>
        <v>Cantabria</v>
      </c>
      <c r="AL23" s="524">
        <f t="shared" si="17"/>
        <v>1.0462655647873833</v>
      </c>
      <c r="AM23" s="396"/>
      <c r="AN23" s="522">
        <f t="shared" si="18"/>
        <v>12</v>
      </c>
      <c r="AO23" s="522">
        <v>13</v>
      </c>
      <c r="AP23" s="522">
        <f t="shared" si="19"/>
        <v>6</v>
      </c>
      <c r="AQ23" s="523" t="str">
        <f t="shared" si="20"/>
        <v>Cantabria</v>
      </c>
      <c r="AR23" s="524">
        <f t="shared" si="21"/>
        <v>3.7909133377729627</v>
      </c>
      <c r="AS23" s="396"/>
      <c r="AT23" s="522">
        <f t="shared" si="22"/>
        <v>9</v>
      </c>
      <c r="AU23" s="522">
        <v>13</v>
      </c>
      <c r="AV23" s="522">
        <f t="shared" si="23"/>
        <v>5</v>
      </c>
      <c r="AW23" s="523" t="str">
        <f t="shared" si="24"/>
        <v>Canarias</v>
      </c>
      <c r="AX23" s="524">
        <f t="shared" si="25"/>
        <v>27.423833625460347</v>
      </c>
    </row>
    <row r="24" spans="1:50" s="329" customFormat="1" ht="18" customHeight="1" x14ac:dyDescent="0.25">
      <c r="A24" s="348"/>
      <c r="B24" s="526" t="s">
        <v>43</v>
      </c>
      <c r="C24" s="527"/>
      <c r="D24" s="528">
        <f t="shared" si="5"/>
        <v>1568492</v>
      </c>
      <c r="E24" s="529">
        <f t="shared" si="0"/>
        <v>3.226042450492542</v>
      </c>
      <c r="F24" s="527"/>
      <c r="G24" s="530">
        <f>'20pobl'!J25</f>
        <v>1307004</v>
      </c>
      <c r="H24" s="531">
        <f t="shared" si="6"/>
        <v>3.3780283627904519</v>
      </c>
      <c r="I24" s="527"/>
      <c r="J24" s="530">
        <f>'20pobl'!Q25</f>
        <v>189074</v>
      </c>
      <c r="K24" s="531">
        <f t="shared" si="7"/>
        <v>2.7095985717262443</v>
      </c>
      <c r="L24" s="527"/>
      <c r="M24" s="530">
        <f>'20pobl'!X25</f>
        <v>72414</v>
      </c>
      <c r="N24" s="531">
        <f t="shared" si="1"/>
        <v>2.4543507836474228</v>
      </c>
      <c r="O24" s="527"/>
      <c r="P24" s="532">
        <f t="shared" si="8"/>
        <v>50287</v>
      </c>
      <c r="Q24" s="533">
        <f t="shared" si="9"/>
        <v>3.2060730944117024</v>
      </c>
      <c r="R24" s="527"/>
      <c r="S24" s="530">
        <f>'44apbpcasaad'!G25</f>
        <v>17925</v>
      </c>
      <c r="T24" s="534">
        <f t="shared" si="10"/>
        <v>1.3714571646299476</v>
      </c>
      <c r="U24" s="527"/>
      <c r="V24" s="530">
        <f>'44apbpcasaad'!J25</f>
        <v>9881</v>
      </c>
      <c r="W24" s="534">
        <f t="shared" si="11"/>
        <v>5.2259961708114284</v>
      </c>
      <c r="X24" s="527"/>
      <c r="Y24" s="530">
        <f>'44apbpcasaad'!M25</f>
        <v>22481</v>
      </c>
      <c r="Z24" s="520">
        <f t="shared" si="12"/>
        <v>31.045101775899688</v>
      </c>
      <c r="AA24" s="521"/>
      <c r="AB24" s="522">
        <f t="shared" si="2"/>
        <v>11</v>
      </c>
      <c r="AC24" s="522">
        <v>14</v>
      </c>
      <c r="AD24" s="522">
        <f t="shared" si="13"/>
        <v>13</v>
      </c>
      <c r="AE24" s="523" t="str">
        <f t="shared" si="3"/>
        <v>Madrid, Comunidad de</v>
      </c>
      <c r="AF24" s="524">
        <f t="shared" si="4"/>
        <v>2.9954768457990193</v>
      </c>
      <c r="AG24" s="396"/>
      <c r="AH24" s="522">
        <f t="shared" si="14"/>
        <v>4</v>
      </c>
      <c r="AI24" s="522">
        <v>14</v>
      </c>
      <c r="AJ24" s="522">
        <f t="shared" si="15"/>
        <v>9</v>
      </c>
      <c r="AK24" s="523" t="str">
        <f t="shared" si="16"/>
        <v>Cataluña</v>
      </c>
      <c r="AL24" s="524">
        <f t="shared" si="17"/>
        <v>1.0095811320245465</v>
      </c>
      <c r="AM24" s="396"/>
      <c r="AN24" s="522">
        <f t="shared" si="18"/>
        <v>4</v>
      </c>
      <c r="AO24" s="522">
        <v>14</v>
      </c>
      <c r="AP24" s="522">
        <f t="shared" si="19"/>
        <v>18</v>
      </c>
      <c r="AQ24" s="523" t="str">
        <f t="shared" si="20"/>
        <v>Ceuta y Melilla</v>
      </c>
      <c r="AR24" s="524">
        <f t="shared" si="21"/>
        <v>3.7302639508255995</v>
      </c>
      <c r="AS24" s="396"/>
      <c r="AT24" s="522">
        <f t="shared" si="22"/>
        <v>7</v>
      </c>
      <c r="AU24" s="522">
        <v>14</v>
      </c>
      <c r="AV24" s="522">
        <f t="shared" si="23"/>
        <v>16</v>
      </c>
      <c r="AW24" s="523" t="str">
        <f t="shared" si="24"/>
        <v>País Vasco</v>
      </c>
      <c r="AX24" s="524">
        <f t="shared" si="25"/>
        <v>26.336027912233718</v>
      </c>
    </row>
    <row r="25" spans="1:50" s="329" customFormat="1" ht="18" customHeight="1" x14ac:dyDescent="0.25">
      <c r="B25" s="526" t="s">
        <v>44</v>
      </c>
      <c r="C25" s="527"/>
      <c r="D25" s="535">
        <f t="shared" si="5"/>
        <v>678333</v>
      </c>
      <c r="E25" s="529">
        <f t="shared" si="0"/>
        <v>1.3951815205751497</v>
      </c>
      <c r="F25" s="527"/>
      <c r="G25" s="536">
        <f>'20pobl'!J26</f>
        <v>537748</v>
      </c>
      <c r="H25" s="531">
        <f t="shared" si="6"/>
        <v>1.3898411910245414</v>
      </c>
      <c r="I25" s="527"/>
      <c r="J25" s="536">
        <f>'20pobl'!Q26</f>
        <v>97707</v>
      </c>
      <c r="K25" s="531">
        <f>J25*100/$J$30</f>
        <v>1.4002282050819053</v>
      </c>
      <c r="L25" s="527"/>
      <c r="M25" s="536">
        <f>'20pobl'!X26</f>
        <v>42878</v>
      </c>
      <c r="N25" s="531">
        <f t="shared" si="1"/>
        <v>1.4532777211759356</v>
      </c>
      <c r="O25" s="527"/>
      <c r="P25" s="537">
        <f t="shared" si="8"/>
        <v>17562</v>
      </c>
      <c r="Q25" s="533">
        <f t="shared" si="9"/>
        <v>2.5889939012255043</v>
      </c>
      <c r="R25" s="527"/>
      <c r="S25" s="536">
        <f>'44apbpcasaad'!G26</f>
        <v>3571</v>
      </c>
      <c r="T25" s="534">
        <f t="shared" si="10"/>
        <v>0.6640656961997069</v>
      </c>
      <c r="U25" s="527"/>
      <c r="V25" s="536">
        <f>'44apbpcasaad'!J26</f>
        <v>2889</v>
      </c>
      <c r="W25" s="534">
        <f t="shared" si="11"/>
        <v>2.9567994104823607</v>
      </c>
      <c r="X25" s="527"/>
      <c r="Y25" s="536">
        <f>'44apbpcasaad'!M26</f>
        <v>11102</v>
      </c>
      <c r="Z25" s="520">
        <f t="shared" si="12"/>
        <v>25.892065861280845</v>
      </c>
      <c r="AA25" s="521"/>
      <c r="AB25" s="522">
        <f t="shared" si="2"/>
        <v>18</v>
      </c>
      <c r="AC25" s="522">
        <v>15</v>
      </c>
      <c r="AD25" s="522">
        <f t="shared" si="13"/>
        <v>17</v>
      </c>
      <c r="AE25" s="523" t="str">
        <f t="shared" si="3"/>
        <v>Rioja, La</v>
      </c>
      <c r="AF25" s="524">
        <f t="shared" si="4"/>
        <v>2.9674505836191791</v>
      </c>
      <c r="AG25" s="396"/>
      <c r="AH25" s="522">
        <f t="shared" si="14"/>
        <v>18</v>
      </c>
      <c r="AI25" s="522">
        <v>15</v>
      </c>
      <c r="AJ25" s="522">
        <f t="shared" si="15"/>
        <v>13</v>
      </c>
      <c r="AK25" s="523" t="str">
        <f t="shared" si="16"/>
        <v>Madrid, Comunidad de</v>
      </c>
      <c r="AL25" s="524">
        <f t="shared" si="17"/>
        <v>0.95021816117016922</v>
      </c>
      <c r="AM25" s="396"/>
      <c r="AN25" s="522">
        <f t="shared" si="18"/>
        <v>19</v>
      </c>
      <c r="AO25" s="522">
        <v>15</v>
      </c>
      <c r="AP25" s="522">
        <f t="shared" si="19"/>
        <v>16</v>
      </c>
      <c r="AQ25" s="523" t="str">
        <f t="shared" si="20"/>
        <v>País Vasco</v>
      </c>
      <c r="AR25" s="524">
        <f t="shared" si="21"/>
        <v>3.7206937246093856</v>
      </c>
      <c r="AS25" s="396"/>
      <c r="AT25" s="522">
        <f t="shared" si="22"/>
        <v>15</v>
      </c>
      <c r="AU25" s="522">
        <v>15</v>
      </c>
      <c r="AV25" s="522">
        <f t="shared" si="23"/>
        <v>15</v>
      </c>
      <c r="AW25" s="523" t="str">
        <f t="shared" si="24"/>
        <v>Navarra, Comunidad Foral de</v>
      </c>
      <c r="AX25" s="524">
        <f t="shared" si="25"/>
        <v>25.892065861280845</v>
      </c>
    </row>
    <row r="26" spans="1:50" s="329" customFormat="1" ht="18" customHeight="1" x14ac:dyDescent="0.25">
      <c r="B26" s="526" t="s">
        <v>45</v>
      </c>
      <c r="C26" s="527"/>
      <c r="D26" s="535">
        <f t="shared" si="5"/>
        <v>2227684</v>
      </c>
      <c r="E26" s="529">
        <f t="shared" si="0"/>
        <v>4.5818551514977628</v>
      </c>
      <c r="F26" s="527"/>
      <c r="G26" s="536">
        <f>'20pobl'!J27</f>
        <v>1697134</v>
      </c>
      <c r="H26" s="531">
        <f t="shared" si="6"/>
        <v>4.38634218981427</v>
      </c>
      <c r="I26" s="527"/>
      <c r="J26" s="536">
        <f>'20pobl'!Q27</f>
        <v>367754</v>
      </c>
      <c r="K26" s="531">
        <f t="shared" si="7"/>
        <v>5.2702418796165169</v>
      </c>
      <c r="L26" s="527"/>
      <c r="M26" s="536">
        <f>'20pobl'!X27</f>
        <v>162796</v>
      </c>
      <c r="N26" s="531">
        <f t="shared" si="1"/>
        <v>5.5176967185166657</v>
      </c>
      <c r="O26" s="527"/>
      <c r="P26" s="537">
        <f t="shared" si="8"/>
        <v>74802</v>
      </c>
      <c r="Q26" s="533">
        <f t="shared" si="9"/>
        <v>3.3578371079560654</v>
      </c>
      <c r="R26" s="527"/>
      <c r="S26" s="536">
        <f>'44apbpcasaad'!G27</f>
        <v>18245</v>
      </c>
      <c r="T26" s="534">
        <f t="shared" si="10"/>
        <v>1.0750476980603771</v>
      </c>
      <c r="U26" s="527"/>
      <c r="V26" s="536">
        <f>'44apbpcasaad'!J27</f>
        <v>13683</v>
      </c>
      <c r="W26" s="534">
        <f t="shared" si="11"/>
        <v>3.7206937246093856</v>
      </c>
      <c r="X26" s="527"/>
      <c r="Y26" s="536">
        <f>'44apbpcasaad'!M27</f>
        <v>42874</v>
      </c>
      <c r="Z26" s="520">
        <f t="shared" si="12"/>
        <v>26.336027912233718</v>
      </c>
      <c r="AA26" s="521"/>
      <c r="AB26" s="522">
        <f t="shared" si="2"/>
        <v>9</v>
      </c>
      <c r="AC26" s="522">
        <v>16</v>
      </c>
      <c r="AD26" s="522">
        <f t="shared" si="13"/>
        <v>5</v>
      </c>
      <c r="AE26" s="523" t="str">
        <f t="shared" si="3"/>
        <v>Canarias</v>
      </c>
      <c r="AF26" s="525">
        <f t="shared" si="4"/>
        <v>2.9405642602983626</v>
      </c>
      <c r="AG26" s="396"/>
      <c r="AH26" s="522">
        <f t="shared" si="14"/>
        <v>12</v>
      </c>
      <c r="AI26" s="522">
        <v>16</v>
      </c>
      <c r="AJ26" s="522">
        <f t="shared" si="15"/>
        <v>4</v>
      </c>
      <c r="AK26" s="523" t="str">
        <f t="shared" si="16"/>
        <v>Balears, Illes</v>
      </c>
      <c r="AL26" s="524">
        <f t="shared" si="17"/>
        <v>0.91702095324196575</v>
      </c>
      <c r="AM26" s="396"/>
      <c r="AN26" s="522">
        <f t="shared" si="18"/>
        <v>15</v>
      </c>
      <c r="AO26" s="522">
        <v>16</v>
      </c>
      <c r="AP26" s="522">
        <f t="shared" si="19"/>
        <v>3</v>
      </c>
      <c r="AQ26" s="523" t="str">
        <f t="shared" si="20"/>
        <v>Asturias, Principado de</v>
      </c>
      <c r="AR26" s="524">
        <f t="shared" si="21"/>
        <v>3.5651869975533033</v>
      </c>
      <c r="AS26" s="396"/>
      <c r="AT26" s="522">
        <f t="shared" si="22"/>
        <v>14</v>
      </c>
      <c r="AU26" s="522">
        <v>16</v>
      </c>
      <c r="AV26" s="522">
        <f t="shared" si="23"/>
        <v>6</v>
      </c>
      <c r="AW26" s="523" t="str">
        <f t="shared" si="24"/>
        <v>Cantabria</v>
      </c>
      <c r="AX26" s="524">
        <f t="shared" si="25"/>
        <v>23.288632842757551</v>
      </c>
    </row>
    <row r="27" spans="1:50" s="329" customFormat="1" ht="18" customHeight="1" x14ac:dyDescent="0.25">
      <c r="B27" s="526" t="s">
        <v>46</v>
      </c>
      <c r="C27" s="527"/>
      <c r="D27" s="535">
        <f t="shared" si="5"/>
        <v>324184</v>
      </c>
      <c r="E27" s="538">
        <f t="shared" si="0"/>
        <v>0.6667750589550181</v>
      </c>
      <c r="F27" s="527"/>
      <c r="G27" s="536">
        <f>'20pobl'!J28</f>
        <v>252488</v>
      </c>
      <c r="H27" s="539">
        <f t="shared" si="6"/>
        <v>0.65257001911565349</v>
      </c>
      <c r="I27" s="527"/>
      <c r="J27" s="536">
        <f>'20pobl'!Q28</f>
        <v>49178</v>
      </c>
      <c r="K27" s="539">
        <f t="shared" si="7"/>
        <v>0.70476447613290694</v>
      </c>
      <c r="L27" s="527"/>
      <c r="M27" s="536">
        <f>'20pobl'!X28</f>
        <v>22518</v>
      </c>
      <c r="N27" s="539">
        <f t="shared" si="1"/>
        <v>0.76320975151452297</v>
      </c>
      <c r="O27" s="527"/>
      <c r="P27" s="537">
        <f t="shared" si="8"/>
        <v>9620</v>
      </c>
      <c r="Q27" s="540">
        <f t="shared" si="9"/>
        <v>2.9674505836191791</v>
      </c>
      <c r="R27" s="527"/>
      <c r="S27" s="536">
        <f>'44apbpcasaad'!G28</f>
        <v>1611</v>
      </c>
      <c r="T27" s="541">
        <f t="shared" si="10"/>
        <v>0.6380501251544628</v>
      </c>
      <c r="U27" s="527"/>
      <c r="V27" s="536">
        <f>'44apbpcasaad'!J28</f>
        <v>1714</v>
      </c>
      <c r="W27" s="541">
        <f t="shared" si="11"/>
        <v>3.4852983041197283</v>
      </c>
      <c r="X27" s="527"/>
      <c r="Y27" s="536">
        <f>'44apbpcasaad'!M28</f>
        <v>6295</v>
      </c>
      <c r="Z27" s="542">
        <f t="shared" si="12"/>
        <v>27.955413447020163</v>
      </c>
      <c r="AA27" s="521"/>
      <c r="AB27" s="522">
        <f t="shared" si="2"/>
        <v>15</v>
      </c>
      <c r="AC27" s="522">
        <v>17</v>
      </c>
      <c r="AD27" s="522">
        <f t="shared" si="13"/>
        <v>4</v>
      </c>
      <c r="AE27" s="523" t="str">
        <f t="shared" si="3"/>
        <v>Balears, Illes</v>
      </c>
      <c r="AF27" s="524">
        <f t="shared" si="4"/>
        <v>2.7771463457404315</v>
      </c>
      <c r="AG27" s="396"/>
      <c r="AH27" s="522">
        <f t="shared" si="14"/>
        <v>19</v>
      </c>
      <c r="AI27" s="522">
        <v>17</v>
      </c>
      <c r="AJ27" s="522">
        <f t="shared" si="15"/>
        <v>2</v>
      </c>
      <c r="AK27" s="523" t="str">
        <f t="shared" si="16"/>
        <v>Aragón</v>
      </c>
      <c r="AL27" s="524">
        <f t="shared" si="17"/>
        <v>0.90957104015802381</v>
      </c>
      <c r="AM27" s="396"/>
      <c r="AN27" s="522">
        <f t="shared" si="18"/>
        <v>17</v>
      </c>
      <c r="AO27" s="522">
        <v>17</v>
      </c>
      <c r="AP27" s="522">
        <f t="shared" si="19"/>
        <v>17</v>
      </c>
      <c r="AQ27" s="523" t="str">
        <f t="shared" si="20"/>
        <v>Rioja, La</v>
      </c>
      <c r="AR27" s="524">
        <f t="shared" si="21"/>
        <v>3.4852983041197283</v>
      </c>
      <c r="AS27" s="396"/>
      <c r="AT27" s="522">
        <f t="shared" si="22"/>
        <v>12</v>
      </c>
      <c r="AU27" s="522">
        <v>17</v>
      </c>
      <c r="AV27" s="522">
        <f t="shared" si="23"/>
        <v>18</v>
      </c>
      <c r="AW27" s="523" t="str">
        <f t="shared" si="24"/>
        <v>Ceuta y Melilla</v>
      </c>
      <c r="AX27" s="524">
        <f t="shared" si="25"/>
        <v>22.94848299735288</v>
      </c>
    </row>
    <row r="28" spans="1:50" s="329" customFormat="1" ht="18" customHeight="1" x14ac:dyDescent="0.25">
      <c r="B28" s="526" t="s">
        <v>1</v>
      </c>
      <c r="C28" s="527"/>
      <c r="D28" s="535">
        <f t="shared" si="5"/>
        <v>169164</v>
      </c>
      <c r="E28" s="538">
        <f t="shared" si="0"/>
        <v>0.34793307526918876</v>
      </c>
      <c r="F28" s="527"/>
      <c r="G28" s="536">
        <f>'20pobl'!J29</f>
        <v>147659</v>
      </c>
      <c r="H28" s="539">
        <f t="shared" si="6"/>
        <v>0.38163333090126372</v>
      </c>
      <c r="I28" s="527"/>
      <c r="J28" s="536">
        <f>'20pobl'!Q29</f>
        <v>16594</v>
      </c>
      <c r="K28" s="539">
        <f t="shared" si="7"/>
        <v>0.23780677776545323</v>
      </c>
      <c r="L28" s="527"/>
      <c r="M28" s="536">
        <f>'20pobl'!X29</f>
        <v>4911</v>
      </c>
      <c r="N28" s="539">
        <f t="shared" si="1"/>
        <v>0.16645008835988198</v>
      </c>
      <c r="O28" s="527"/>
      <c r="P28" s="537">
        <f t="shared" si="8"/>
        <v>3916</v>
      </c>
      <c r="Q28" s="540">
        <f t="shared" si="9"/>
        <v>2.3149133385353857</v>
      </c>
      <c r="R28" s="527"/>
      <c r="S28" s="536">
        <f>'44apbpcasaad'!G29</f>
        <v>2170</v>
      </c>
      <c r="T28" s="541">
        <f t="shared" si="10"/>
        <v>1.4696022592595102</v>
      </c>
      <c r="U28" s="527"/>
      <c r="V28" s="536">
        <f>'44apbpcasaad'!J29</f>
        <v>619</v>
      </c>
      <c r="W28" s="541">
        <f t="shared" si="11"/>
        <v>3.7302639508255995</v>
      </c>
      <c r="X28" s="527"/>
      <c r="Y28" s="536">
        <f>'44apbpcasaad'!M29</f>
        <v>1127</v>
      </c>
      <c r="Z28" s="542">
        <f t="shared" si="12"/>
        <v>22.94848299735288</v>
      </c>
      <c r="AA28" s="521"/>
      <c r="AB28" s="522">
        <f t="shared" si="2"/>
        <v>19</v>
      </c>
      <c r="AC28" s="522">
        <v>18</v>
      </c>
      <c r="AD28" s="522">
        <f t="shared" si="13"/>
        <v>15</v>
      </c>
      <c r="AE28" s="523" t="str">
        <f t="shared" si="3"/>
        <v>Navarra, Comunidad Foral de</v>
      </c>
      <c r="AF28" s="524">
        <f t="shared" si="4"/>
        <v>2.5889939012255043</v>
      </c>
      <c r="AG28" s="396"/>
      <c r="AH28" s="522">
        <f t="shared" si="14"/>
        <v>2</v>
      </c>
      <c r="AI28" s="522">
        <v>18</v>
      </c>
      <c r="AJ28" s="522">
        <f t="shared" si="15"/>
        <v>15</v>
      </c>
      <c r="AK28" s="523" t="str">
        <f t="shared" si="16"/>
        <v>Navarra, Comunidad Foral de</v>
      </c>
      <c r="AL28" s="524">
        <f t="shared" si="17"/>
        <v>0.6640656961997069</v>
      </c>
      <c r="AM28" s="396"/>
      <c r="AN28" s="522">
        <f t="shared" si="18"/>
        <v>14</v>
      </c>
      <c r="AO28" s="522">
        <v>18</v>
      </c>
      <c r="AP28" s="522">
        <f t="shared" si="19"/>
        <v>12</v>
      </c>
      <c r="AQ28" s="523" t="str">
        <f t="shared" si="20"/>
        <v>Galicia</v>
      </c>
      <c r="AR28" s="524">
        <f t="shared" si="21"/>
        <v>3.4588153202370782</v>
      </c>
      <c r="AS28" s="396"/>
      <c r="AT28" s="522">
        <f t="shared" si="22"/>
        <v>17</v>
      </c>
      <c r="AU28" s="522">
        <v>18</v>
      </c>
      <c r="AV28" s="522">
        <f t="shared" si="23"/>
        <v>3</v>
      </c>
      <c r="AW28" s="523" t="str">
        <f t="shared" si="24"/>
        <v>Asturias, Principado de</v>
      </c>
      <c r="AX28" s="524">
        <f t="shared" si="25"/>
        <v>22.003384412898374</v>
      </c>
    </row>
    <row r="29" spans="1:50" s="329" customFormat="1" ht="3.75" customHeight="1" x14ac:dyDescent="0.25">
      <c r="A29" s="348"/>
      <c r="B29" s="319"/>
      <c r="D29" s="319"/>
      <c r="E29" s="543"/>
      <c r="G29" s="319"/>
      <c r="H29" s="544"/>
      <c r="J29" s="319"/>
      <c r="K29" s="544"/>
      <c r="M29" s="319"/>
      <c r="N29" s="544"/>
      <c r="P29" s="319"/>
      <c r="Q29" s="545"/>
      <c r="S29" s="319"/>
      <c r="T29" s="546"/>
      <c r="V29" s="319"/>
      <c r="W29" s="544"/>
      <c r="Y29" s="319"/>
      <c r="Z29" s="547"/>
      <c r="AA29" s="521"/>
      <c r="AB29" s="518"/>
      <c r="AC29" s="518"/>
      <c r="AD29" s="522">
        <f>MATCH(AC30,AB$11:AB$30,0)</f>
        <v>18</v>
      </c>
      <c r="AE29" s="523" t="str">
        <f t="shared" si="3"/>
        <v>Ceuta y Melilla</v>
      </c>
      <c r="AF29" s="524">
        <f t="shared" si="4"/>
        <v>2.3149133385353857</v>
      </c>
      <c r="AG29" s="396"/>
      <c r="AH29" s="518"/>
      <c r="AI29" s="518"/>
      <c r="AJ29" s="522">
        <f>MATCH(AI30,AH$11:AH$30,0)</f>
        <v>17</v>
      </c>
      <c r="AK29" s="523" t="str">
        <f t="shared" si="16"/>
        <v>Rioja, La</v>
      </c>
      <c r="AL29" s="524">
        <f t="shared" si="17"/>
        <v>0.6380501251544628</v>
      </c>
      <c r="AM29" s="396"/>
      <c r="AN29" s="518"/>
      <c r="AO29" s="518"/>
      <c r="AP29" s="522">
        <f>MATCH(AO30,AN$11:AN$30,0)</f>
        <v>15</v>
      </c>
      <c r="AQ29" s="523" t="str">
        <f t="shared" si="20"/>
        <v>Navarra, Comunidad Foral de</v>
      </c>
      <c r="AR29" s="524">
        <f>INDEX(W$11:W$30,AP29,1)</f>
        <v>2.9567994104823607</v>
      </c>
      <c r="AS29" s="396"/>
      <c r="AT29" s="518"/>
      <c r="AU29" s="518"/>
      <c r="AV29" s="522">
        <f>MATCH(AU30,AT$11:AT$30,0)</f>
        <v>12</v>
      </c>
      <c r="AW29" s="523" t="str">
        <f t="shared" si="24"/>
        <v>Galicia</v>
      </c>
      <c r="AX29" s="524">
        <f t="shared" si="25"/>
        <v>21.705426356589147</v>
      </c>
    </row>
    <row r="30" spans="1:50" s="336" customFormat="1" ht="18" customHeight="1" x14ac:dyDescent="0.25">
      <c r="B30" s="548" t="s">
        <v>0</v>
      </c>
      <c r="C30" s="320"/>
      <c r="D30" s="549">
        <f>SUM(D11:D28)</f>
        <v>48619695</v>
      </c>
      <c r="E30" s="546">
        <f>SUM(E11:E28)</f>
        <v>99.999999999999986</v>
      </c>
      <c r="F30" s="320"/>
      <c r="G30" s="549">
        <f>SUM(G11:G28)</f>
        <v>38691327</v>
      </c>
      <c r="H30" s="550">
        <f>SUM(H11:H28)</f>
        <v>100</v>
      </c>
      <c r="I30" s="320"/>
      <c r="J30" s="549">
        <f>SUM(J11:J28)</f>
        <v>6977934</v>
      </c>
      <c r="K30" s="550">
        <f>SUM(K11:K28)</f>
        <v>100</v>
      </c>
      <c r="L30" s="320"/>
      <c r="M30" s="549">
        <f>SUM(M11:M28)</f>
        <v>2950434</v>
      </c>
      <c r="N30" s="550">
        <f>SUM(N11:N28)</f>
        <v>100</v>
      </c>
      <c r="O30" s="320"/>
      <c r="P30" s="549">
        <f>SUM(P11:P28)</f>
        <v>1677042</v>
      </c>
      <c r="Q30" s="545">
        <f>P30*100/D30</f>
        <v>3.4493058831405667</v>
      </c>
      <c r="R30" s="320"/>
      <c r="S30" s="549">
        <f>SUM(S11:S28)</f>
        <v>439742</v>
      </c>
      <c r="T30" s="546">
        <f>S30*100/G30</f>
        <v>1.1365389457952684</v>
      </c>
      <c r="U30" s="320"/>
      <c r="V30" s="549">
        <f>SUM(V11:V28)</f>
        <v>329470</v>
      </c>
      <c r="W30" s="546">
        <f>V30*100/J30</f>
        <v>4.7215981119913142</v>
      </c>
      <c r="X30" s="320"/>
      <c r="Y30" s="549">
        <f>SUM(Y11:Y28)</f>
        <v>907830</v>
      </c>
      <c r="Z30" s="551">
        <f>Y30*100/M30</f>
        <v>30.769371556862481</v>
      </c>
      <c r="AA30" s="521"/>
      <c r="AB30" s="522">
        <f>_xlfn.RANK.EQ(Q30,Q$11:Q$30,0)</f>
        <v>7</v>
      </c>
      <c r="AC30" s="522">
        <v>19</v>
      </c>
      <c r="AD30" s="518"/>
      <c r="AE30" s="518"/>
      <c r="AF30" s="552"/>
      <c r="AG30" s="337"/>
      <c r="AH30" s="522">
        <f t="shared" si="14"/>
        <v>8</v>
      </c>
      <c r="AI30" s="522">
        <v>19</v>
      </c>
      <c r="AJ30" s="518"/>
      <c r="AK30" s="518"/>
      <c r="AL30" s="552"/>
      <c r="AM30" s="337"/>
      <c r="AN30" s="522">
        <f t="shared" si="18"/>
        <v>8</v>
      </c>
      <c r="AO30" s="522">
        <v>19</v>
      </c>
      <c r="AP30" s="518"/>
      <c r="AQ30" s="518"/>
      <c r="AR30" s="552"/>
      <c r="AS30" s="337"/>
      <c r="AT30" s="522">
        <f t="shared" si="22"/>
        <v>8</v>
      </c>
      <c r="AU30" s="522">
        <v>19</v>
      </c>
      <c r="AV30" s="518"/>
      <c r="AW30" s="518"/>
      <c r="AX30" s="552"/>
    </row>
    <row r="31" spans="1:50" s="336" customFormat="1" ht="5.25" customHeight="1" x14ac:dyDescent="0.25">
      <c r="B31" s="553" t="s">
        <v>39</v>
      </c>
      <c r="C31" s="554"/>
      <c r="D31" s="554"/>
      <c r="E31" s="554"/>
      <c r="F31" s="554"/>
      <c r="G31" s="554"/>
      <c r="H31" s="554"/>
      <c r="I31" s="554"/>
      <c r="R31" s="554"/>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7"/>
    </row>
    <row r="32" spans="1:50" s="336" customFormat="1" ht="5.25" customHeight="1" x14ac:dyDescent="0.25">
      <c r="B32" s="553" t="s">
        <v>47</v>
      </c>
      <c r="C32" s="555"/>
      <c r="D32" s="555"/>
      <c r="E32" s="555"/>
      <c r="F32" s="555"/>
      <c r="G32" s="555"/>
      <c r="H32" s="555"/>
      <c r="I32" s="555"/>
      <c r="R32" s="555"/>
      <c r="Z32" s="337"/>
      <c r="AA32" s="337"/>
      <c r="AB32" s="337"/>
      <c r="AC32" s="337"/>
      <c r="AD32" s="337"/>
      <c r="AE32" s="337"/>
      <c r="AF32" s="337"/>
      <c r="AG32" s="337"/>
      <c r="AH32" s="337"/>
      <c r="AI32" s="337"/>
      <c r="AJ32" s="337"/>
      <c r="AK32" s="337"/>
      <c r="AL32" s="337"/>
      <c r="AM32" s="337"/>
      <c r="AN32" s="337"/>
      <c r="AO32" s="337"/>
      <c r="AP32" s="337"/>
      <c r="AQ32" s="337"/>
      <c r="AR32" s="337"/>
      <c r="AS32" s="337"/>
      <c r="AT32" s="337"/>
      <c r="AU32" s="337"/>
      <c r="AV32" s="337"/>
      <c r="AW32" s="337"/>
      <c r="AX32" s="337"/>
    </row>
    <row r="33" spans="2:50" s="336" customFormat="1" ht="13.5" customHeight="1" x14ac:dyDescent="0.25">
      <c r="B33" s="1620" t="s">
        <v>170</v>
      </c>
      <c r="C33" s="1620"/>
      <c r="D33" s="1620"/>
      <c r="E33" s="1620"/>
      <c r="F33" s="1620"/>
      <c r="G33" s="1620"/>
      <c r="H33" s="1620"/>
      <c r="I33" s="1620"/>
      <c r="J33" s="1620"/>
      <c r="K33" s="1620"/>
      <c r="L33" s="1620"/>
      <c r="M33" s="1620"/>
      <c r="Z33" s="337"/>
      <c r="AA33" s="337"/>
      <c r="AB33" s="337"/>
      <c r="AC33" s="337"/>
      <c r="AD33" s="337"/>
      <c r="AE33" s="337"/>
      <c r="AF33" s="337"/>
      <c r="AG33" s="337"/>
      <c r="AH33" s="337"/>
      <c r="AI33" s="337"/>
      <c r="AJ33" s="337"/>
      <c r="AK33" s="337"/>
      <c r="AL33" s="337"/>
      <c r="AM33" s="337"/>
      <c r="AN33" s="337"/>
      <c r="AO33" s="337"/>
      <c r="AP33" s="337"/>
      <c r="AQ33" s="337"/>
      <c r="AR33" s="337"/>
      <c r="AS33" s="337"/>
      <c r="AT33" s="337"/>
      <c r="AU33" s="337"/>
      <c r="AV33" s="337"/>
      <c r="AW33" s="337"/>
      <c r="AX33" s="337"/>
    </row>
    <row r="34" spans="2:50" s="336" customFormat="1" ht="29.25" customHeight="1" x14ac:dyDescent="0.25">
      <c r="B34" s="1621"/>
      <c r="C34" s="1621"/>
      <c r="D34" s="1621"/>
      <c r="E34" s="1621"/>
      <c r="F34" s="1621"/>
      <c r="G34" s="1621"/>
      <c r="H34" s="1621"/>
      <c r="I34" s="1621"/>
      <c r="J34" s="1621"/>
      <c r="K34" s="1621"/>
      <c r="L34" s="1621"/>
      <c r="M34" s="1621"/>
      <c r="N34" s="1621"/>
      <c r="O34" s="1621"/>
      <c r="P34" s="1621"/>
      <c r="Q34" s="338"/>
      <c r="R34" s="338"/>
      <c r="S34" s="338"/>
      <c r="Z34" s="337"/>
      <c r="AA34" s="337"/>
      <c r="AB34" s="337"/>
      <c r="AC34" s="337"/>
      <c r="AD34" s="337"/>
      <c r="AE34" s="337"/>
      <c r="AF34" s="337"/>
      <c r="AG34" s="337"/>
      <c r="AH34" s="337"/>
      <c r="AI34" s="337"/>
      <c r="AJ34" s="337"/>
      <c r="AK34" s="337"/>
      <c r="AL34" s="337"/>
      <c r="AM34" s="337"/>
      <c r="AN34" s="337"/>
      <c r="AO34" s="337"/>
      <c r="AP34" s="337"/>
      <c r="AQ34" s="337"/>
      <c r="AR34" s="337"/>
      <c r="AS34" s="337"/>
      <c r="AT34" s="337"/>
      <c r="AU34" s="337"/>
      <c r="AV34" s="337"/>
      <c r="AW34" s="337"/>
      <c r="AX34" s="337"/>
    </row>
    <row r="35" spans="2:50" s="336" customFormat="1" ht="4.5" customHeight="1" x14ac:dyDescent="0.25">
      <c r="B35" s="1622"/>
      <c r="C35" s="1622"/>
      <c r="D35" s="1622"/>
      <c r="E35" s="1622"/>
      <c r="F35" s="1622"/>
      <c r="G35" s="1622"/>
      <c r="H35" s="1622"/>
      <c r="I35" s="1622"/>
      <c r="J35" s="1622"/>
      <c r="K35" s="1622"/>
      <c r="L35" s="1622"/>
      <c r="M35" s="1622"/>
      <c r="N35" s="1622"/>
      <c r="O35" s="1622"/>
      <c r="P35" s="1622"/>
      <c r="Q35" s="338"/>
      <c r="R35" s="338"/>
      <c r="S35" s="338"/>
      <c r="Z35" s="337"/>
      <c r="AA35" s="337"/>
      <c r="AB35" s="337"/>
      <c r="AC35" s="337"/>
      <c r="AD35" s="337"/>
      <c r="AE35" s="337"/>
      <c r="AF35" s="337"/>
      <c r="AG35" s="337"/>
      <c r="AH35" s="337"/>
      <c r="AI35" s="337"/>
      <c r="AJ35" s="337"/>
      <c r="AK35" s="337"/>
      <c r="AL35" s="337"/>
      <c r="AM35" s="337"/>
      <c r="AN35" s="337"/>
      <c r="AO35" s="337"/>
      <c r="AP35" s="337"/>
      <c r="AQ35" s="337"/>
      <c r="AR35" s="337"/>
      <c r="AS35" s="337"/>
      <c r="AT35" s="337"/>
      <c r="AU35" s="337"/>
      <c r="AV35" s="337"/>
      <c r="AW35" s="337"/>
      <c r="AX35" s="337"/>
    </row>
    <row r="36" spans="2:50" s="336" customFormat="1" x14ac:dyDescent="0.25">
      <c r="Z36" s="337"/>
      <c r="AA36" s="337"/>
      <c r="AB36" s="337"/>
      <c r="AC36" s="337"/>
      <c r="AD36" s="337"/>
      <c r="AE36" s="337"/>
      <c r="AF36" s="337"/>
      <c r="AG36" s="337"/>
      <c r="AH36" s="337"/>
      <c r="AI36" s="337"/>
      <c r="AJ36" s="337"/>
      <c r="AK36" s="337"/>
      <c r="AL36" s="337"/>
      <c r="AM36" s="337"/>
      <c r="AN36" s="337"/>
      <c r="AO36" s="337"/>
      <c r="AP36" s="337"/>
      <c r="AQ36" s="337"/>
      <c r="AR36" s="337"/>
      <c r="AS36" s="337"/>
      <c r="AT36" s="337"/>
      <c r="AU36" s="337"/>
      <c r="AV36" s="337"/>
      <c r="AW36" s="337"/>
      <c r="AX36" s="337"/>
    </row>
    <row r="37" spans="2:50" s="336" customFormat="1" x14ac:dyDescent="0.25">
      <c r="Z37" s="337"/>
      <c r="AA37" s="337"/>
      <c r="AB37" s="337"/>
      <c r="AC37" s="337"/>
      <c r="AD37" s="337"/>
      <c r="AE37" s="337"/>
      <c r="AF37" s="337"/>
      <c r="AG37" s="337"/>
      <c r="AH37" s="337"/>
      <c r="AI37" s="337"/>
      <c r="AJ37" s="337"/>
      <c r="AK37" s="337"/>
      <c r="AL37" s="337"/>
      <c r="AM37" s="337"/>
      <c r="AN37" s="337"/>
      <c r="AO37" s="337"/>
      <c r="AP37" s="337"/>
      <c r="AQ37" s="337"/>
      <c r="AR37" s="337"/>
      <c r="AS37" s="337"/>
      <c r="AT37" s="337"/>
      <c r="AU37" s="337"/>
      <c r="AV37" s="337"/>
      <c r="AW37" s="337"/>
      <c r="AX37" s="337"/>
    </row>
    <row r="38" spans="2:50" s="337" customFormat="1" x14ac:dyDescent="0.25">
      <c r="L38" s="888"/>
      <c r="M38" s="888"/>
      <c r="N38" s="888"/>
    </row>
    <row r="39" spans="2:50" x14ac:dyDescent="0.25">
      <c r="B39" s="337"/>
      <c r="C39" s="337"/>
      <c r="D39" s="337"/>
      <c r="E39" s="337"/>
      <c r="F39" s="337"/>
      <c r="G39" s="337"/>
      <c r="H39" s="337"/>
      <c r="I39" s="337"/>
      <c r="J39" s="337"/>
      <c r="K39" s="337"/>
      <c r="L39" s="337"/>
      <c r="M39" s="337"/>
      <c r="N39" s="337"/>
      <c r="O39" s="337"/>
      <c r="P39" s="337"/>
      <c r="Q39" s="337"/>
      <c r="R39" s="337"/>
      <c r="S39" s="337"/>
      <c r="T39" s="337"/>
      <c r="U39" s="337"/>
      <c r="V39" s="337"/>
      <c r="W39" s="337"/>
      <c r="X39" s="337"/>
      <c r="Y39" s="337"/>
    </row>
    <row r="40" spans="2:50" x14ac:dyDescent="0.25">
      <c r="B40" s="337"/>
      <c r="C40" s="337"/>
      <c r="D40" s="337"/>
      <c r="E40" s="337"/>
      <c r="F40" s="337"/>
      <c r="G40" s="337"/>
      <c r="H40" s="337"/>
      <c r="I40" s="337"/>
      <c r="J40" s="337"/>
      <c r="K40" s="337"/>
      <c r="L40" s="337"/>
      <c r="M40" s="337"/>
      <c r="N40" s="337"/>
      <c r="O40" s="337"/>
      <c r="P40" s="337"/>
      <c r="Q40" s="337"/>
      <c r="R40" s="337"/>
      <c r="S40" s="337"/>
      <c r="T40" s="337"/>
      <c r="U40" s="337"/>
      <c r="V40" s="337"/>
      <c r="W40" s="337"/>
      <c r="X40" s="337"/>
      <c r="Y40" s="337"/>
    </row>
    <row r="41" spans="2:50" x14ac:dyDescent="0.25">
      <c r="B41" s="337"/>
      <c r="C41" s="337"/>
      <c r="D41" s="337"/>
      <c r="E41" s="337"/>
      <c r="F41" s="337"/>
      <c r="G41" s="337"/>
      <c r="H41" s="337"/>
      <c r="I41" s="337"/>
      <c r="J41" s="337"/>
      <c r="K41" s="337"/>
      <c r="L41" s="337"/>
      <c r="M41" s="337"/>
      <c r="N41" s="337"/>
      <c r="O41" s="337"/>
      <c r="P41" s="337"/>
      <c r="Q41" s="337"/>
      <c r="R41" s="337"/>
      <c r="S41" s="337"/>
      <c r="T41" s="337"/>
      <c r="U41" s="337"/>
      <c r="V41" s="337"/>
      <c r="W41" s="337"/>
      <c r="X41" s="337"/>
      <c r="Y41" s="337"/>
    </row>
    <row r="42" spans="2:50" x14ac:dyDescent="0.25">
      <c r="B42" s="337"/>
      <c r="C42" s="337"/>
      <c r="D42" s="337"/>
      <c r="E42" s="337"/>
      <c r="F42" s="337"/>
      <c r="G42" s="337"/>
      <c r="H42" s="337"/>
      <c r="I42" s="337"/>
      <c r="J42" s="337"/>
      <c r="K42" s="337"/>
      <c r="L42" s="337"/>
      <c r="M42" s="337"/>
      <c r="N42" s="337"/>
      <c r="O42" s="337"/>
      <c r="P42" s="337"/>
      <c r="Q42" s="337"/>
      <c r="R42" s="337"/>
      <c r="S42" s="337"/>
      <c r="T42" s="337"/>
      <c r="U42" s="337"/>
      <c r="V42" s="337"/>
      <c r="W42" s="337"/>
      <c r="X42" s="337"/>
      <c r="Y42" s="337"/>
    </row>
    <row r="43" spans="2:50" x14ac:dyDescent="0.25">
      <c r="B43" s="337"/>
      <c r="C43" s="337"/>
      <c r="D43" s="337"/>
      <c r="E43" s="337"/>
      <c r="F43" s="337"/>
      <c r="G43" s="337"/>
      <c r="H43" s="337"/>
      <c r="I43" s="337"/>
      <c r="J43" s="337"/>
      <c r="K43" s="337"/>
      <c r="L43" s="337"/>
      <c r="M43" s="337"/>
      <c r="N43" s="337"/>
      <c r="O43" s="337"/>
      <c r="P43" s="337"/>
      <c r="Q43" s="337"/>
      <c r="R43" s="337"/>
      <c r="S43" s="337"/>
      <c r="T43" s="337"/>
      <c r="U43" s="337"/>
      <c r="V43" s="337"/>
      <c r="W43" s="337"/>
      <c r="X43" s="337"/>
      <c r="Y43" s="337"/>
    </row>
    <row r="44" spans="2:50" x14ac:dyDescent="0.25">
      <c r="B44" s="337"/>
      <c r="C44" s="337"/>
      <c r="D44" s="337"/>
      <c r="E44" s="337"/>
      <c r="F44" s="337"/>
      <c r="G44" s="337"/>
      <c r="H44" s="337"/>
      <c r="I44" s="337"/>
      <c r="J44" s="337"/>
      <c r="K44" s="337"/>
      <c r="L44" s="337"/>
      <c r="M44" s="337"/>
      <c r="N44" s="337"/>
      <c r="O44" s="337"/>
      <c r="P44" s="337"/>
      <c r="Q44" s="337"/>
      <c r="R44" s="337"/>
      <c r="S44" s="337"/>
      <c r="T44" s="337"/>
      <c r="U44" s="337"/>
      <c r="V44" s="337"/>
      <c r="W44" s="337"/>
      <c r="X44" s="337"/>
      <c r="Y44" s="337"/>
    </row>
    <row r="45" spans="2:50" x14ac:dyDescent="0.25">
      <c r="B45" s="337"/>
      <c r="C45" s="337"/>
      <c r="D45" s="337"/>
      <c r="E45" s="337"/>
      <c r="F45" s="337"/>
      <c r="G45" s="337"/>
      <c r="H45" s="337"/>
      <c r="I45" s="337"/>
      <c r="J45" s="337"/>
      <c r="K45" s="337"/>
      <c r="L45" s="337"/>
      <c r="M45" s="337"/>
      <c r="N45" s="337"/>
      <c r="O45" s="337"/>
      <c r="P45" s="337"/>
      <c r="Q45" s="337"/>
      <c r="R45" s="337"/>
      <c r="S45" s="337"/>
      <c r="T45" s="337"/>
      <c r="U45" s="337"/>
      <c r="V45" s="337"/>
      <c r="W45" s="337"/>
      <c r="X45" s="337"/>
      <c r="Y45" s="337"/>
    </row>
    <row r="46" spans="2:50" x14ac:dyDescent="0.25">
      <c r="B46" s="337"/>
      <c r="C46" s="337"/>
      <c r="D46" s="337"/>
      <c r="E46" s="337"/>
      <c r="F46" s="337"/>
      <c r="G46" s="337"/>
      <c r="H46" s="337"/>
      <c r="I46" s="337"/>
      <c r="J46" s="337"/>
      <c r="K46" s="337"/>
      <c r="L46" s="337"/>
      <c r="M46" s="337"/>
      <c r="N46" s="337"/>
      <c r="O46" s="337"/>
      <c r="P46" s="337"/>
      <c r="Q46" s="337"/>
      <c r="R46" s="337"/>
      <c r="S46" s="337"/>
      <c r="T46" s="337"/>
      <c r="U46" s="337"/>
      <c r="V46" s="337"/>
      <c r="W46" s="337"/>
      <c r="X46" s="337"/>
      <c r="Y46" s="337"/>
    </row>
    <row r="47" spans="2:50" x14ac:dyDescent="0.25">
      <c r="B47" s="337"/>
      <c r="C47" s="337"/>
      <c r="D47" s="337"/>
      <c r="E47" s="337"/>
      <c r="F47" s="337"/>
      <c r="G47" s="337"/>
      <c r="H47" s="337"/>
      <c r="I47" s="337"/>
      <c r="J47" s="337"/>
      <c r="K47" s="337"/>
      <c r="L47" s="337"/>
      <c r="M47" s="337"/>
      <c r="N47" s="337"/>
      <c r="O47" s="337"/>
      <c r="P47" s="337"/>
      <c r="Q47" s="337"/>
      <c r="R47" s="337"/>
      <c r="S47" s="337"/>
      <c r="T47" s="337"/>
      <c r="U47" s="337"/>
      <c r="V47" s="337"/>
      <c r="W47" s="337"/>
      <c r="X47" s="337"/>
      <c r="Y47" s="337"/>
    </row>
    <row r="48" spans="2:50" x14ac:dyDescent="0.25">
      <c r="B48" s="337"/>
      <c r="C48" s="337"/>
      <c r="D48" s="337"/>
      <c r="E48" s="337"/>
      <c r="F48" s="337"/>
      <c r="G48" s="337"/>
      <c r="H48" s="337"/>
      <c r="I48" s="337"/>
      <c r="J48" s="337"/>
      <c r="K48" s="337"/>
      <c r="L48" s="337"/>
      <c r="M48" s="337"/>
      <c r="N48" s="337"/>
      <c r="O48" s="337"/>
      <c r="P48" s="337"/>
      <c r="Q48" s="337"/>
      <c r="R48" s="337"/>
      <c r="S48" s="337"/>
      <c r="T48" s="337"/>
      <c r="U48" s="337"/>
      <c r="V48" s="337"/>
      <c r="W48" s="337"/>
      <c r="X48" s="337"/>
      <c r="Y48" s="337"/>
    </row>
  </sheetData>
  <mergeCells count="22">
    <mergeCell ref="Y8:Z8"/>
    <mergeCell ref="B33:M33"/>
    <mergeCell ref="B34:P34"/>
    <mergeCell ref="B35:P35"/>
    <mergeCell ref="S7:T7"/>
    <mergeCell ref="V7:W7"/>
    <mergeCell ref="B2:I2"/>
    <mergeCell ref="B3:I3"/>
    <mergeCell ref="A4:Z4"/>
    <mergeCell ref="B5:Z5"/>
    <mergeCell ref="B7:B9"/>
    <mergeCell ref="D7:E8"/>
    <mergeCell ref="G7:H7"/>
    <mergeCell ref="J7:K7"/>
    <mergeCell ref="M7:N7"/>
    <mergeCell ref="P7:Q8"/>
    <mergeCell ref="Y7:Z7"/>
    <mergeCell ref="G8:H8"/>
    <mergeCell ref="J8:K8"/>
    <mergeCell ref="M8:N8"/>
    <mergeCell ref="S8:T8"/>
    <mergeCell ref="V8:W8"/>
  </mergeCells>
  <printOptions horizontalCentered="1"/>
  <pageMargins left="0" right="0" top="0.43307086614173229" bottom="0.43307086614173229" header="0" footer="0"/>
  <pageSetup paperSize="9" scale="65"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Hoja116">
    <tabColor theme="0"/>
    <pageSetUpPr fitToPage="1"/>
  </sheetPr>
  <dimension ref="A1:AJ68"/>
  <sheetViews>
    <sheetView zoomScale="90" zoomScaleNormal="90" workbookViewId="0"/>
  </sheetViews>
  <sheetFormatPr baseColWidth="10" defaultColWidth="11.453125" defaultRowHeight="14.5" x14ac:dyDescent="0.25"/>
  <cols>
    <col min="1" max="1" width="4" style="333" customWidth="1"/>
    <col min="2" max="2" width="32.26953125" style="333" customWidth="1"/>
    <col min="3" max="3" width="0.54296875" style="333" customWidth="1"/>
    <col min="4" max="4" width="17" style="333" customWidth="1"/>
    <col min="5" max="5" width="0.453125" style="333" customWidth="1"/>
    <col min="6" max="6" width="11.81640625" style="333" customWidth="1"/>
    <col min="7" max="7" width="11.26953125" style="333" customWidth="1"/>
    <col min="8" max="8" width="0.453125" style="333" customWidth="1"/>
    <col min="9" max="9" width="11.81640625" style="333" customWidth="1"/>
    <col min="10" max="10" width="9.81640625" style="333" customWidth="1"/>
    <col min="11" max="11" width="7.54296875" style="333" customWidth="1"/>
    <col min="12" max="12" width="8.453125" style="333" customWidth="1"/>
    <col min="13" max="13" width="6.1796875" style="333" customWidth="1"/>
    <col min="14" max="14" width="8.453125" style="333" customWidth="1"/>
    <col min="15" max="15" width="7.54296875" style="333" customWidth="1"/>
    <col min="16" max="16" width="8.453125" style="333" customWidth="1"/>
    <col min="17" max="17" width="6.1796875" style="333" customWidth="1"/>
    <col min="18" max="18" width="8.453125" style="333" customWidth="1"/>
    <col min="19" max="19" width="6.1796875" style="333" customWidth="1"/>
    <col min="20" max="22" width="8.453125" style="333" customWidth="1"/>
    <col min="23" max="23" width="6.1796875" style="333" customWidth="1"/>
    <col min="24" max="24" width="8.453125" style="333" customWidth="1"/>
    <col min="25" max="25" width="3.54296875" style="333" customWidth="1"/>
    <col min="26" max="26" width="1.453125" style="329" customWidth="1"/>
    <col min="27" max="27" width="1.81640625" style="329" customWidth="1"/>
    <col min="28" max="28" width="2.1796875" style="329" customWidth="1"/>
    <col min="29" max="29" width="11" style="396" customWidth="1"/>
    <col min="30" max="31" width="8.81640625" style="396" customWidth="1"/>
    <col min="32" max="32" width="8.81640625" style="1404" customWidth="1"/>
    <col min="33" max="33" width="2.453125" style="329" bestFit="1" customWidth="1"/>
    <col min="34" max="34" width="4.26953125" style="329" bestFit="1" customWidth="1"/>
    <col min="35" max="35" width="8.453125" style="329" bestFit="1" customWidth="1"/>
    <col min="36" max="36" width="4.26953125" style="333" bestFit="1" customWidth="1"/>
    <col min="37" max="16384" width="11.453125" style="333"/>
  </cols>
  <sheetData>
    <row r="1" spans="1:36" s="340" customFormat="1" x14ac:dyDescent="0.25">
      <c r="B1" s="311"/>
      <c r="C1" s="341"/>
      <c r="E1" s="341"/>
      <c r="F1" s="342" t="s">
        <v>135</v>
      </c>
      <c r="G1" s="342"/>
      <c r="H1" s="342"/>
      <c r="I1" s="342" t="s">
        <v>16</v>
      </c>
      <c r="Y1" s="331"/>
      <c r="Z1" s="331"/>
      <c r="AA1" s="331"/>
      <c r="AB1" s="331"/>
      <c r="AC1" s="396"/>
      <c r="AD1" s="396"/>
      <c r="AE1" s="342"/>
      <c r="AF1" s="1401"/>
      <c r="AG1" s="311"/>
      <c r="AH1" s="311"/>
      <c r="AI1" s="311"/>
    </row>
    <row r="2" spans="1:36" s="343" customFormat="1" x14ac:dyDescent="0.35">
      <c r="B2" s="1443"/>
      <c r="C2" s="1443"/>
      <c r="Y2" s="331"/>
      <c r="Z2" s="331"/>
      <c r="AA2" s="331"/>
      <c r="AB2" s="331"/>
      <c r="AC2" s="396"/>
      <c r="AD2" s="396"/>
      <c r="AE2" s="556"/>
      <c r="AF2" s="1402"/>
      <c r="AG2" s="891"/>
      <c r="AH2" s="891"/>
      <c r="AI2" s="891"/>
    </row>
    <row r="3" spans="1:36" s="345" customFormat="1" ht="42" customHeight="1" x14ac:dyDescent="0.25">
      <c r="B3" s="1444"/>
      <c r="C3" s="1444"/>
      <c r="Y3" s="331"/>
      <c r="Z3" s="331"/>
      <c r="AA3" s="331"/>
      <c r="AB3" s="331"/>
      <c r="AC3" s="396"/>
      <c r="AD3" s="396"/>
      <c r="AE3" s="556"/>
      <c r="AF3" s="1402"/>
      <c r="AG3" s="891"/>
      <c r="AH3" s="891"/>
      <c r="AI3" s="891"/>
    </row>
    <row r="4" spans="1:36" s="345" customFormat="1" ht="24" customHeight="1" x14ac:dyDescent="0.25">
      <c r="A4" s="1539" t="s">
        <v>427</v>
      </c>
      <c r="B4" s="1539"/>
      <c r="C4" s="1539"/>
      <c r="D4" s="1539"/>
      <c r="E4" s="1539"/>
      <c r="F4" s="1539"/>
      <c r="G4" s="1539"/>
      <c r="H4" s="1539"/>
      <c r="I4" s="1539"/>
      <c r="J4" s="1539"/>
      <c r="K4" s="1539"/>
      <c r="L4" s="1539"/>
      <c r="M4" s="1539"/>
      <c r="N4" s="1539"/>
      <c r="O4" s="1539"/>
      <c r="P4" s="1539"/>
      <c r="Q4" s="1539"/>
      <c r="R4" s="1539"/>
      <c r="S4" s="1539"/>
      <c r="T4" s="1539"/>
      <c r="U4" s="1539"/>
      <c r="V4" s="1539"/>
      <c r="W4" s="1539"/>
      <c r="X4" s="1539"/>
      <c r="Y4" s="331"/>
      <c r="Z4" s="331"/>
      <c r="AA4" s="331"/>
      <c r="AB4" s="331"/>
      <c r="AC4" s="396"/>
      <c r="AD4" s="396"/>
      <c r="AE4" s="556"/>
      <c r="AF4" s="1402"/>
      <c r="AG4" s="891"/>
      <c r="AH4" s="891"/>
      <c r="AI4" s="891"/>
    </row>
    <row r="5" spans="1:36" s="345" customFormat="1" x14ac:dyDescent="0.25">
      <c r="A5" s="492"/>
      <c r="B5" s="1482" t="str">
        <f>porsaad!$B$6</f>
        <v>Situación a 31 de diciembre de 2025</v>
      </c>
      <c r="C5" s="1482"/>
      <c r="D5" s="1482"/>
      <c r="E5" s="1482"/>
      <c r="F5" s="1482"/>
      <c r="G5" s="1482"/>
      <c r="H5" s="1482"/>
      <c r="I5" s="1482"/>
      <c r="J5" s="1482"/>
      <c r="K5" s="1482"/>
      <c r="L5" s="1482"/>
      <c r="M5" s="1482"/>
      <c r="N5" s="1482"/>
      <c r="O5" s="1482"/>
      <c r="P5" s="1482"/>
      <c r="Q5" s="1482"/>
      <c r="R5" s="1482"/>
      <c r="S5" s="1482"/>
      <c r="T5" s="1482"/>
      <c r="U5" s="1482"/>
      <c r="V5" s="1482"/>
      <c r="W5" s="1482"/>
      <c r="X5" s="1482"/>
      <c r="AC5" s="556"/>
      <c r="AD5" s="556"/>
      <c r="AE5" s="556"/>
      <c r="AF5" s="1402"/>
      <c r="AG5" s="891"/>
    </row>
    <row r="6" spans="1:36" s="345" customFormat="1" ht="6.75" customHeight="1" x14ac:dyDescent="0.25">
      <c r="B6" s="1482"/>
      <c r="C6" s="1482"/>
      <c r="D6" s="1482"/>
      <c r="E6" s="1482"/>
      <c r="F6" s="1482"/>
      <c r="G6" s="1482"/>
      <c r="H6" s="1482"/>
      <c r="I6" s="1482"/>
      <c r="J6" s="1482"/>
      <c r="K6" s="1482"/>
      <c r="L6" s="1482"/>
      <c r="M6" s="1482"/>
      <c r="N6" s="1482"/>
      <c r="O6" s="1482"/>
      <c r="P6" s="1482"/>
      <c r="Q6" s="1482"/>
      <c r="R6" s="1482"/>
      <c r="S6" s="1482"/>
      <c r="T6" s="1482"/>
      <c r="U6" s="1482"/>
      <c r="V6" s="1482"/>
      <c r="W6" s="1482"/>
      <c r="X6" s="1482"/>
      <c r="Z6" s="891"/>
      <c r="AA6" s="891"/>
      <c r="AB6" s="891"/>
      <c r="AC6" s="556"/>
      <c r="AD6" s="556"/>
      <c r="AE6" s="556"/>
      <c r="AF6" s="1402"/>
      <c r="AG6" s="891"/>
      <c r="AH6" s="891"/>
      <c r="AI6" s="891"/>
    </row>
    <row r="7" spans="1:36" s="322" customFormat="1" ht="3.75" customHeight="1" x14ac:dyDescent="0.25">
      <c r="A7" s="316"/>
      <c r="B7" s="1567" t="s">
        <v>12</v>
      </c>
      <c r="C7" s="437"/>
      <c r="D7" s="1636" t="s">
        <v>250</v>
      </c>
      <c r="E7" s="882"/>
      <c r="F7" s="1639"/>
      <c r="G7" s="1639"/>
      <c r="H7" s="882"/>
      <c r="I7" s="752"/>
      <c r="J7" s="752"/>
      <c r="K7" s="752"/>
      <c r="L7" s="752"/>
      <c r="M7" s="882"/>
      <c r="N7" s="882"/>
      <c r="O7" s="882"/>
      <c r="P7" s="882"/>
      <c r="Q7" s="882"/>
      <c r="R7" s="882"/>
      <c r="S7" s="889"/>
      <c r="T7" s="882"/>
      <c r="U7" s="882"/>
      <c r="V7" s="890"/>
      <c r="W7" s="1642"/>
      <c r="X7" s="1643"/>
      <c r="Z7" s="320"/>
      <c r="AA7" s="320"/>
      <c r="AB7" s="320"/>
      <c r="AC7" s="513"/>
      <c r="AD7" s="513"/>
      <c r="AE7" s="513"/>
      <c r="AF7" s="874"/>
      <c r="AG7" s="320"/>
      <c r="AH7" s="320"/>
      <c r="AI7" s="320"/>
    </row>
    <row r="8" spans="1:36" s="322" customFormat="1" ht="14.25" customHeight="1" x14ac:dyDescent="0.25">
      <c r="A8" s="316"/>
      <c r="B8" s="1634"/>
      <c r="C8" s="437"/>
      <c r="D8" s="1637"/>
      <c r="E8" s="437"/>
      <c r="F8" s="1612" t="s">
        <v>270</v>
      </c>
      <c r="G8" s="1640"/>
      <c r="H8" s="437"/>
      <c r="I8" s="1612" t="s">
        <v>271</v>
      </c>
      <c r="J8" s="1628"/>
      <c r="K8" s="1630" t="s">
        <v>371</v>
      </c>
      <c r="L8" s="1631"/>
      <c r="M8" s="1631"/>
      <c r="N8" s="1631"/>
      <c r="O8" s="1631"/>
      <c r="P8" s="1631"/>
      <c r="Q8" s="1631"/>
      <c r="R8" s="1631"/>
      <c r="S8" s="1631"/>
      <c r="T8" s="1631"/>
      <c r="U8" s="1631"/>
      <c r="V8" s="1631"/>
      <c r="W8" s="1631"/>
      <c r="X8" s="1632"/>
      <c r="Z8" s="320"/>
      <c r="AA8" s="320"/>
      <c r="AB8" s="320"/>
      <c r="AC8" s="513"/>
      <c r="AD8" s="513"/>
      <c r="AE8" s="513"/>
      <c r="AF8" s="1403"/>
      <c r="AG8" s="320"/>
      <c r="AH8" s="320"/>
      <c r="AI8" s="320"/>
    </row>
    <row r="9" spans="1:36" s="322" customFormat="1" ht="28.5" customHeight="1" x14ac:dyDescent="0.25">
      <c r="A9" s="316"/>
      <c r="B9" s="1634"/>
      <c r="C9" s="437"/>
      <c r="D9" s="1638"/>
      <c r="E9" s="437"/>
      <c r="F9" s="1629"/>
      <c r="G9" s="1641"/>
      <c r="H9" s="437"/>
      <c r="I9" s="1629"/>
      <c r="J9" s="1626"/>
      <c r="K9" s="1623" t="s">
        <v>372</v>
      </c>
      <c r="L9" s="1624"/>
      <c r="M9" s="1625" t="s">
        <v>373</v>
      </c>
      <c r="N9" s="1626"/>
      <c r="O9" s="1623" t="s">
        <v>374</v>
      </c>
      <c r="P9" s="1624"/>
      <c r="Q9" s="1625" t="s">
        <v>375</v>
      </c>
      <c r="R9" s="1626"/>
      <c r="S9" s="1625" t="s">
        <v>376</v>
      </c>
      <c r="T9" s="1526"/>
      <c r="U9" s="1465" t="s">
        <v>113</v>
      </c>
      <c r="V9" s="1633"/>
      <c r="W9" s="1465" t="s">
        <v>377</v>
      </c>
      <c r="X9" s="1627"/>
      <c r="Z9" s="320"/>
      <c r="AA9" s="320"/>
      <c r="AB9" s="320"/>
      <c r="AC9" s="513"/>
      <c r="AD9" s="513"/>
      <c r="AE9" s="513"/>
      <c r="AF9" s="1403"/>
      <c r="AG9" s="320"/>
      <c r="AH9" s="320"/>
      <c r="AI9" s="320"/>
    </row>
    <row r="10" spans="1:36" s="322" customFormat="1" ht="22.5" customHeight="1" x14ac:dyDescent="0.25">
      <c r="A10" s="316"/>
      <c r="B10" s="1635"/>
      <c r="C10" s="437"/>
      <c r="D10" s="899" t="s">
        <v>9</v>
      </c>
      <c r="E10" s="883"/>
      <c r="F10" s="901" t="s">
        <v>9</v>
      </c>
      <c r="G10" s="876" t="s">
        <v>272</v>
      </c>
      <c r="H10" s="898"/>
      <c r="I10" s="791" t="s">
        <v>9</v>
      </c>
      <c r="J10" s="902" t="s">
        <v>272</v>
      </c>
      <c r="K10" s="903" t="s">
        <v>9</v>
      </c>
      <c r="L10" s="902" t="s">
        <v>378</v>
      </c>
      <c r="M10" s="903" t="s">
        <v>9</v>
      </c>
      <c r="N10" s="903" t="s">
        <v>378</v>
      </c>
      <c r="O10" s="903" t="s">
        <v>9</v>
      </c>
      <c r="P10" s="903" t="s">
        <v>378</v>
      </c>
      <c r="Q10" s="903" t="s">
        <v>9</v>
      </c>
      <c r="R10" s="903" t="s">
        <v>378</v>
      </c>
      <c r="S10" s="880" t="s">
        <v>9</v>
      </c>
      <c r="T10" s="790" t="s">
        <v>378</v>
      </c>
      <c r="U10" s="900" t="s">
        <v>9</v>
      </c>
      <c r="V10" s="903" t="s">
        <v>378</v>
      </c>
      <c r="W10" s="902" t="s">
        <v>9</v>
      </c>
      <c r="X10" s="790" t="s">
        <v>378</v>
      </c>
      <c r="Z10" s="320"/>
      <c r="AA10" s="320"/>
      <c r="AB10" s="320"/>
      <c r="AC10" s="568" t="s">
        <v>207</v>
      </c>
      <c r="AD10" s="602" t="s">
        <v>387</v>
      </c>
      <c r="AE10" s="603" t="s">
        <v>388</v>
      </c>
      <c r="AF10" s="1403"/>
      <c r="AG10" s="320"/>
      <c r="AH10" s="320"/>
      <c r="AI10" s="320"/>
    </row>
    <row r="11" spans="1:36" s="328" customFormat="1" ht="3" customHeight="1" x14ac:dyDescent="0.25">
      <c r="A11" s="326"/>
      <c r="B11" s="327"/>
      <c r="D11" s="327"/>
      <c r="F11" s="327"/>
      <c r="G11" s="327"/>
      <c r="I11" s="327"/>
      <c r="J11" s="327"/>
      <c r="K11" s="319"/>
      <c r="L11" s="348"/>
      <c r="M11" s="329"/>
      <c r="N11" s="329"/>
      <c r="O11" s="329"/>
      <c r="P11" s="329"/>
      <c r="Q11" s="329"/>
      <c r="R11" s="329"/>
      <c r="S11" s="329"/>
      <c r="T11" s="329"/>
      <c r="U11" s="329"/>
      <c r="V11" s="329"/>
      <c r="W11" s="326"/>
      <c r="X11" s="327"/>
      <c r="Z11" s="329"/>
      <c r="AA11" s="329"/>
      <c r="AB11" s="329"/>
      <c r="AC11" s="604">
        <v>44286</v>
      </c>
      <c r="AD11" s="602">
        <v>27240</v>
      </c>
      <c r="AE11" s="602">
        <v>16097</v>
      </c>
      <c r="AF11" s="1404"/>
      <c r="AG11" s="329"/>
      <c r="AH11" s="329"/>
      <c r="AI11" s="329"/>
    </row>
    <row r="12" spans="1:36" s="331" customFormat="1" x14ac:dyDescent="0.35">
      <c r="A12" s="330"/>
      <c r="B12" s="755" t="s">
        <v>8</v>
      </c>
      <c r="C12" s="350"/>
      <c r="D12" s="892">
        <v>338932</v>
      </c>
      <c r="E12" s="350"/>
      <c r="F12" s="758">
        <v>8548</v>
      </c>
      <c r="G12" s="759">
        <v>2.5220398191967712</v>
      </c>
      <c r="H12" s="350"/>
      <c r="I12" s="758">
        <v>2444</v>
      </c>
      <c r="J12" s="759">
        <v>0.72108859594254893</v>
      </c>
      <c r="K12" s="758">
        <v>2326</v>
      </c>
      <c r="L12" s="759">
        <v>95.171849427168581</v>
      </c>
      <c r="M12" s="758">
        <v>19</v>
      </c>
      <c r="N12" s="759">
        <v>0.77741407528641571</v>
      </c>
      <c r="O12" s="758">
        <v>7</v>
      </c>
      <c r="P12" s="759">
        <v>0.28641571194762683</v>
      </c>
      <c r="Q12" s="758">
        <v>75</v>
      </c>
      <c r="R12" s="759">
        <v>3.0687397708674307</v>
      </c>
      <c r="S12" s="758">
        <v>0</v>
      </c>
      <c r="T12" s="759">
        <v>0</v>
      </c>
      <c r="U12" s="758">
        <v>2</v>
      </c>
      <c r="V12" s="759">
        <v>8.1833060556464818E-2</v>
      </c>
      <c r="W12" s="758">
        <v>15</v>
      </c>
      <c r="X12" s="759">
        <f t="shared" ref="X12:X29" si="0">W12/$I12*100</f>
        <v>0.61374795417348604</v>
      </c>
      <c r="Z12" s="360"/>
      <c r="AA12" s="360"/>
      <c r="AB12" s="360"/>
      <c r="AC12" s="604">
        <v>44316</v>
      </c>
      <c r="AD12" s="602">
        <v>23620</v>
      </c>
      <c r="AE12" s="602">
        <v>14066</v>
      </c>
      <c r="AF12" s="1399"/>
      <c r="AG12" s="360"/>
      <c r="AH12" s="360"/>
      <c r="AI12" s="361"/>
      <c r="AJ12" s="607"/>
    </row>
    <row r="13" spans="1:36" s="331" customFormat="1" x14ac:dyDescent="0.35">
      <c r="A13" s="330"/>
      <c r="B13" s="763" t="s">
        <v>7</v>
      </c>
      <c r="C13" s="350"/>
      <c r="D13" s="893">
        <v>49312</v>
      </c>
      <c r="E13" s="350"/>
      <c r="F13" s="765">
        <v>1011</v>
      </c>
      <c r="G13" s="766">
        <v>2.0502109020116808</v>
      </c>
      <c r="H13" s="350"/>
      <c r="I13" s="765">
        <v>620</v>
      </c>
      <c r="J13" s="766">
        <v>1.2573004542504866</v>
      </c>
      <c r="K13" s="765">
        <v>591</v>
      </c>
      <c r="L13" s="766">
        <v>95.322580645161295</v>
      </c>
      <c r="M13" s="765">
        <v>15</v>
      </c>
      <c r="N13" s="766">
        <v>2.4193548387096775</v>
      </c>
      <c r="O13" s="765">
        <v>1</v>
      </c>
      <c r="P13" s="766">
        <v>0.16129032258064516</v>
      </c>
      <c r="Q13" s="765">
        <v>1</v>
      </c>
      <c r="R13" s="766">
        <v>0.16129032258064516</v>
      </c>
      <c r="S13" s="765">
        <v>0</v>
      </c>
      <c r="T13" s="766">
        <v>0</v>
      </c>
      <c r="U13" s="765">
        <v>5</v>
      </c>
      <c r="V13" s="766">
        <v>0.80645161290322576</v>
      </c>
      <c r="W13" s="765">
        <v>7</v>
      </c>
      <c r="X13" s="766">
        <f t="shared" si="0"/>
        <v>1.129032258064516</v>
      </c>
      <c r="Z13" s="360"/>
      <c r="AA13" s="360"/>
      <c r="AB13" s="360"/>
      <c r="AC13" s="604">
        <v>44347</v>
      </c>
      <c r="AD13" s="602">
        <v>21534</v>
      </c>
      <c r="AE13" s="602">
        <v>12150</v>
      </c>
      <c r="AF13" s="1399"/>
      <c r="AG13" s="360"/>
      <c r="AH13" s="360"/>
      <c r="AI13" s="361"/>
      <c r="AJ13" s="607"/>
    </row>
    <row r="14" spans="1:36" s="331" customFormat="1" x14ac:dyDescent="0.35">
      <c r="A14" s="330"/>
      <c r="B14" s="763" t="s">
        <v>37</v>
      </c>
      <c r="C14" s="350"/>
      <c r="D14" s="893">
        <v>33772</v>
      </c>
      <c r="E14" s="350"/>
      <c r="F14" s="765">
        <v>290</v>
      </c>
      <c r="G14" s="766">
        <v>0.85869951439061942</v>
      </c>
      <c r="H14" s="350"/>
      <c r="I14" s="765">
        <v>378</v>
      </c>
      <c r="J14" s="766">
        <v>1.1192704015160488</v>
      </c>
      <c r="K14" s="765">
        <v>357</v>
      </c>
      <c r="L14" s="766">
        <v>94.444444444444443</v>
      </c>
      <c r="M14" s="765">
        <v>1</v>
      </c>
      <c r="N14" s="766">
        <v>0.26455026455026454</v>
      </c>
      <c r="O14" s="765">
        <v>2</v>
      </c>
      <c r="P14" s="766">
        <v>0.52910052910052907</v>
      </c>
      <c r="Q14" s="765">
        <v>0</v>
      </c>
      <c r="R14" s="766">
        <v>0</v>
      </c>
      <c r="S14" s="765">
        <v>0</v>
      </c>
      <c r="T14" s="766">
        <v>0</v>
      </c>
      <c r="U14" s="765">
        <v>2</v>
      </c>
      <c r="V14" s="766">
        <v>0.52910052910052907</v>
      </c>
      <c r="W14" s="765">
        <v>16</v>
      </c>
      <c r="X14" s="766">
        <f t="shared" si="0"/>
        <v>4.2328042328042326</v>
      </c>
      <c r="Z14" s="360"/>
      <c r="AA14" s="360"/>
      <c r="AB14" s="360"/>
      <c r="AC14" s="604">
        <v>44377</v>
      </c>
      <c r="AD14" s="602">
        <v>21833</v>
      </c>
      <c r="AE14" s="602">
        <v>13954</v>
      </c>
      <c r="AF14" s="1399"/>
      <c r="AG14" s="360"/>
      <c r="AH14" s="360"/>
      <c r="AI14" s="361"/>
      <c r="AJ14" s="607"/>
    </row>
    <row r="15" spans="1:36" s="331" customFormat="1" x14ac:dyDescent="0.35">
      <c r="A15" s="330"/>
      <c r="B15" s="763" t="s">
        <v>38</v>
      </c>
      <c r="C15" s="350"/>
      <c r="D15" s="893">
        <v>34208</v>
      </c>
      <c r="E15" s="350"/>
      <c r="F15" s="765">
        <v>376</v>
      </c>
      <c r="G15" s="766">
        <v>1.0991580916744621</v>
      </c>
      <c r="H15" s="350"/>
      <c r="I15" s="765">
        <v>331</v>
      </c>
      <c r="J15" s="766">
        <v>0.96760991580916744</v>
      </c>
      <c r="K15" s="765">
        <v>280</v>
      </c>
      <c r="L15" s="766">
        <v>84.592145015105729</v>
      </c>
      <c r="M15" s="765">
        <v>9</v>
      </c>
      <c r="N15" s="766">
        <v>2.7190332326283988</v>
      </c>
      <c r="O15" s="765">
        <v>36</v>
      </c>
      <c r="P15" s="766">
        <v>10.876132930513595</v>
      </c>
      <c r="Q15" s="765">
        <v>0</v>
      </c>
      <c r="R15" s="766">
        <v>0</v>
      </c>
      <c r="S15" s="765">
        <v>1</v>
      </c>
      <c r="T15" s="766">
        <v>0.30211480362537763</v>
      </c>
      <c r="U15" s="765">
        <v>5</v>
      </c>
      <c r="V15" s="766">
        <v>1.5105740181268883</v>
      </c>
      <c r="W15" s="765">
        <v>0</v>
      </c>
      <c r="X15" s="766">
        <f t="shared" si="0"/>
        <v>0</v>
      </c>
      <c r="Z15" s="360"/>
      <c r="AA15" s="360"/>
      <c r="AB15" s="360"/>
      <c r="AC15" s="604">
        <v>44408</v>
      </c>
      <c r="AD15" s="602">
        <v>25882</v>
      </c>
      <c r="AE15" s="602">
        <v>13248</v>
      </c>
      <c r="AF15" s="1399"/>
      <c r="AG15" s="360"/>
      <c r="AH15" s="360"/>
      <c r="AI15" s="361"/>
      <c r="AJ15" s="607"/>
    </row>
    <row r="16" spans="1:36" s="331" customFormat="1" x14ac:dyDescent="0.35">
      <c r="A16" s="330"/>
      <c r="B16" s="763" t="s">
        <v>6</v>
      </c>
      <c r="C16" s="350"/>
      <c r="D16" s="893">
        <v>65832</v>
      </c>
      <c r="E16" s="350"/>
      <c r="F16" s="765">
        <v>2616</v>
      </c>
      <c r="G16" s="766">
        <v>3.9737513671162961</v>
      </c>
      <c r="H16" s="350"/>
      <c r="I16" s="765">
        <v>468</v>
      </c>
      <c r="J16" s="766">
        <v>0.7109004739336493</v>
      </c>
      <c r="K16" s="765">
        <v>452</v>
      </c>
      <c r="L16" s="766">
        <v>96.581196581196579</v>
      </c>
      <c r="M16" s="765">
        <v>6</v>
      </c>
      <c r="N16" s="766">
        <v>1.2820512820512819</v>
      </c>
      <c r="O16" s="765">
        <v>5</v>
      </c>
      <c r="P16" s="766">
        <v>1.0683760683760684</v>
      </c>
      <c r="Q16" s="765">
        <v>1</v>
      </c>
      <c r="R16" s="766">
        <v>0.21367521367521369</v>
      </c>
      <c r="S16" s="765">
        <v>0</v>
      </c>
      <c r="T16" s="766">
        <v>0</v>
      </c>
      <c r="U16" s="765">
        <v>3</v>
      </c>
      <c r="V16" s="766">
        <v>0.64102564102564097</v>
      </c>
      <c r="W16" s="765">
        <v>1</v>
      </c>
      <c r="X16" s="766">
        <f t="shared" si="0"/>
        <v>0.21367521367521369</v>
      </c>
      <c r="Z16" s="360"/>
      <c r="AA16" s="360"/>
      <c r="AB16" s="360"/>
      <c r="AC16" s="604">
        <v>44439</v>
      </c>
      <c r="AD16" s="602">
        <v>15551</v>
      </c>
      <c r="AE16" s="602">
        <v>13247</v>
      </c>
      <c r="AF16" s="1399"/>
      <c r="AG16" s="360"/>
      <c r="AH16" s="360"/>
      <c r="AI16" s="361"/>
      <c r="AJ16" s="607"/>
    </row>
    <row r="17" spans="1:36" s="331" customFormat="1" x14ac:dyDescent="0.35">
      <c r="A17" s="330"/>
      <c r="B17" s="763" t="s">
        <v>5</v>
      </c>
      <c r="C17" s="350"/>
      <c r="D17" s="894">
        <v>18132</v>
      </c>
      <c r="E17" s="350"/>
      <c r="F17" s="765">
        <v>117</v>
      </c>
      <c r="G17" s="766">
        <v>0.64526803441429514</v>
      </c>
      <c r="H17" s="350"/>
      <c r="I17" s="765">
        <v>295</v>
      </c>
      <c r="J17" s="766">
        <v>1.6269578645488638</v>
      </c>
      <c r="K17" s="769">
        <v>196</v>
      </c>
      <c r="L17" s="766">
        <v>66.440677966101688</v>
      </c>
      <c r="M17" s="769">
        <v>1</v>
      </c>
      <c r="N17" s="766">
        <v>0.33898305084745761</v>
      </c>
      <c r="O17" s="769">
        <v>67</v>
      </c>
      <c r="P17" s="766">
        <v>22.711864406779661</v>
      </c>
      <c r="Q17" s="769">
        <v>29</v>
      </c>
      <c r="R17" s="766">
        <v>9.8305084745762716</v>
      </c>
      <c r="S17" s="769">
        <v>0</v>
      </c>
      <c r="T17" s="766">
        <v>0</v>
      </c>
      <c r="U17" s="769">
        <v>1</v>
      </c>
      <c r="V17" s="766">
        <v>0.33898305084745761</v>
      </c>
      <c r="W17" s="769">
        <v>1</v>
      </c>
      <c r="X17" s="766">
        <f t="shared" si="0"/>
        <v>0.33898305084745761</v>
      </c>
      <c r="Z17" s="360"/>
      <c r="AA17" s="360"/>
      <c r="AB17" s="360"/>
      <c r="AC17" s="604">
        <v>44469</v>
      </c>
      <c r="AD17" s="602">
        <v>29199</v>
      </c>
      <c r="AE17" s="602">
        <v>15187</v>
      </c>
      <c r="AF17" s="1399"/>
      <c r="AG17" s="360"/>
      <c r="AH17" s="360"/>
      <c r="AI17" s="361"/>
      <c r="AJ17" s="607"/>
    </row>
    <row r="18" spans="1:36" s="331" customFormat="1" x14ac:dyDescent="0.35">
      <c r="A18" s="330"/>
      <c r="B18" s="763" t="s">
        <v>4</v>
      </c>
      <c r="C18" s="350"/>
      <c r="D18" s="893">
        <v>129176</v>
      </c>
      <c r="E18" s="350"/>
      <c r="F18" s="765">
        <v>2681</v>
      </c>
      <c r="G18" s="766">
        <v>2.0754629342911999</v>
      </c>
      <c r="H18" s="350"/>
      <c r="I18" s="765">
        <v>1612</v>
      </c>
      <c r="J18" s="766">
        <v>1.2479098284511054</v>
      </c>
      <c r="K18" s="765">
        <v>1226</v>
      </c>
      <c r="L18" s="766">
        <v>76.054590570719611</v>
      </c>
      <c r="M18" s="765">
        <v>63</v>
      </c>
      <c r="N18" s="766">
        <v>3.9081885856079404</v>
      </c>
      <c r="O18" s="765">
        <v>0</v>
      </c>
      <c r="P18" s="766">
        <v>0</v>
      </c>
      <c r="Q18" s="765">
        <v>0</v>
      </c>
      <c r="R18" s="766">
        <v>0</v>
      </c>
      <c r="S18" s="765">
        <v>0</v>
      </c>
      <c r="T18" s="766">
        <v>0</v>
      </c>
      <c r="U18" s="765">
        <v>33</v>
      </c>
      <c r="V18" s="766">
        <v>2.0471464019851116</v>
      </c>
      <c r="W18" s="765">
        <v>290</v>
      </c>
      <c r="X18" s="766">
        <f t="shared" si="0"/>
        <v>17.990074441687344</v>
      </c>
      <c r="Z18" s="360"/>
      <c r="AA18" s="360"/>
      <c r="AB18" s="360"/>
      <c r="AC18" s="604">
        <v>44500</v>
      </c>
      <c r="AD18" s="602">
        <v>26213</v>
      </c>
      <c r="AE18" s="602">
        <v>13678</v>
      </c>
      <c r="AF18" s="1399"/>
      <c r="AG18" s="360"/>
      <c r="AH18" s="360"/>
      <c r="AI18" s="361"/>
      <c r="AJ18" s="607"/>
    </row>
    <row r="19" spans="1:36" s="331" customFormat="1" x14ac:dyDescent="0.35">
      <c r="A19" s="330"/>
      <c r="B19" s="763" t="s">
        <v>40</v>
      </c>
      <c r="C19" s="350"/>
      <c r="D19" s="893">
        <v>82425</v>
      </c>
      <c r="E19" s="350"/>
      <c r="F19" s="765">
        <v>1830</v>
      </c>
      <c r="G19" s="766">
        <v>2.2202001819836217</v>
      </c>
      <c r="H19" s="350"/>
      <c r="I19" s="765">
        <v>771</v>
      </c>
      <c r="J19" s="766">
        <v>0.93539581437670616</v>
      </c>
      <c r="K19" s="765">
        <v>683</v>
      </c>
      <c r="L19" s="766">
        <v>88.586251621271074</v>
      </c>
      <c r="M19" s="765">
        <v>17</v>
      </c>
      <c r="N19" s="766">
        <v>2.2049286640726331</v>
      </c>
      <c r="O19" s="765">
        <v>4</v>
      </c>
      <c r="P19" s="766">
        <v>0.51880674448767827</v>
      </c>
      <c r="Q19" s="765">
        <v>6</v>
      </c>
      <c r="R19" s="766">
        <v>0.77821011673151752</v>
      </c>
      <c r="S19" s="765">
        <v>0</v>
      </c>
      <c r="T19" s="766">
        <v>0</v>
      </c>
      <c r="U19" s="765">
        <v>4</v>
      </c>
      <c r="V19" s="766">
        <v>0.51880674448767827</v>
      </c>
      <c r="W19" s="765">
        <v>57</v>
      </c>
      <c r="X19" s="766">
        <f t="shared" si="0"/>
        <v>7.3929961089494167</v>
      </c>
      <c r="Z19" s="360"/>
      <c r="AA19" s="360"/>
      <c r="AB19" s="360"/>
      <c r="AC19" s="604">
        <v>44530</v>
      </c>
      <c r="AD19" s="602">
        <v>25655</v>
      </c>
      <c r="AE19" s="602">
        <v>14422</v>
      </c>
      <c r="AF19" s="1399"/>
      <c r="AG19" s="360"/>
      <c r="AH19" s="360"/>
      <c r="AI19" s="361"/>
      <c r="AJ19" s="607"/>
    </row>
    <row r="20" spans="1:36" s="331" customFormat="1" x14ac:dyDescent="0.35">
      <c r="A20" s="330"/>
      <c r="B20" s="763" t="s">
        <v>41</v>
      </c>
      <c r="C20" s="350"/>
      <c r="D20" s="893">
        <v>248373</v>
      </c>
      <c r="E20" s="350"/>
      <c r="F20" s="765">
        <v>6167</v>
      </c>
      <c r="G20" s="766">
        <v>2.4829590978085379</v>
      </c>
      <c r="H20" s="350"/>
      <c r="I20" s="765">
        <v>3570</v>
      </c>
      <c r="J20" s="766">
        <v>1.4373543017960888</v>
      </c>
      <c r="K20" s="765">
        <v>2111</v>
      </c>
      <c r="L20" s="766">
        <v>59.131652661064429</v>
      </c>
      <c r="M20" s="765">
        <v>37</v>
      </c>
      <c r="N20" s="766">
        <v>1.0364145658263304</v>
      </c>
      <c r="O20" s="765">
        <v>1378</v>
      </c>
      <c r="P20" s="766">
        <v>38.599439775910369</v>
      </c>
      <c r="Q20" s="765">
        <v>0</v>
      </c>
      <c r="R20" s="766">
        <v>0</v>
      </c>
      <c r="S20" s="765">
        <v>5</v>
      </c>
      <c r="T20" s="766">
        <v>0.14005602240896359</v>
      </c>
      <c r="U20" s="765">
        <v>36</v>
      </c>
      <c r="V20" s="766">
        <v>1.0084033613445378</v>
      </c>
      <c r="W20" s="765">
        <v>3</v>
      </c>
      <c r="X20" s="766">
        <f t="shared" si="0"/>
        <v>8.4033613445378158E-2</v>
      </c>
      <c r="Z20" s="360"/>
      <c r="AA20" s="360"/>
      <c r="AB20" s="360"/>
      <c r="AC20" s="604">
        <v>44561</v>
      </c>
      <c r="AD20" s="602">
        <v>24712</v>
      </c>
      <c r="AE20" s="602">
        <v>14501</v>
      </c>
      <c r="AF20" s="1399"/>
      <c r="AG20" s="360"/>
      <c r="AH20" s="360"/>
      <c r="AI20" s="361"/>
      <c r="AJ20" s="607"/>
    </row>
    <row r="21" spans="1:36" s="331" customFormat="1" x14ac:dyDescent="0.35">
      <c r="A21" s="330"/>
      <c r="B21" s="763" t="s">
        <v>3</v>
      </c>
      <c r="C21" s="350"/>
      <c r="D21" s="893">
        <v>179408</v>
      </c>
      <c r="E21" s="350"/>
      <c r="F21" s="765">
        <v>2438</v>
      </c>
      <c r="G21" s="766">
        <v>1.3589137608133417</v>
      </c>
      <c r="H21" s="350"/>
      <c r="I21" s="765">
        <v>1585</v>
      </c>
      <c r="J21" s="766">
        <v>0.88346116115223405</v>
      </c>
      <c r="K21" s="765">
        <v>1500</v>
      </c>
      <c r="L21" s="766">
        <v>94.637223974763401</v>
      </c>
      <c r="M21" s="765">
        <v>14</v>
      </c>
      <c r="N21" s="766">
        <v>0.88328075709779175</v>
      </c>
      <c r="O21" s="765">
        <v>66</v>
      </c>
      <c r="P21" s="766">
        <v>4.1640378548895898</v>
      </c>
      <c r="Q21" s="765">
        <v>0</v>
      </c>
      <c r="R21" s="766">
        <v>0</v>
      </c>
      <c r="S21" s="765">
        <v>2</v>
      </c>
      <c r="T21" s="766">
        <v>0.12618296529968456</v>
      </c>
      <c r="U21" s="765">
        <v>1</v>
      </c>
      <c r="V21" s="766">
        <v>6.3091482649842281E-2</v>
      </c>
      <c r="W21" s="765">
        <v>2</v>
      </c>
      <c r="X21" s="766">
        <f t="shared" si="0"/>
        <v>0.12618296529968456</v>
      </c>
      <c r="Z21" s="360"/>
      <c r="AA21" s="360"/>
      <c r="AB21" s="360"/>
      <c r="AC21" s="604">
        <v>44592</v>
      </c>
      <c r="AD21" s="602">
        <v>15800</v>
      </c>
      <c r="AE21" s="602">
        <v>18653</v>
      </c>
      <c r="AF21" s="1399"/>
      <c r="AG21" s="360"/>
      <c r="AH21" s="360"/>
      <c r="AI21" s="361"/>
      <c r="AJ21" s="607"/>
    </row>
    <row r="22" spans="1:36" s="331" customFormat="1" x14ac:dyDescent="0.35">
      <c r="A22" s="330"/>
      <c r="B22" s="763" t="s">
        <v>2</v>
      </c>
      <c r="C22" s="350"/>
      <c r="D22" s="893">
        <v>37664</v>
      </c>
      <c r="E22" s="350"/>
      <c r="F22" s="765">
        <v>555</v>
      </c>
      <c r="G22" s="766">
        <v>1.4735556499575191</v>
      </c>
      <c r="H22" s="350"/>
      <c r="I22" s="765">
        <v>435</v>
      </c>
      <c r="J22" s="766">
        <v>1.1549490229396771</v>
      </c>
      <c r="K22" s="765">
        <v>356</v>
      </c>
      <c r="L22" s="766">
        <v>81.839080459770116</v>
      </c>
      <c r="M22" s="765">
        <v>7</v>
      </c>
      <c r="N22" s="766">
        <v>1.6091954022988506</v>
      </c>
      <c r="O22" s="765">
        <v>35</v>
      </c>
      <c r="P22" s="766">
        <v>8.0459770114942533</v>
      </c>
      <c r="Q22" s="765">
        <v>0</v>
      </c>
      <c r="R22" s="766">
        <v>0</v>
      </c>
      <c r="S22" s="765">
        <v>0</v>
      </c>
      <c r="T22" s="766">
        <v>0</v>
      </c>
      <c r="U22" s="765">
        <v>6</v>
      </c>
      <c r="V22" s="766">
        <v>1.3793103448275863</v>
      </c>
      <c r="W22" s="765">
        <v>31</v>
      </c>
      <c r="X22" s="766">
        <f t="shared" si="0"/>
        <v>7.1264367816091951</v>
      </c>
      <c r="Z22" s="360"/>
      <c r="AA22" s="360"/>
      <c r="AB22" s="360"/>
      <c r="AC22" s="604">
        <v>44620</v>
      </c>
      <c r="AD22" s="602">
        <v>21660</v>
      </c>
      <c r="AE22" s="602">
        <v>18762</v>
      </c>
      <c r="AF22" s="1399"/>
      <c r="AG22" s="360"/>
      <c r="AH22" s="360"/>
      <c r="AI22" s="361"/>
      <c r="AJ22" s="607"/>
    </row>
    <row r="23" spans="1:36" s="331" customFormat="1" x14ac:dyDescent="0.35">
      <c r="A23" s="330"/>
      <c r="B23" s="763" t="s">
        <v>35</v>
      </c>
      <c r="C23" s="350"/>
      <c r="D23" s="893">
        <v>93660</v>
      </c>
      <c r="E23" s="350"/>
      <c r="F23" s="765">
        <v>2304</v>
      </c>
      <c r="G23" s="766">
        <v>2.4599615631005767</v>
      </c>
      <c r="H23" s="350"/>
      <c r="I23" s="765">
        <v>1233</v>
      </c>
      <c r="J23" s="766">
        <v>1.3164638052530429</v>
      </c>
      <c r="K23" s="765">
        <v>985</v>
      </c>
      <c r="L23" s="766">
        <v>79.886455798864546</v>
      </c>
      <c r="M23" s="765">
        <v>6</v>
      </c>
      <c r="N23" s="766">
        <v>0.48661800486618007</v>
      </c>
      <c r="O23" s="765">
        <v>185</v>
      </c>
      <c r="P23" s="766">
        <v>15.004055150040552</v>
      </c>
      <c r="Q23" s="765">
        <v>43</v>
      </c>
      <c r="R23" s="766">
        <v>3.4874290348742907</v>
      </c>
      <c r="S23" s="765">
        <v>6</v>
      </c>
      <c r="T23" s="766">
        <v>0.48661800486618007</v>
      </c>
      <c r="U23" s="765">
        <v>8</v>
      </c>
      <c r="V23" s="766">
        <v>0.64882400648824012</v>
      </c>
      <c r="W23" s="765">
        <v>0</v>
      </c>
      <c r="X23" s="766">
        <f t="shared" si="0"/>
        <v>0</v>
      </c>
      <c r="Z23" s="360"/>
      <c r="AA23" s="360"/>
      <c r="AB23" s="360"/>
      <c r="AC23" s="604">
        <v>44651</v>
      </c>
      <c r="AD23" s="602">
        <v>28954</v>
      </c>
      <c r="AE23" s="602">
        <v>17183</v>
      </c>
      <c r="AF23" s="1399"/>
      <c r="AG23" s="360"/>
      <c r="AH23" s="360"/>
      <c r="AI23" s="361"/>
      <c r="AJ23" s="607"/>
    </row>
    <row r="24" spans="1:36" s="331" customFormat="1" x14ac:dyDescent="0.35">
      <c r="A24" s="330"/>
      <c r="B24" s="763" t="s">
        <v>42</v>
      </c>
      <c r="C24" s="350"/>
      <c r="D24" s="893">
        <v>209961</v>
      </c>
      <c r="E24" s="350"/>
      <c r="F24" s="765">
        <v>3720</v>
      </c>
      <c r="G24" s="766">
        <v>1.7717576121279666</v>
      </c>
      <c r="H24" s="350"/>
      <c r="I24" s="765">
        <v>2508</v>
      </c>
      <c r="J24" s="766">
        <v>1.1945075514024033</v>
      </c>
      <c r="K24" s="765">
        <v>1971</v>
      </c>
      <c r="L24" s="766">
        <v>78.588516746411486</v>
      </c>
      <c r="M24" s="765">
        <v>68</v>
      </c>
      <c r="N24" s="766">
        <v>2.7113237639553431</v>
      </c>
      <c r="O24" s="765">
        <v>0</v>
      </c>
      <c r="P24" s="766">
        <v>0</v>
      </c>
      <c r="Q24" s="765">
        <v>0</v>
      </c>
      <c r="R24" s="766">
        <v>0</v>
      </c>
      <c r="S24" s="765">
        <v>0</v>
      </c>
      <c r="T24" s="766">
        <v>0</v>
      </c>
      <c r="U24" s="765">
        <v>26</v>
      </c>
      <c r="V24" s="766">
        <v>1.036682615629984</v>
      </c>
      <c r="W24" s="765">
        <v>443</v>
      </c>
      <c r="X24" s="766">
        <f t="shared" si="0"/>
        <v>17.663476874003191</v>
      </c>
      <c r="Z24" s="360"/>
      <c r="AA24" s="360"/>
      <c r="AB24" s="360"/>
      <c r="AC24" s="604">
        <v>44681</v>
      </c>
      <c r="AD24" s="602">
        <v>20498</v>
      </c>
      <c r="AE24" s="602">
        <v>16055</v>
      </c>
      <c r="AF24" s="1399"/>
      <c r="AG24" s="360"/>
      <c r="AH24" s="360"/>
      <c r="AI24" s="361"/>
      <c r="AJ24" s="607"/>
    </row>
    <row r="25" spans="1:36" x14ac:dyDescent="0.35">
      <c r="A25" s="332"/>
      <c r="B25" s="763" t="s">
        <v>43</v>
      </c>
      <c r="C25" s="350"/>
      <c r="D25" s="893">
        <v>50287</v>
      </c>
      <c r="E25" s="350"/>
      <c r="F25" s="765">
        <v>1528</v>
      </c>
      <c r="G25" s="766">
        <v>3.0385586732157419</v>
      </c>
      <c r="H25" s="350"/>
      <c r="I25" s="765">
        <v>392</v>
      </c>
      <c r="J25" s="766">
        <v>0.77952552349513793</v>
      </c>
      <c r="K25" s="765">
        <v>284</v>
      </c>
      <c r="L25" s="766">
        <v>72.448979591836732</v>
      </c>
      <c r="M25" s="765">
        <v>5</v>
      </c>
      <c r="N25" s="766">
        <v>1.2755102040816326</v>
      </c>
      <c r="O25" s="765">
        <v>2</v>
      </c>
      <c r="P25" s="766">
        <v>0.51020408163265307</v>
      </c>
      <c r="Q25" s="765">
        <v>85</v>
      </c>
      <c r="R25" s="766">
        <v>21.683673469387756</v>
      </c>
      <c r="S25" s="765">
        <v>8</v>
      </c>
      <c r="T25" s="766">
        <v>2.0408163265306123</v>
      </c>
      <c r="U25" s="765">
        <v>1</v>
      </c>
      <c r="V25" s="766">
        <v>0.25510204081632654</v>
      </c>
      <c r="W25" s="765">
        <v>7</v>
      </c>
      <c r="X25" s="766">
        <f t="shared" si="0"/>
        <v>1.7857142857142856</v>
      </c>
      <c r="Z25" s="360"/>
      <c r="AA25" s="360"/>
      <c r="AB25" s="360"/>
      <c r="AC25" s="604">
        <v>44712</v>
      </c>
      <c r="AD25" s="602">
        <v>23876</v>
      </c>
      <c r="AE25" s="602">
        <v>15983</v>
      </c>
      <c r="AF25" s="1399"/>
      <c r="AG25" s="360"/>
      <c r="AH25" s="360"/>
      <c r="AI25" s="361"/>
      <c r="AJ25" s="607"/>
    </row>
    <row r="26" spans="1:36" s="331" customFormat="1" x14ac:dyDescent="0.35">
      <c r="B26" s="763" t="s">
        <v>44</v>
      </c>
      <c r="C26" s="350"/>
      <c r="D26" s="895">
        <v>17562</v>
      </c>
      <c r="E26" s="350"/>
      <c r="F26" s="769">
        <v>229</v>
      </c>
      <c r="G26" s="766">
        <v>1.3039517139277987</v>
      </c>
      <c r="H26" s="350"/>
      <c r="I26" s="769">
        <v>293</v>
      </c>
      <c r="J26" s="766">
        <v>1.668374900353035</v>
      </c>
      <c r="K26" s="769">
        <v>238</v>
      </c>
      <c r="L26" s="766">
        <v>81.228668941979521</v>
      </c>
      <c r="M26" s="769">
        <v>3</v>
      </c>
      <c r="N26" s="766">
        <v>1.0238907849829351</v>
      </c>
      <c r="O26" s="769">
        <v>0</v>
      </c>
      <c r="P26" s="766">
        <v>0</v>
      </c>
      <c r="Q26" s="769">
        <v>0</v>
      </c>
      <c r="R26" s="766">
        <v>0</v>
      </c>
      <c r="S26" s="769">
        <v>0</v>
      </c>
      <c r="T26" s="766">
        <v>0</v>
      </c>
      <c r="U26" s="769">
        <v>52</v>
      </c>
      <c r="V26" s="766">
        <v>17.747440273037544</v>
      </c>
      <c r="W26" s="769">
        <v>0</v>
      </c>
      <c r="X26" s="766">
        <f t="shared" si="0"/>
        <v>0</v>
      </c>
      <c r="Z26" s="360"/>
      <c r="AA26" s="360"/>
      <c r="AB26" s="360"/>
      <c r="AC26" s="604">
        <v>44742</v>
      </c>
      <c r="AD26" s="602">
        <v>25318</v>
      </c>
      <c r="AE26" s="602">
        <v>16449</v>
      </c>
      <c r="AF26" s="1399"/>
      <c r="AG26" s="360"/>
      <c r="AH26" s="360"/>
      <c r="AI26" s="361"/>
      <c r="AJ26" s="607"/>
    </row>
    <row r="27" spans="1:36" s="331" customFormat="1" x14ac:dyDescent="0.35">
      <c r="B27" s="763" t="s">
        <v>45</v>
      </c>
      <c r="C27" s="350"/>
      <c r="D27" s="895">
        <v>74802</v>
      </c>
      <c r="E27" s="350"/>
      <c r="F27" s="769">
        <v>1142</v>
      </c>
      <c r="G27" s="766">
        <v>1.5266971471351034</v>
      </c>
      <c r="H27" s="350"/>
      <c r="I27" s="769">
        <v>966</v>
      </c>
      <c r="J27" s="766">
        <v>1.291409320606401</v>
      </c>
      <c r="K27" s="769">
        <v>804</v>
      </c>
      <c r="L27" s="766">
        <v>83.229813664596278</v>
      </c>
      <c r="M27" s="769">
        <v>21</v>
      </c>
      <c r="N27" s="766">
        <v>2.1739130434782608</v>
      </c>
      <c r="O27" s="769">
        <v>80</v>
      </c>
      <c r="P27" s="766">
        <v>8.2815734989648035</v>
      </c>
      <c r="Q27" s="769">
        <v>11</v>
      </c>
      <c r="R27" s="766">
        <v>1.1387163561076603</v>
      </c>
      <c r="S27" s="769">
        <v>16</v>
      </c>
      <c r="T27" s="766">
        <v>1.6563146997929608</v>
      </c>
      <c r="U27" s="769">
        <v>31</v>
      </c>
      <c r="V27" s="766">
        <v>3.2091097308488616</v>
      </c>
      <c r="W27" s="769">
        <v>3</v>
      </c>
      <c r="X27" s="766">
        <f t="shared" si="0"/>
        <v>0.3105590062111801</v>
      </c>
      <c r="Z27" s="360"/>
      <c r="AA27" s="360"/>
      <c r="AB27" s="360"/>
      <c r="AC27" s="604">
        <v>44773</v>
      </c>
      <c r="AD27" s="602">
        <v>29962</v>
      </c>
      <c r="AE27" s="602">
        <v>16217</v>
      </c>
      <c r="AF27" s="1399"/>
      <c r="AG27" s="360"/>
      <c r="AH27" s="360"/>
      <c r="AI27" s="361"/>
      <c r="AJ27" s="607"/>
    </row>
    <row r="28" spans="1:36" s="331" customFormat="1" x14ac:dyDescent="0.35">
      <c r="B28" s="763" t="s">
        <v>46</v>
      </c>
      <c r="C28" s="350"/>
      <c r="D28" s="895">
        <v>9620</v>
      </c>
      <c r="E28" s="350"/>
      <c r="F28" s="769">
        <v>352</v>
      </c>
      <c r="G28" s="775">
        <v>3.6590436590436592</v>
      </c>
      <c r="H28" s="350"/>
      <c r="I28" s="769">
        <v>144</v>
      </c>
      <c r="J28" s="775">
        <v>1.496881496881497</v>
      </c>
      <c r="K28" s="769">
        <v>27</v>
      </c>
      <c r="L28" s="775">
        <v>18.75</v>
      </c>
      <c r="M28" s="769">
        <v>0</v>
      </c>
      <c r="N28" s="775">
        <v>0</v>
      </c>
      <c r="O28" s="769">
        <v>110</v>
      </c>
      <c r="P28" s="775">
        <v>76.388888888888886</v>
      </c>
      <c r="Q28" s="769">
        <v>2</v>
      </c>
      <c r="R28" s="775">
        <v>1.3888888888888888</v>
      </c>
      <c r="S28" s="769">
        <v>0</v>
      </c>
      <c r="T28" s="775">
        <v>0</v>
      </c>
      <c r="U28" s="769">
        <v>3</v>
      </c>
      <c r="V28" s="775">
        <v>2.083333333333333</v>
      </c>
      <c r="W28" s="769">
        <v>2</v>
      </c>
      <c r="X28" s="775">
        <f t="shared" si="0"/>
        <v>1.3888888888888888</v>
      </c>
      <c r="Z28" s="360"/>
      <c r="AA28" s="360"/>
      <c r="AB28" s="360"/>
      <c r="AC28" s="604">
        <v>44804</v>
      </c>
      <c r="AD28" s="602">
        <v>19002</v>
      </c>
      <c r="AE28" s="602">
        <v>17806</v>
      </c>
      <c r="AF28" s="1399"/>
      <c r="AG28" s="360"/>
      <c r="AH28" s="360"/>
      <c r="AI28" s="361"/>
      <c r="AJ28" s="607"/>
    </row>
    <row r="29" spans="1:36" s="331" customFormat="1" x14ac:dyDescent="0.35">
      <c r="B29" s="884" t="s">
        <v>1</v>
      </c>
      <c r="C29" s="350"/>
      <c r="D29" s="896">
        <v>3916</v>
      </c>
      <c r="E29" s="350"/>
      <c r="F29" s="885">
        <v>43</v>
      </c>
      <c r="G29" s="897">
        <v>1.0980592441266599</v>
      </c>
      <c r="H29" s="350"/>
      <c r="I29" s="885">
        <v>24</v>
      </c>
      <c r="J29" s="897">
        <v>0.61287027579162412</v>
      </c>
      <c r="K29" s="885">
        <v>17</v>
      </c>
      <c r="L29" s="897">
        <v>70.833333333333343</v>
      </c>
      <c r="M29" s="885">
        <v>1</v>
      </c>
      <c r="N29" s="897">
        <v>4.1666666666666661</v>
      </c>
      <c r="O29" s="885">
        <v>1</v>
      </c>
      <c r="P29" s="897">
        <v>4.1666666666666661</v>
      </c>
      <c r="Q29" s="885">
        <v>2</v>
      </c>
      <c r="R29" s="897">
        <v>8.3333333333333321</v>
      </c>
      <c r="S29" s="885">
        <v>0</v>
      </c>
      <c r="T29" s="897">
        <v>0</v>
      </c>
      <c r="U29" s="885">
        <v>2</v>
      </c>
      <c r="V29" s="897">
        <v>8.3333333333333321</v>
      </c>
      <c r="W29" s="885">
        <v>1</v>
      </c>
      <c r="X29" s="897">
        <f t="shared" si="0"/>
        <v>4.1666666666666661</v>
      </c>
      <c r="Z29" s="360"/>
      <c r="AA29" s="360"/>
      <c r="AB29" s="360"/>
      <c r="AC29" s="604">
        <v>44834</v>
      </c>
      <c r="AD29" s="602">
        <v>23558</v>
      </c>
      <c r="AE29" s="602">
        <v>17545</v>
      </c>
      <c r="AF29" s="1399"/>
      <c r="AG29" s="360"/>
      <c r="AH29" s="360"/>
      <c r="AI29" s="361"/>
      <c r="AJ29" s="607"/>
    </row>
    <row r="30" spans="1:36" s="328" customFormat="1" ht="7.5" customHeight="1" x14ac:dyDescent="0.35">
      <c r="A30" s="326"/>
      <c r="B30" s="327"/>
      <c r="D30" s="327"/>
      <c r="F30" s="327"/>
      <c r="G30" s="335"/>
      <c r="I30" s="327"/>
      <c r="J30" s="335"/>
      <c r="K30" s="327"/>
      <c r="L30" s="335"/>
      <c r="M30" s="327"/>
      <c r="N30" s="335"/>
      <c r="O30" s="327"/>
      <c r="P30" s="335"/>
      <c r="Q30" s="327"/>
      <c r="R30" s="335"/>
      <c r="S30" s="327"/>
      <c r="T30" s="335"/>
      <c r="U30" s="327"/>
      <c r="V30" s="335"/>
      <c r="W30" s="327"/>
      <c r="X30" s="335"/>
      <c r="Z30" s="329"/>
      <c r="AA30" s="329"/>
      <c r="AB30" s="360"/>
      <c r="AC30" s="604">
        <v>44865</v>
      </c>
      <c r="AD30" s="602">
        <v>27902</v>
      </c>
      <c r="AE30" s="602">
        <v>14112</v>
      </c>
      <c r="AF30" s="1404"/>
      <c r="AG30" s="329"/>
      <c r="AH30" s="360"/>
      <c r="AI30" s="361"/>
      <c r="AJ30" s="607"/>
    </row>
    <row r="31" spans="1:36" s="329" customFormat="1" x14ac:dyDescent="0.35">
      <c r="B31" s="1256" t="s">
        <v>0</v>
      </c>
      <c r="C31" s="320"/>
      <c r="D31" s="1273">
        <v>1677042</v>
      </c>
      <c r="E31" s="320"/>
      <c r="F31" s="1257">
        <v>35947</v>
      </c>
      <c r="G31" s="1258">
        <v>2.1434764305246974</v>
      </c>
      <c r="H31" s="320"/>
      <c r="I31" s="1257">
        <v>18069</v>
      </c>
      <c r="J31" s="1258">
        <v>1.0774327655479112</v>
      </c>
      <c r="K31" s="1257">
        <v>14404</v>
      </c>
      <c r="L31" s="1258">
        <v>79.716641762134046</v>
      </c>
      <c r="M31" s="1257">
        <v>293</v>
      </c>
      <c r="N31" s="1258">
        <v>1.6215617909126128</v>
      </c>
      <c r="O31" s="1257">
        <v>1979</v>
      </c>
      <c r="P31" s="1258">
        <v>10.952460014389285</v>
      </c>
      <c r="Q31" s="1257">
        <v>255</v>
      </c>
      <c r="R31" s="1258">
        <v>1.4112568487464718</v>
      </c>
      <c r="S31" s="1257">
        <v>38</v>
      </c>
      <c r="T31" s="1258">
        <v>0.2103049421661409</v>
      </c>
      <c r="U31" s="1257">
        <v>221</v>
      </c>
      <c r="V31" s="1258">
        <v>1.2230892689136088</v>
      </c>
      <c r="W31" s="1257">
        <f>SUM(W12:W29)</f>
        <v>879</v>
      </c>
      <c r="X31" s="1258">
        <f>W31/$I31*100</f>
        <v>4.8646853727378385</v>
      </c>
      <c r="Z31" s="360"/>
      <c r="AA31" s="360"/>
      <c r="AC31" s="604">
        <v>44895</v>
      </c>
      <c r="AD31" s="602">
        <v>25864</v>
      </c>
      <c r="AE31" s="602">
        <v>14618</v>
      </c>
      <c r="AF31" s="1399"/>
      <c r="AG31" s="360"/>
      <c r="AJ31" s="395"/>
    </row>
    <row r="32" spans="1:36" s="328" customFormat="1" ht="6.75" customHeight="1" x14ac:dyDescent="0.25">
      <c r="B32" s="397" t="s">
        <v>39</v>
      </c>
      <c r="C32" s="449"/>
      <c r="E32" s="449"/>
      <c r="Z32" s="329"/>
      <c r="AA32" s="329"/>
      <c r="AB32" s="329"/>
      <c r="AC32" s="604">
        <v>44926</v>
      </c>
      <c r="AD32" s="602">
        <v>27618</v>
      </c>
      <c r="AE32" s="602">
        <v>15332</v>
      </c>
      <c r="AF32" s="1404"/>
      <c r="AG32" s="329"/>
      <c r="AH32" s="329"/>
      <c r="AI32" s="329"/>
    </row>
    <row r="33" spans="2:35" s="394" customFormat="1" ht="15" customHeight="1" x14ac:dyDescent="0.25">
      <c r="B33" s="1530" t="s">
        <v>389</v>
      </c>
      <c r="C33" s="1530"/>
      <c r="D33" s="1530"/>
      <c r="E33" s="1530"/>
      <c r="F33" s="1530"/>
      <c r="G33" s="1530"/>
      <c r="H33" s="1530"/>
      <c r="I33" s="1530"/>
      <c r="J33" s="1530"/>
      <c r="K33" s="1530"/>
      <c r="L33" s="1530"/>
      <c r="M33" s="1530"/>
      <c r="N33" s="1530"/>
      <c r="O33" s="1530"/>
      <c r="P33" s="1530"/>
      <c r="Q33" s="1530"/>
      <c r="R33" s="1530"/>
      <c r="S33" s="1530"/>
      <c r="T33" s="1530"/>
      <c r="U33" s="1530"/>
      <c r="V33" s="1530"/>
      <c r="W33" s="1530"/>
      <c r="X33" s="1530"/>
      <c r="Z33" s="329"/>
      <c r="AA33" s="329"/>
      <c r="AB33" s="329"/>
      <c r="AC33" s="604">
        <v>44957</v>
      </c>
      <c r="AD33" s="602">
        <v>19275</v>
      </c>
      <c r="AE33" s="602">
        <v>18183</v>
      </c>
      <c r="AF33" s="1404"/>
      <c r="AG33" s="329"/>
      <c r="AH33" s="329"/>
      <c r="AI33" s="329"/>
    </row>
    <row r="34" spans="2:35" s="394" customFormat="1" ht="11.25" customHeight="1" x14ac:dyDescent="0.25">
      <c r="B34" s="1530"/>
      <c r="C34" s="1530"/>
      <c r="D34" s="1530"/>
      <c r="E34" s="1530"/>
      <c r="F34" s="1530"/>
      <c r="G34" s="1530"/>
      <c r="H34" s="1530"/>
      <c r="I34" s="1530"/>
      <c r="J34" s="1530"/>
      <c r="K34" s="1530"/>
      <c r="L34" s="1530"/>
      <c r="M34" s="1530"/>
      <c r="N34" s="1530"/>
      <c r="O34" s="1530"/>
      <c r="P34" s="1530"/>
      <c r="Q34" s="1530"/>
      <c r="R34" s="1530"/>
      <c r="S34" s="1530"/>
      <c r="T34" s="1530"/>
      <c r="U34" s="1530"/>
      <c r="V34" s="1530"/>
      <c r="W34" s="1530"/>
      <c r="X34" s="1530"/>
      <c r="Z34" s="329"/>
      <c r="AA34" s="329"/>
      <c r="AB34" s="329"/>
      <c r="AC34" s="604">
        <v>44985</v>
      </c>
      <c r="AD34" s="602">
        <v>22255</v>
      </c>
      <c r="AE34" s="602">
        <v>17384</v>
      </c>
      <c r="AF34" s="1404"/>
      <c r="AG34" s="329"/>
      <c r="AH34" s="329"/>
      <c r="AI34" s="329"/>
    </row>
    <row r="35" spans="2:35" x14ac:dyDescent="0.25">
      <c r="B35" s="1490"/>
      <c r="C35" s="1490"/>
      <c r="D35" s="1490"/>
      <c r="AC35" s="604">
        <v>45016</v>
      </c>
      <c r="AD35" s="602">
        <v>31089</v>
      </c>
      <c r="AE35" s="602">
        <v>20191</v>
      </c>
    </row>
    <row r="36" spans="2:35" x14ac:dyDescent="0.25">
      <c r="B36" s="1480"/>
      <c r="C36" s="1480"/>
      <c r="D36" s="1480"/>
      <c r="AC36" s="604">
        <v>45046</v>
      </c>
      <c r="AD36" s="602">
        <v>29256</v>
      </c>
      <c r="AE36" s="602">
        <v>18363</v>
      </c>
    </row>
    <row r="37" spans="2:35" x14ac:dyDescent="0.25">
      <c r="AC37" s="604">
        <v>45077</v>
      </c>
      <c r="AD37" s="602">
        <v>26178</v>
      </c>
      <c r="AE37" s="602">
        <v>15112</v>
      </c>
    </row>
    <row r="38" spans="2:35" x14ac:dyDescent="0.25">
      <c r="AC38" s="604">
        <v>45107</v>
      </c>
      <c r="AD38" s="602">
        <v>26589</v>
      </c>
      <c r="AE38" s="602">
        <v>15064</v>
      </c>
    </row>
    <row r="39" spans="2:35" x14ac:dyDescent="0.25">
      <c r="AC39" s="604">
        <v>45138</v>
      </c>
      <c r="AD39" s="602">
        <v>21178</v>
      </c>
      <c r="AE39" s="602">
        <v>19930</v>
      </c>
      <c r="AF39" s="1405"/>
    </row>
    <row r="40" spans="2:35" x14ac:dyDescent="0.25">
      <c r="AC40" s="604">
        <v>45169</v>
      </c>
      <c r="AD40" s="602">
        <v>19953</v>
      </c>
      <c r="AE40" s="602">
        <v>13281</v>
      </c>
    </row>
    <row r="41" spans="2:35" x14ac:dyDescent="0.25">
      <c r="AC41" s="604">
        <v>45199</v>
      </c>
      <c r="AD41" s="602">
        <v>25272</v>
      </c>
      <c r="AE41" s="602">
        <v>16023</v>
      </c>
    </row>
    <row r="42" spans="2:35" x14ac:dyDescent="0.25">
      <c r="AC42" s="604">
        <v>45230</v>
      </c>
      <c r="AD42" s="602">
        <v>25809</v>
      </c>
      <c r="AE42" s="602">
        <v>14730</v>
      </c>
    </row>
    <row r="43" spans="2:35" x14ac:dyDescent="0.25">
      <c r="AC43" s="604">
        <v>45260</v>
      </c>
      <c r="AD43" s="602">
        <v>23533</v>
      </c>
      <c r="AE43" s="602">
        <v>14866</v>
      </c>
    </row>
    <row r="44" spans="2:35" x14ac:dyDescent="0.25">
      <c r="AC44" s="604">
        <v>45291</v>
      </c>
      <c r="AD44" s="602">
        <v>26424</v>
      </c>
      <c r="AE44" s="602">
        <v>15255</v>
      </c>
    </row>
    <row r="45" spans="2:35" x14ac:dyDescent="0.25">
      <c r="AC45" s="604">
        <v>45322</v>
      </c>
      <c r="AD45" s="602">
        <v>15028</v>
      </c>
      <c r="AE45" s="602">
        <v>18428</v>
      </c>
    </row>
    <row r="46" spans="2:35" x14ac:dyDescent="0.25">
      <c r="AC46" s="604">
        <v>45351</v>
      </c>
      <c r="AD46" s="602">
        <v>26779</v>
      </c>
      <c r="AE46" s="602">
        <v>22135</v>
      </c>
    </row>
    <row r="47" spans="2:35" x14ac:dyDescent="0.25">
      <c r="AC47" s="1328">
        <v>45382</v>
      </c>
      <c r="AD47" s="602">
        <v>28951</v>
      </c>
      <c r="AE47" s="602">
        <v>17739</v>
      </c>
    </row>
    <row r="48" spans="2:35" x14ac:dyDescent="0.25">
      <c r="AC48" s="1328">
        <v>45412</v>
      </c>
      <c r="AD48" s="602">
        <v>28355</v>
      </c>
      <c r="AE48" s="602">
        <v>17505</v>
      </c>
    </row>
    <row r="49" spans="29:31" x14ac:dyDescent="0.25">
      <c r="AC49" s="1328">
        <v>45443</v>
      </c>
      <c r="AD49" s="602">
        <v>27570</v>
      </c>
      <c r="AE49" s="602">
        <v>17074</v>
      </c>
    </row>
    <row r="50" spans="29:31" x14ac:dyDescent="0.25">
      <c r="AC50" s="1328">
        <v>45473</v>
      </c>
      <c r="AD50" s="602">
        <v>28451</v>
      </c>
      <c r="AE50" s="602">
        <v>16876</v>
      </c>
    </row>
    <row r="51" spans="29:31" x14ac:dyDescent="0.25">
      <c r="AC51" s="1328">
        <v>45504</v>
      </c>
      <c r="AD51" s="602">
        <v>23693</v>
      </c>
      <c r="AE51" s="602">
        <v>14856</v>
      </c>
    </row>
    <row r="52" spans="29:31" x14ac:dyDescent="0.25">
      <c r="AC52" s="1328">
        <v>45535</v>
      </c>
      <c r="AD52" s="602">
        <v>21725</v>
      </c>
      <c r="AE52" s="602">
        <v>15859</v>
      </c>
    </row>
    <row r="53" spans="29:31" x14ac:dyDescent="0.25">
      <c r="AC53" s="1328">
        <v>45565</v>
      </c>
      <c r="AD53" s="602">
        <v>21233</v>
      </c>
      <c r="AE53" s="602">
        <v>16108</v>
      </c>
    </row>
    <row r="54" spans="29:31" x14ac:dyDescent="0.25">
      <c r="AC54" s="1328">
        <v>45596</v>
      </c>
      <c r="AD54" s="602">
        <v>27120</v>
      </c>
      <c r="AE54" s="602">
        <v>14590</v>
      </c>
    </row>
    <row r="55" spans="29:31" x14ac:dyDescent="0.25">
      <c r="AC55" s="1328">
        <v>45626</v>
      </c>
      <c r="AD55" s="602">
        <v>31086</v>
      </c>
      <c r="AE55" s="602">
        <v>15962</v>
      </c>
    </row>
    <row r="56" spans="29:31" x14ac:dyDescent="0.25">
      <c r="AC56" s="1328">
        <v>45657</v>
      </c>
      <c r="AD56" s="602">
        <v>29012</v>
      </c>
      <c r="AE56" s="602">
        <v>15313</v>
      </c>
    </row>
    <row r="57" spans="29:31" x14ac:dyDescent="0.25">
      <c r="AC57" s="1328">
        <v>45688</v>
      </c>
      <c r="AD57" s="602">
        <v>20443</v>
      </c>
      <c r="AE57" s="602">
        <v>17379</v>
      </c>
    </row>
    <row r="58" spans="29:31" x14ac:dyDescent="0.25">
      <c r="AC58" s="1328">
        <v>45716</v>
      </c>
      <c r="AD58" s="602">
        <v>24566</v>
      </c>
      <c r="AE58" s="602">
        <v>22564</v>
      </c>
    </row>
    <row r="59" spans="29:31" x14ac:dyDescent="0.25">
      <c r="AC59" s="1328">
        <v>45747</v>
      </c>
      <c r="AD59" s="602">
        <v>28019</v>
      </c>
      <c r="AE59" s="602">
        <v>18336</v>
      </c>
    </row>
    <row r="60" spans="29:31" x14ac:dyDescent="0.25">
      <c r="AC60" s="1328">
        <v>45777</v>
      </c>
      <c r="AD60" s="602">
        <v>29196</v>
      </c>
      <c r="AE60" s="602">
        <v>18470</v>
      </c>
    </row>
    <row r="61" spans="29:31" x14ac:dyDescent="0.25">
      <c r="AC61" s="1328">
        <v>45808</v>
      </c>
      <c r="AD61" s="602">
        <v>26650</v>
      </c>
      <c r="AE61" s="602">
        <v>16989</v>
      </c>
    </row>
    <row r="62" spans="29:31" x14ac:dyDescent="0.25">
      <c r="AC62" s="1328">
        <v>45838</v>
      </c>
      <c r="AD62" s="602">
        <v>28970</v>
      </c>
      <c r="AE62" s="602">
        <v>16692</v>
      </c>
    </row>
    <row r="63" spans="29:31" x14ac:dyDescent="0.25">
      <c r="AC63" s="1328">
        <v>45869</v>
      </c>
      <c r="AD63" s="602">
        <v>35948</v>
      </c>
      <c r="AE63" s="602">
        <v>17775</v>
      </c>
    </row>
    <row r="64" spans="29:31" x14ac:dyDescent="0.25">
      <c r="AC64" s="1328">
        <v>45900</v>
      </c>
      <c r="AD64" s="602">
        <v>27697</v>
      </c>
      <c r="AE64" s="602">
        <v>16563</v>
      </c>
    </row>
    <row r="65" spans="29:31" x14ac:dyDescent="0.25">
      <c r="AC65" s="1328">
        <v>45930</v>
      </c>
      <c r="AD65" s="602">
        <v>31593</v>
      </c>
      <c r="AE65" s="602">
        <v>16472</v>
      </c>
    </row>
    <row r="66" spans="29:31" x14ac:dyDescent="0.25">
      <c r="AC66" s="1328">
        <v>45961</v>
      </c>
      <c r="AD66" s="602">
        <v>40155</v>
      </c>
      <c r="AE66" s="602">
        <v>16155</v>
      </c>
    </row>
    <row r="67" spans="29:31" x14ac:dyDescent="0.25">
      <c r="AC67" s="1328">
        <v>45991</v>
      </c>
      <c r="AD67" s="602">
        <v>43701</v>
      </c>
      <c r="AE67" s="602">
        <v>18803</v>
      </c>
    </row>
    <row r="68" spans="29:31" x14ac:dyDescent="0.25">
      <c r="AC68" s="1328">
        <v>46022</v>
      </c>
      <c r="AD68" s="602">
        <v>35947</v>
      </c>
      <c r="AE68" s="602">
        <v>18069</v>
      </c>
    </row>
  </sheetData>
  <mergeCells count="21">
    <mergeCell ref="B2:C2"/>
    <mergeCell ref="B3:C3"/>
    <mergeCell ref="B7:B10"/>
    <mergeCell ref="D7:D9"/>
    <mergeCell ref="F7:G7"/>
    <mergeCell ref="F8:G9"/>
    <mergeCell ref="A4:X4"/>
    <mergeCell ref="B5:X6"/>
    <mergeCell ref="W7:X7"/>
    <mergeCell ref="B33:X34"/>
    <mergeCell ref="B35:D35"/>
    <mergeCell ref="B36:D36"/>
    <mergeCell ref="K9:L9"/>
    <mergeCell ref="M9:N9"/>
    <mergeCell ref="O9:P9"/>
    <mergeCell ref="Q9:R9"/>
    <mergeCell ref="S9:T9"/>
    <mergeCell ref="W9:X9"/>
    <mergeCell ref="I8:J9"/>
    <mergeCell ref="K8:X8"/>
    <mergeCell ref="U9:V9"/>
  </mergeCells>
  <printOptions horizontalCentered="1"/>
  <pageMargins left="0" right="0" top="0.43307086614173229" bottom="0.43307086614173229" header="0" footer="0"/>
  <pageSetup paperSize="9" scale="73" orientation="landscape" r:id="rId1"/>
  <headerFooter alignWithMargins="0"/>
  <rowBreaks count="1" manualBreakCount="1">
    <brk id="32" max="16383" man="1"/>
  </rowBreaks>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Hoja50">
    <tabColor theme="0"/>
    <pageSetUpPr fitToPage="1"/>
  </sheetPr>
  <dimension ref="B1:AF44"/>
  <sheetViews>
    <sheetView showGridLines="0" topLeftCell="A2" zoomScaleNormal="100" workbookViewId="0"/>
  </sheetViews>
  <sheetFormatPr baseColWidth="10" defaultColWidth="11.453125" defaultRowHeight="14.5" x14ac:dyDescent="0.25"/>
  <cols>
    <col min="1" max="1" width="1.1796875" style="615" customWidth="1"/>
    <col min="2" max="2" width="7.81640625" style="615" customWidth="1"/>
    <col min="3" max="3" width="1" style="615" customWidth="1"/>
    <col min="4" max="4" width="9.1796875" style="615" customWidth="1"/>
    <col min="5" max="5" width="7.54296875" style="615" customWidth="1"/>
    <col min="6" max="6" width="6" style="615" customWidth="1"/>
    <col min="7" max="7" width="0.54296875" style="615" customWidth="1"/>
    <col min="8" max="8" width="8" style="615" customWidth="1"/>
    <col min="9" max="9" width="6.1796875" style="615" customWidth="1"/>
    <col min="10" max="10" width="0.54296875" style="615" customWidth="1"/>
    <col min="11" max="11" width="6.7265625" style="615" customWidth="1"/>
    <col min="12" max="12" width="5.81640625" style="615" customWidth="1"/>
    <col min="13" max="13" width="0.54296875" style="615" customWidth="1"/>
    <col min="14" max="14" width="6.81640625" style="615" customWidth="1"/>
    <col min="15" max="15" width="6.1796875" style="615" customWidth="1"/>
    <col min="16" max="16" width="0.54296875" style="615" customWidth="1"/>
    <col min="17" max="17" width="7" style="615" customWidth="1"/>
    <col min="18" max="18" width="5" style="615" customWidth="1"/>
    <col min="19" max="19" width="0.54296875" style="615" customWidth="1"/>
    <col min="20" max="20" width="8.1796875" style="615" customWidth="1"/>
    <col min="21" max="21" width="5.81640625" style="615" customWidth="1"/>
    <col min="22" max="22" width="0.7265625" style="615" customWidth="1"/>
    <col min="23" max="23" width="7.54296875" style="615" customWidth="1"/>
    <col min="24" max="24" width="6.1796875" style="615" customWidth="1"/>
    <col min="25" max="25" width="0.54296875" style="615" customWidth="1"/>
    <col min="26" max="26" width="7.26953125" style="615" customWidth="1"/>
    <col min="27" max="27" width="6.1796875" style="615" customWidth="1"/>
    <col min="28" max="28" width="0.7265625" style="615" customWidth="1"/>
    <col min="29" max="29" width="9.1796875" style="615" customWidth="1"/>
    <col min="30" max="30" width="6.7265625" style="615" customWidth="1"/>
    <col min="31" max="16384" width="11.453125" style="615"/>
  </cols>
  <sheetData>
    <row r="1" spans="2:32" hidden="1" x14ac:dyDescent="0.25">
      <c r="E1" s="616" t="s">
        <v>36</v>
      </c>
      <c r="F1" s="616"/>
      <c r="H1" s="616" t="s">
        <v>21</v>
      </c>
      <c r="K1" s="616" t="s">
        <v>20</v>
      </c>
      <c r="N1" s="616" t="s">
        <v>19</v>
      </c>
      <c r="Q1" s="616" t="s">
        <v>18</v>
      </c>
      <c r="T1" s="616" t="s">
        <v>17</v>
      </c>
      <c r="W1" s="616" t="s">
        <v>16</v>
      </c>
      <c r="Z1" s="616" t="s">
        <v>15</v>
      </c>
    </row>
    <row r="2" spans="2:32" s="613" customFormat="1" x14ac:dyDescent="0.25">
      <c r="C2" s="617"/>
      <c r="D2" s="617"/>
      <c r="AB2" s="617"/>
    </row>
    <row r="3" spans="2:32" s="619" customFormat="1" ht="47.25" customHeight="1" x14ac:dyDescent="0.35">
      <c r="B3" s="1545"/>
      <c r="C3" s="1545"/>
      <c r="D3" s="1545"/>
      <c r="E3" s="1545"/>
      <c r="F3" s="1545"/>
      <c r="G3" s="1545"/>
      <c r="H3" s="1545"/>
      <c r="I3" s="1545"/>
      <c r="J3" s="1545"/>
      <c r="K3" s="1545"/>
      <c r="L3" s="618"/>
      <c r="M3" s="618"/>
      <c r="W3" s="620"/>
      <c r="AA3" s="620"/>
      <c r="AD3" s="620"/>
    </row>
    <row r="4" spans="2:32" s="621" customFormat="1" ht="2.25" customHeight="1" x14ac:dyDescent="0.25">
      <c r="B4" s="1546"/>
      <c r="C4" s="1546"/>
      <c r="D4" s="1546"/>
      <c r="E4" s="1546"/>
      <c r="F4" s="1546"/>
      <c r="G4" s="1546"/>
      <c r="H4" s="1546"/>
      <c r="I4" s="1546"/>
      <c r="J4" s="1546"/>
      <c r="K4" s="1546"/>
      <c r="L4" s="1546"/>
      <c r="M4" s="1546"/>
      <c r="N4" s="1546"/>
      <c r="O4" s="1546"/>
      <c r="P4" s="1546"/>
      <c r="Q4" s="1546"/>
      <c r="R4" s="1546"/>
      <c r="S4" s="1546"/>
      <c r="T4" s="1546"/>
      <c r="U4" s="1546"/>
      <c r="V4" s="1546"/>
      <c r="W4" s="1546"/>
      <c r="X4" s="1546"/>
      <c r="Y4" s="1546"/>
      <c r="Z4" s="1546"/>
      <c r="AA4" s="1546"/>
      <c r="AB4" s="1546"/>
      <c r="AC4" s="1546"/>
      <c r="AD4" s="1546"/>
    </row>
    <row r="5" spans="2:32" s="621" customFormat="1" ht="39" customHeight="1" x14ac:dyDescent="0.25">
      <c r="B5" s="1561" t="s">
        <v>428</v>
      </c>
      <c r="C5" s="1561"/>
      <c r="D5" s="1561"/>
      <c r="E5" s="1561"/>
      <c r="F5" s="1561"/>
      <c r="G5" s="1561"/>
      <c r="H5" s="1561"/>
      <c r="I5" s="1561"/>
      <c r="J5" s="1561"/>
      <c r="K5" s="1561"/>
      <c r="L5" s="1561"/>
      <c r="M5" s="1561"/>
      <c r="N5" s="1561"/>
      <c r="O5" s="1561"/>
      <c r="P5" s="1561"/>
      <c r="Q5" s="1561"/>
      <c r="R5" s="1561"/>
      <c r="S5" s="1561"/>
      <c r="T5" s="1561"/>
      <c r="U5" s="1561"/>
      <c r="V5" s="1561"/>
      <c r="W5" s="1561"/>
      <c r="X5" s="1561"/>
      <c r="Y5" s="1561"/>
      <c r="Z5" s="1561"/>
      <c r="AA5" s="1561"/>
      <c r="AB5" s="1561"/>
      <c r="AC5" s="1561"/>
      <c r="AD5" s="1561"/>
      <c r="AE5" s="821"/>
    </row>
    <row r="6" spans="2:32" s="621" customFormat="1" ht="14.25" customHeight="1" x14ac:dyDescent="0.25">
      <c r="B6" s="1482" t="str">
        <f>porsaad!$B$6</f>
        <v>Situación a 31 de diciembre de 2025</v>
      </c>
      <c r="C6" s="1482"/>
      <c r="D6" s="1482"/>
      <c r="E6" s="1482"/>
      <c r="F6" s="1482"/>
      <c r="G6" s="1482"/>
      <c r="H6" s="1482"/>
      <c r="I6" s="1482"/>
      <c r="J6" s="1482"/>
      <c r="K6" s="1482"/>
      <c r="L6" s="1482"/>
      <c r="M6" s="1482"/>
      <c r="N6" s="1482"/>
      <c r="O6" s="1482"/>
      <c r="P6" s="1482"/>
      <c r="Q6" s="1482"/>
      <c r="R6" s="1482"/>
      <c r="S6" s="1482"/>
      <c r="T6" s="1482"/>
      <c r="U6" s="1482"/>
      <c r="V6" s="1482"/>
      <c r="W6" s="1482"/>
      <c r="X6" s="1482"/>
      <c r="Y6" s="1482"/>
      <c r="Z6" s="1482"/>
      <c r="AA6" s="1482"/>
      <c r="AB6" s="1482"/>
      <c r="AC6" s="1482"/>
      <c r="AD6" s="622"/>
    </row>
    <row r="7" spans="2:32" s="621" customFormat="1" ht="5.25" customHeight="1" x14ac:dyDescent="0.25">
      <c r="B7" s="623"/>
      <c r="C7" s="623"/>
      <c r="D7" s="623"/>
      <c r="E7" s="623"/>
      <c r="F7" s="623"/>
      <c r="G7" s="623"/>
      <c r="H7" s="623"/>
      <c r="I7" s="623"/>
      <c r="J7" s="623"/>
      <c r="K7" s="623"/>
      <c r="L7" s="623"/>
      <c r="M7" s="623"/>
      <c r="N7" s="623"/>
      <c r="O7" s="623"/>
      <c r="P7" s="623"/>
      <c r="Q7" s="623"/>
      <c r="R7" s="623"/>
      <c r="S7" s="623"/>
      <c r="T7" s="623"/>
      <c r="U7" s="623"/>
      <c r="V7" s="623"/>
      <c r="W7" s="623"/>
      <c r="X7" s="623"/>
      <c r="Y7" s="623"/>
      <c r="Z7" s="623"/>
      <c r="AA7" s="623"/>
      <c r="AB7" s="623"/>
      <c r="AC7" s="624"/>
      <c r="AD7" s="623"/>
    </row>
    <row r="8" spans="2:32" s="626" customFormat="1" ht="21.75" customHeight="1" x14ac:dyDescent="0.25">
      <c r="B8" s="1555" t="s">
        <v>27</v>
      </c>
      <c r="C8" s="625"/>
      <c r="D8" s="1575" t="s">
        <v>112</v>
      </c>
      <c r="E8" s="1585" t="s">
        <v>26</v>
      </c>
      <c r="F8" s="1586"/>
      <c r="G8" s="1586"/>
      <c r="H8" s="1586"/>
      <c r="I8" s="1586"/>
      <c r="J8" s="1586"/>
      <c r="K8" s="1586"/>
      <c r="L8" s="1586"/>
      <c r="M8" s="1586"/>
      <c r="N8" s="1586"/>
      <c r="O8" s="1586"/>
      <c r="P8" s="1586"/>
      <c r="Q8" s="1586"/>
      <c r="R8" s="1586"/>
      <c r="S8" s="1586"/>
      <c r="T8" s="1586"/>
      <c r="U8" s="1586"/>
      <c r="V8" s="1586"/>
      <c r="W8" s="1586"/>
      <c r="X8" s="1586"/>
      <c r="Y8" s="1586"/>
      <c r="Z8" s="1586"/>
      <c r="AA8" s="1558"/>
      <c r="AB8" s="625"/>
      <c r="AC8" s="1575" t="s">
        <v>0</v>
      </c>
      <c r="AD8" s="1587"/>
    </row>
    <row r="9" spans="2:32" s="626" customFormat="1" ht="21.75" customHeight="1" x14ac:dyDescent="0.25">
      <c r="B9" s="1584"/>
      <c r="C9" s="625"/>
      <c r="D9" s="1576"/>
      <c r="E9" s="1648" t="s">
        <v>22</v>
      </c>
      <c r="F9" s="1589"/>
      <c r="G9" s="627"/>
      <c r="H9" s="1576" t="s">
        <v>21</v>
      </c>
      <c r="I9" s="1649"/>
      <c r="J9" s="627"/>
      <c r="K9" s="1576" t="s">
        <v>20</v>
      </c>
      <c r="L9" s="1649"/>
      <c r="M9" s="627"/>
      <c r="N9" s="1576" t="s">
        <v>19</v>
      </c>
      <c r="O9" s="1649"/>
      <c r="P9" s="627"/>
      <c r="Q9" s="1576" t="s">
        <v>18</v>
      </c>
      <c r="R9" s="1649"/>
      <c r="S9" s="627"/>
      <c r="T9" s="1576" t="s">
        <v>17</v>
      </c>
      <c r="U9" s="1649"/>
      <c r="V9" s="627"/>
      <c r="W9" s="1576" t="s">
        <v>16</v>
      </c>
      <c r="X9" s="1649"/>
      <c r="Y9" s="627"/>
      <c r="Z9" s="1576" t="s">
        <v>15</v>
      </c>
      <c r="AA9" s="1649"/>
      <c r="AB9" s="625"/>
      <c r="AC9" s="1588"/>
      <c r="AD9" s="1589"/>
    </row>
    <row r="10" spans="2:32" s="626" customFormat="1" ht="21.75" customHeight="1" x14ac:dyDescent="0.25">
      <c r="B10" s="1556"/>
      <c r="C10" s="628"/>
      <c r="D10" s="1577"/>
      <c r="E10" s="860" t="s">
        <v>9</v>
      </c>
      <c r="F10" s="819" t="s">
        <v>25</v>
      </c>
      <c r="G10" s="629"/>
      <c r="H10" s="709" t="s">
        <v>9</v>
      </c>
      <c r="I10" s="819" t="s">
        <v>25</v>
      </c>
      <c r="J10" s="629"/>
      <c r="K10" s="856" t="s">
        <v>9</v>
      </c>
      <c r="L10" s="819" t="s">
        <v>25</v>
      </c>
      <c r="M10" s="629"/>
      <c r="N10" s="709" t="s">
        <v>9</v>
      </c>
      <c r="O10" s="857" t="s">
        <v>25</v>
      </c>
      <c r="P10" s="629"/>
      <c r="Q10" s="856" t="s">
        <v>9</v>
      </c>
      <c r="R10" s="819" t="s">
        <v>25</v>
      </c>
      <c r="S10" s="629"/>
      <c r="T10" s="709" t="s">
        <v>9</v>
      </c>
      <c r="U10" s="819" t="s">
        <v>25</v>
      </c>
      <c r="V10" s="629"/>
      <c r="W10" s="709" t="s">
        <v>9</v>
      </c>
      <c r="X10" s="819" t="s">
        <v>25</v>
      </c>
      <c r="Y10" s="629"/>
      <c r="Z10" s="856" t="s">
        <v>9</v>
      </c>
      <c r="AA10" s="819" t="s">
        <v>25</v>
      </c>
      <c r="AB10" s="628"/>
      <c r="AC10" s="858" t="s">
        <v>9</v>
      </c>
      <c r="AD10" s="854" t="s">
        <v>25</v>
      </c>
    </row>
    <row r="11" spans="2:32" s="631" customFormat="1" ht="5.25" customHeight="1" x14ac:dyDescent="0.25">
      <c r="B11" s="630"/>
      <c r="D11" s="630"/>
      <c r="E11" s="630"/>
      <c r="F11" s="630"/>
      <c r="G11" s="630"/>
      <c r="H11" s="630"/>
      <c r="I11" s="630"/>
      <c r="J11" s="630"/>
      <c r="K11" s="630"/>
      <c r="L11" s="630"/>
      <c r="M11" s="630"/>
      <c r="N11" s="630"/>
      <c r="O11" s="630"/>
      <c r="P11" s="630"/>
      <c r="Q11" s="630"/>
      <c r="R11" s="630"/>
      <c r="S11" s="630"/>
      <c r="T11" s="630"/>
      <c r="U11" s="630"/>
      <c r="V11" s="630"/>
      <c r="W11" s="630"/>
      <c r="X11" s="630"/>
      <c r="Y11" s="630"/>
      <c r="Z11" s="630"/>
      <c r="AA11" s="630"/>
      <c r="AC11" s="630"/>
      <c r="AD11" s="630"/>
    </row>
    <row r="12" spans="2:32" s="633" customFormat="1" ht="21" customHeight="1" x14ac:dyDescent="0.25">
      <c r="B12" s="1578" t="s">
        <v>24</v>
      </c>
      <c r="D12" s="793" t="s">
        <v>31</v>
      </c>
      <c r="E12" s="796">
        <v>538</v>
      </c>
      <c r="F12" s="795">
        <v>0.19295187679771614</v>
      </c>
      <c r="G12" s="634"/>
      <c r="H12" s="796">
        <v>10860</v>
      </c>
      <c r="I12" s="795">
        <v>3.8949021970691398</v>
      </c>
      <c r="J12" s="634"/>
      <c r="K12" s="796">
        <v>6311</v>
      </c>
      <c r="L12" s="795">
        <v>2.2634187629561087</v>
      </c>
      <c r="M12" s="634"/>
      <c r="N12" s="796">
        <v>8672</v>
      </c>
      <c r="O12" s="795">
        <v>3.1101834118769411</v>
      </c>
      <c r="P12" s="634"/>
      <c r="Q12" s="796">
        <v>8496</v>
      </c>
      <c r="R12" s="795">
        <v>3.0470616083148632</v>
      </c>
      <c r="S12" s="634"/>
      <c r="T12" s="796">
        <v>11824</v>
      </c>
      <c r="U12" s="795">
        <v>4.2406375302159773</v>
      </c>
      <c r="V12" s="634"/>
      <c r="W12" s="796">
        <v>40284</v>
      </c>
      <c r="X12" s="795">
        <v>14.44772008349293</v>
      </c>
      <c r="Y12" s="634"/>
      <c r="Z12" s="796">
        <v>191841</v>
      </c>
      <c r="AA12" s="795">
        <f t="shared" ref="AA12:AA19" si="0">Z12*100/$AC12</f>
        <v>68.803124529276317</v>
      </c>
      <c r="AB12" s="637"/>
      <c r="AC12" s="675">
        <f>E12+H12+K12+N12+Q12+T12+W12+Z12</f>
        <v>278826</v>
      </c>
      <c r="AD12" s="676">
        <f>F12+I12+L12+O12+R12+U12+X12+AA12</f>
        <v>100</v>
      </c>
      <c r="AF12" s="797"/>
    </row>
    <row r="13" spans="2:32" s="633" customFormat="1" ht="21" customHeight="1" x14ac:dyDescent="0.25">
      <c r="B13" s="1579"/>
      <c r="D13" s="798" t="s">
        <v>49</v>
      </c>
      <c r="E13" s="801">
        <v>771</v>
      </c>
      <c r="F13" s="800">
        <v>0.19774554687800561</v>
      </c>
      <c r="G13" s="634"/>
      <c r="H13" s="801">
        <v>13359</v>
      </c>
      <c r="I13" s="800">
        <v>3.4263070826761051</v>
      </c>
      <c r="J13" s="634"/>
      <c r="K13" s="801">
        <v>8203</v>
      </c>
      <c r="L13" s="800">
        <v>2.1038997678862259</v>
      </c>
      <c r="M13" s="634"/>
      <c r="N13" s="801">
        <v>11405</v>
      </c>
      <c r="O13" s="800">
        <v>2.9251465138049988</v>
      </c>
      <c r="P13" s="634"/>
      <c r="Q13" s="801">
        <v>13069</v>
      </c>
      <c r="R13" s="800">
        <v>3.3519280832018876</v>
      </c>
      <c r="S13" s="634"/>
      <c r="T13" s="801">
        <v>21969</v>
      </c>
      <c r="U13" s="800">
        <v>5.6345939291347671</v>
      </c>
      <c r="V13" s="634"/>
      <c r="W13" s="801">
        <v>70819</v>
      </c>
      <c r="X13" s="800">
        <v>18.163608150912424</v>
      </c>
      <c r="Y13" s="634"/>
      <c r="Z13" s="801">
        <v>250300</v>
      </c>
      <c r="AA13" s="800">
        <f t="shared" si="0"/>
        <v>64.196770925505589</v>
      </c>
      <c r="AB13" s="637"/>
      <c r="AC13" s="683">
        <f t="shared" ref="AC13:AD15" si="1">E13+H13+K13+N13+Q13+T13+W13+Z13</f>
        <v>389895</v>
      </c>
      <c r="AD13" s="684">
        <f t="shared" si="1"/>
        <v>100</v>
      </c>
      <c r="AF13" s="797"/>
    </row>
    <row r="14" spans="2:32" s="633" customFormat="1" ht="21" customHeight="1" x14ac:dyDescent="0.25">
      <c r="B14" s="1579"/>
      <c r="D14" s="802" t="s">
        <v>50</v>
      </c>
      <c r="E14" s="805">
        <v>362</v>
      </c>
      <c r="F14" s="804">
        <v>9.4859505734807406E-2</v>
      </c>
      <c r="G14" s="634"/>
      <c r="H14" s="805">
        <v>10594</v>
      </c>
      <c r="I14" s="804">
        <v>2.7760817783274856</v>
      </c>
      <c r="J14" s="634"/>
      <c r="K14" s="805">
        <v>7588</v>
      </c>
      <c r="L14" s="804">
        <v>1.9883810207616537</v>
      </c>
      <c r="M14" s="634"/>
      <c r="N14" s="805">
        <v>9533</v>
      </c>
      <c r="O14" s="804">
        <v>2.4980543319611024</v>
      </c>
      <c r="P14" s="634"/>
      <c r="Q14" s="805">
        <v>13400</v>
      </c>
      <c r="R14" s="804">
        <v>3.5113739691890036</v>
      </c>
      <c r="S14" s="634"/>
      <c r="T14" s="805">
        <v>24319</v>
      </c>
      <c r="U14" s="804">
        <v>6.3726196684109988</v>
      </c>
      <c r="V14" s="634"/>
      <c r="W14" s="805">
        <v>90357</v>
      </c>
      <c r="X14" s="804">
        <v>23.677404308508269</v>
      </c>
      <c r="Y14" s="634"/>
      <c r="Z14" s="805">
        <v>225464</v>
      </c>
      <c r="AA14" s="804">
        <f t="shared" si="0"/>
        <v>59.08122541710668</v>
      </c>
      <c r="AB14" s="637"/>
      <c r="AC14" s="691">
        <f t="shared" si="1"/>
        <v>381617</v>
      </c>
      <c r="AD14" s="692">
        <f t="shared" si="1"/>
        <v>100</v>
      </c>
      <c r="AF14" s="797"/>
    </row>
    <row r="15" spans="2:32" s="633" customFormat="1" ht="21" customHeight="1" x14ac:dyDescent="0.25">
      <c r="B15" s="1580"/>
      <c r="D15" s="904" t="s">
        <v>68</v>
      </c>
      <c r="E15" s="809">
        <f>SUM(E12:E14)</f>
        <v>1671</v>
      </c>
      <c r="F15" s="810">
        <f t="shared" ref="F15:F19" si="2">E15*100/$AC15</f>
        <v>0.15909164478482166</v>
      </c>
      <c r="G15" s="634"/>
      <c r="H15" s="809">
        <f>SUM(H12:H14)</f>
        <v>34813</v>
      </c>
      <c r="I15" s="810">
        <f t="shared" ref="I15:I19" si="3">H15*100/$AC15</f>
        <v>3.3144568700742045</v>
      </c>
      <c r="J15" s="634"/>
      <c r="K15" s="809">
        <f>SUM(K12:K14)</f>
        <v>22102</v>
      </c>
      <c r="L15" s="810">
        <f t="shared" ref="L15:L19" si="4">K15*100/$AC15</f>
        <v>2.1042750048079761</v>
      </c>
      <c r="M15" s="634"/>
      <c r="N15" s="809">
        <f>SUM(N12:N14)</f>
        <v>29610</v>
      </c>
      <c r="O15" s="810">
        <f t="shared" ref="O15:O19" si="5">N15*100/$AC15</f>
        <v>2.8190925206933386</v>
      </c>
      <c r="P15" s="634"/>
      <c r="Q15" s="809">
        <f>SUM(Q12:Q14)</f>
        <v>34965</v>
      </c>
      <c r="R15" s="810">
        <f t="shared" ref="R15:R19" si="6">Q15*100/$AC15</f>
        <v>3.3289284020953254</v>
      </c>
      <c r="S15" s="634"/>
      <c r="T15" s="809">
        <f>SUM(T12:T14)</f>
        <v>58112</v>
      </c>
      <c r="U15" s="810">
        <f t="shared" ref="U15:U19" si="7">T15*100/$AC15</f>
        <v>5.532695189548507</v>
      </c>
      <c r="V15" s="634"/>
      <c r="W15" s="809">
        <f>SUM(W12:W14)</f>
        <v>201460</v>
      </c>
      <c r="X15" s="810">
        <f t="shared" ref="X15:X19" si="8">W15*100/$AC15</f>
        <v>19.180492374835531</v>
      </c>
      <c r="Y15" s="634"/>
      <c r="Z15" s="809">
        <f>SUM(Z12:Z14)</f>
        <v>667605</v>
      </c>
      <c r="AA15" s="810">
        <f t="shared" si="0"/>
        <v>63.560967993160297</v>
      </c>
      <c r="AB15" s="637"/>
      <c r="AC15" s="811">
        <f>SUM(AC12:AC14)</f>
        <v>1050338</v>
      </c>
      <c r="AD15" s="812">
        <f t="shared" si="1"/>
        <v>100</v>
      </c>
      <c r="AF15" s="797"/>
    </row>
    <row r="16" spans="2:32" s="633" customFormat="1" ht="21" customHeight="1" x14ac:dyDescent="0.25">
      <c r="B16" s="1578" t="s">
        <v>23</v>
      </c>
      <c r="D16" s="793" t="s">
        <v>31</v>
      </c>
      <c r="E16" s="796">
        <v>703</v>
      </c>
      <c r="F16" s="795">
        <v>0.43497899354647096</v>
      </c>
      <c r="G16" s="634"/>
      <c r="H16" s="796">
        <v>23559</v>
      </c>
      <c r="I16" s="795">
        <v>14.577055631523912</v>
      </c>
      <c r="J16" s="634"/>
      <c r="K16" s="796">
        <v>10141</v>
      </c>
      <c r="L16" s="795">
        <v>6.2747111999356502</v>
      </c>
      <c r="M16" s="634"/>
      <c r="N16" s="796">
        <v>10729</v>
      </c>
      <c r="O16" s="795">
        <v>6.6385343126032534</v>
      </c>
      <c r="P16" s="634"/>
      <c r="Q16" s="796">
        <v>9653</v>
      </c>
      <c r="R16" s="795">
        <v>5.9727627662931502</v>
      </c>
      <c r="S16" s="634"/>
      <c r="T16" s="796">
        <v>13161</v>
      </c>
      <c r="U16" s="795">
        <v>8.1433265064937483</v>
      </c>
      <c r="V16" s="634"/>
      <c r="W16" s="796">
        <v>30858</v>
      </c>
      <c r="X16" s="795">
        <v>19.093288453566146</v>
      </c>
      <c r="Y16" s="634"/>
      <c r="Z16" s="796">
        <v>62813</v>
      </c>
      <c r="AA16" s="795">
        <f t="shared" si="0"/>
        <v>38.865342136037668</v>
      </c>
      <c r="AB16" s="637"/>
      <c r="AC16" s="675">
        <f>E16+H16+K16+N16+Q16+T16+W16+Z16</f>
        <v>161617</v>
      </c>
      <c r="AD16" s="676">
        <f>F16+I16+L16+O16+R16+U16+X16+AA16</f>
        <v>100</v>
      </c>
      <c r="AF16" s="797"/>
    </row>
    <row r="17" spans="2:32" s="633" customFormat="1" ht="21" customHeight="1" x14ac:dyDescent="0.25">
      <c r="B17" s="1579"/>
      <c r="D17" s="798" t="s">
        <v>49</v>
      </c>
      <c r="E17" s="801">
        <v>964</v>
      </c>
      <c r="F17" s="800">
        <v>0.40475630647274191</v>
      </c>
      <c r="G17" s="634"/>
      <c r="H17" s="801">
        <v>33488</v>
      </c>
      <c r="I17" s="800">
        <v>14.060663061368446</v>
      </c>
      <c r="J17" s="634"/>
      <c r="K17" s="801">
        <v>13255</v>
      </c>
      <c r="L17" s="800">
        <v>5.5653992140002018</v>
      </c>
      <c r="M17" s="634"/>
      <c r="N17" s="801">
        <v>14898</v>
      </c>
      <c r="O17" s="800">
        <v>6.2552483960901553</v>
      </c>
      <c r="P17" s="634"/>
      <c r="Q17" s="801">
        <v>15299</v>
      </c>
      <c r="R17" s="800">
        <v>6.4236169426623224</v>
      </c>
      <c r="S17" s="634"/>
      <c r="T17" s="801">
        <v>23376</v>
      </c>
      <c r="U17" s="800">
        <v>9.8149205602767786</v>
      </c>
      <c r="V17" s="634"/>
      <c r="W17" s="801">
        <v>48840</v>
      </c>
      <c r="X17" s="800">
        <v>20.506533203453024</v>
      </c>
      <c r="Y17" s="634"/>
      <c r="Z17" s="801">
        <v>88048</v>
      </c>
      <c r="AA17" s="800">
        <f t="shared" si="0"/>
        <v>36.968862315676333</v>
      </c>
      <c r="AB17" s="637"/>
      <c r="AC17" s="683">
        <f t="shared" ref="AC17:AD19" si="9">E17+H17+K17+N17+Q17+T17+W17+Z17</f>
        <v>238168</v>
      </c>
      <c r="AD17" s="684">
        <f t="shared" si="9"/>
        <v>100</v>
      </c>
      <c r="AF17" s="797"/>
    </row>
    <row r="18" spans="2:32" s="633" customFormat="1" ht="21" customHeight="1" x14ac:dyDescent="0.25">
      <c r="B18" s="1579"/>
      <c r="D18" s="802" t="s">
        <v>50</v>
      </c>
      <c r="E18" s="805">
        <v>438</v>
      </c>
      <c r="F18" s="804">
        <v>0.19302041697698297</v>
      </c>
      <c r="G18" s="634"/>
      <c r="H18" s="805">
        <v>24335</v>
      </c>
      <c r="I18" s="804">
        <v>10.724090975193791</v>
      </c>
      <c r="J18" s="634"/>
      <c r="K18" s="805">
        <v>13080</v>
      </c>
      <c r="L18" s="804">
        <v>5.7641713562989434</v>
      </c>
      <c r="M18" s="634"/>
      <c r="N18" s="805">
        <v>13241</v>
      </c>
      <c r="O18" s="804">
        <v>5.835121783543908</v>
      </c>
      <c r="P18" s="634"/>
      <c r="Q18" s="805">
        <v>14859</v>
      </c>
      <c r="R18" s="804">
        <v>6.5481515430616213</v>
      </c>
      <c r="S18" s="634"/>
      <c r="T18" s="805">
        <v>23290</v>
      </c>
      <c r="U18" s="804">
        <v>10.263574226926789</v>
      </c>
      <c r="V18" s="634"/>
      <c r="W18" s="805">
        <v>48312</v>
      </c>
      <c r="X18" s="804">
        <v>21.290416404091328</v>
      </c>
      <c r="Y18" s="634"/>
      <c r="Z18" s="805">
        <v>89364</v>
      </c>
      <c r="AA18" s="804">
        <f t="shared" si="0"/>
        <v>39.381453293906638</v>
      </c>
      <c r="AB18" s="637"/>
      <c r="AC18" s="691">
        <f t="shared" si="9"/>
        <v>226919</v>
      </c>
      <c r="AD18" s="692">
        <f t="shared" si="9"/>
        <v>100</v>
      </c>
      <c r="AF18" s="797"/>
    </row>
    <row r="19" spans="2:32" s="633" customFormat="1" ht="21" customHeight="1" x14ac:dyDescent="0.25">
      <c r="B19" s="1580"/>
      <c r="D19" s="905" t="s">
        <v>68</v>
      </c>
      <c r="E19" s="809">
        <f>SUM(E16:E18)</f>
        <v>2105</v>
      </c>
      <c r="F19" s="810">
        <f t="shared" si="2"/>
        <v>0.33588424519390336</v>
      </c>
      <c r="G19" s="634"/>
      <c r="H19" s="809">
        <f>SUM(H16:H18)</f>
        <v>81382</v>
      </c>
      <c r="I19" s="810">
        <f t="shared" si="3"/>
        <v>12.985715744593939</v>
      </c>
      <c r="J19" s="634"/>
      <c r="K19" s="809">
        <f>SUM(K16:K18)</f>
        <v>36476</v>
      </c>
      <c r="L19" s="810">
        <f t="shared" si="4"/>
        <v>5.8202915570987264</v>
      </c>
      <c r="M19" s="634"/>
      <c r="N19" s="809">
        <f>SUM(N16:N18)</f>
        <v>38868</v>
      </c>
      <c r="O19" s="810">
        <f t="shared" si="5"/>
        <v>6.201970946411703</v>
      </c>
      <c r="P19" s="634"/>
      <c r="Q19" s="809">
        <f>SUM(Q16:Q18)</f>
        <v>39811</v>
      </c>
      <c r="R19" s="810">
        <f t="shared" si="6"/>
        <v>6.3524407056600882</v>
      </c>
      <c r="S19" s="634"/>
      <c r="T19" s="809">
        <f>SUM(T16:T18)</f>
        <v>59827</v>
      </c>
      <c r="U19" s="810">
        <f t="shared" si="7"/>
        <v>9.5462929868007862</v>
      </c>
      <c r="V19" s="634"/>
      <c r="W19" s="809">
        <f>SUM(W16:W18)</f>
        <v>128010</v>
      </c>
      <c r="X19" s="810">
        <f t="shared" si="8"/>
        <v>20.425910796803596</v>
      </c>
      <c r="Y19" s="634"/>
      <c r="Z19" s="809">
        <f>SUM(Z16:Z18)</f>
        <v>240225</v>
      </c>
      <c r="AA19" s="810">
        <f t="shared" si="0"/>
        <v>38.331493017437261</v>
      </c>
      <c r="AB19" s="637"/>
      <c r="AC19" s="811">
        <f>SUM(AC16:AC18)</f>
        <v>626704</v>
      </c>
      <c r="AD19" s="812">
        <f t="shared" si="9"/>
        <v>100</v>
      </c>
      <c r="AF19" s="797"/>
    </row>
    <row r="20" spans="2:32" s="649" customFormat="1" ht="3" customHeight="1" x14ac:dyDescent="0.25">
      <c r="B20" s="644"/>
      <c r="C20" s="645"/>
      <c r="D20" s="637"/>
      <c r="E20" s="646"/>
      <c r="F20" s="647"/>
      <c r="G20" s="637"/>
      <c r="H20" s="646"/>
      <c r="I20" s="647"/>
      <c r="J20" s="637"/>
      <c r="K20" s="646"/>
      <c r="L20" s="647"/>
      <c r="M20" s="637"/>
      <c r="N20" s="646"/>
      <c r="O20" s="647"/>
      <c r="P20" s="637"/>
      <c r="Q20" s="646"/>
      <c r="R20" s="647"/>
      <c r="S20" s="637"/>
      <c r="T20" s="646"/>
      <c r="U20" s="647"/>
      <c r="V20" s="637"/>
      <c r="W20" s="646"/>
      <c r="X20" s="647"/>
      <c r="Y20" s="637"/>
      <c r="Z20" s="646"/>
      <c r="AA20" s="647"/>
      <c r="AB20" s="637"/>
      <c r="AC20" s="646"/>
      <c r="AD20" s="648"/>
    </row>
    <row r="21" spans="2:32" s="918" customFormat="1" ht="18" customHeight="1" x14ac:dyDescent="0.25">
      <c r="B21" s="1644" t="s">
        <v>0</v>
      </c>
      <c r="C21" s="1645"/>
      <c r="D21" s="1646"/>
      <c r="E21" s="1250">
        <f>E15+E19</f>
        <v>3776</v>
      </c>
      <c r="F21" s="1251">
        <f>E21*100/$AC21</f>
        <v>0.22515834427521791</v>
      </c>
      <c r="G21" s="1245"/>
      <c r="H21" s="1250">
        <f>H15+H19</f>
        <v>116195</v>
      </c>
      <c r="I21" s="1251">
        <f>H21*100/$AC21</f>
        <v>6.9285682767634915</v>
      </c>
      <c r="J21" s="1245"/>
      <c r="K21" s="1250">
        <f>K15+K19</f>
        <v>58578</v>
      </c>
      <c r="L21" s="1251">
        <f>K21*100/$AC21</f>
        <v>3.4929357762059627</v>
      </c>
      <c r="M21" s="1245"/>
      <c r="N21" s="1250">
        <f>N15+N19</f>
        <v>68478</v>
      </c>
      <c r="O21" s="1251">
        <f>N21*100/$AC21</f>
        <v>4.0832608843427893</v>
      </c>
      <c r="P21" s="1245"/>
      <c r="Q21" s="1250">
        <f>Q15+Q19</f>
        <v>74776</v>
      </c>
      <c r="R21" s="1251">
        <f>Q21*100/$AC21</f>
        <v>4.458803059195894</v>
      </c>
      <c r="S21" s="1245"/>
      <c r="T21" s="1250">
        <f>T15+T19</f>
        <v>117939</v>
      </c>
      <c r="U21" s="1251">
        <f>T21*100/$AC21</f>
        <v>7.0325609018736559</v>
      </c>
      <c r="V21" s="1245"/>
      <c r="W21" s="1250">
        <f>W15+W19</f>
        <v>329470</v>
      </c>
      <c r="X21" s="1251">
        <f>W21*100/$AC21</f>
        <v>19.645900341195986</v>
      </c>
      <c r="Y21" s="1245"/>
      <c r="Z21" s="1250">
        <f>Z15+Z19</f>
        <v>907830</v>
      </c>
      <c r="AA21" s="1251">
        <f>Z21*100/$AC21</f>
        <v>54.132812416147004</v>
      </c>
      <c r="AB21" s="1245"/>
      <c r="AC21" s="1250">
        <f>AC15+AC19</f>
        <v>1677042</v>
      </c>
      <c r="AD21" s="1251">
        <f>F21+I21+L21+O21+R21+U21+X21+AA21</f>
        <v>100</v>
      </c>
    </row>
    <row r="22" spans="2:32" s="631" customFormat="1" ht="5.25" customHeight="1" x14ac:dyDescent="0.25">
      <c r="B22" s="651"/>
      <c r="C22" s="651"/>
      <c r="D22" s="651"/>
      <c r="E22" s="651"/>
      <c r="F22" s="651"/>
      <c r="G22" s="651"/>
      <c r="H22" s="651"/>
      <c r="I22" s="651"/>
      <c r="J22" s="651"/>
      <c r="K22" s="651"/>
      <c r="L22" s="651"/>
      <c r="M22" s="651"/>
      <c r="N22" s="651"/>
      <c r="O22" s="652"/>
      <c r="P22" s="652"/>
    </row>
    <row r="23" spans="2:32" s="631" customFormat="1" ht="5.25" customHeight="1" x14ac:dyDescent="0.25">
      <c r="B23" s="651"/>
      <c r="C23" s="651"/>
      <c r="D23" s="651"/>
      <c r="E23" s="651"/>
      <c r="F23" s="651"/>
      <c r="G23" s="651"/>
      <c r="H23" s="651"/>
      <c r="I23" s="651"/>
      <c r="J23" s="651"/>
      <c r="K23" s="651"/>
      <c r="L23" s="651"/>
      <c r="M23" s="651"/>
      <c r="N23" s="651"/>
      <c r="O23" s="652"/>
      <c r="P23" s="652"/>
    </row>
    <row r="24" spans="2:32" s="631" customFormat="1" ht="12.75" customHeight="1" x14ac:dyDescent="0.25">
      <c r="B24" s="652"/>
      <c r="C24" s="652"/>
      <c r="D24" s="652"/>
      <c r="E24" s="652"/>
      <c r="F24" s="652"/>
      <c r="G24" s="652"/>
      <c r="H24" s="652"/>
      <c r="I24" s="652"/>
      <c r="J24" s="652"/>
      <c r="K24" s="652"/>
      <c r="L24" s="652"/>
      <c r="M24" s="652"/>
      <c r="N24" s="652"/>
      <c r="O24" s="652"/>
      <c r="P24" s="652"/>
    </row>
    <row r="25" spans="2:32" s="649" customFormat="1" ht="24.75" customHeight="1" x14ac:dyDescent="0.25">
      <c r="B25" s="653"/>
      <c r="C25" s="653"/>
      <c r="D25" s="653"/>
      <c r="E25" s="653" t="s">
        <v>114</v>
      </c>
      <c r="F25" s="653" t="s">
        <v>21</v>
      </c>
      <c r="G25" s="653"/>
      <c r="H25" s="653" t="s">
        <v>20</v>
      </c>
      <c r="I25" s="653" t="s">
        <v>19</v>
      </c>
      <c r="J25" s="653"/>
      <c r="K25" s="653" t="s">
        <v>18</v>
      </c>
      <c r="L25" s="653" t="s">
        <v>17</v>
      </c>
      <c r="M25" s="653"/>
      <c r="N25" s="653" t="s">
        <v>16</v>
      </c>
      <c r="O25" s="653" t="s">
        <v>15</v>
      </c>
      <c r="P25" s="653"/>
    </row>
    <row r="26" spans="2:32" s="649" customFormat="1" x14ac:dyDescent="0.25">
      <c r="B26" s="654"/>
      <c r="C26" s="654"/>
      <c r="D26" s="654"/>
      <c r="E26" s="654" t="e">
        <f>#REF!</f>
        <v>#REF!</v>
      </c>
      <c r="F26" s="655" t="e">
        <f>#REF!</f>
        <v>#REF!</v>
      </c>
      <c r="G26" s="655"/>
      <c r="H26" s="655" t="e">
        <f>#REF!</f>
        <v>#REF!</v>
      </c>
      <c r="I26" s="655" t="e">
        <f>#REF!</f>
        <v>#REF!</v>
      </c>
      <c r="J26" s="655"/>
      <c r="K26" s="655" t="e">
        <f>#REF!</f>
        <v>#REF!</v>
      </c>
      <c r="L26" s="655" t="e">
        <f>#REF!</f>
        <v>#REF!</v>
      </c>
      <c r="M26" s="655"/>
      <c r="N26" s="655" t="e">
        <f>#REF!</f>
        <v>#REF!</v>
      </c>
      <c r="O26" s="655" t="e">
        <f>#REF!</f>
        <v>#REF!</v>
      </c>
      <c r="P26" s="655"/>
    </row>
    <row r="27" spans="2:32" s="631" customFormat="1" x14ac:dyDescent="0.25">
      <c r="B27" s="652"/>
      <c r="C27" s="652"/>
      <c r="D27" s="652"/>
      <c r="E27" s="652"/>
      <c r="F27" s="652"/>
      <c r="G27" s="652"/>
      <c r="H27" s="652"/>
      <c r="I27" s="652"/>
      <c r="J27" s="652"/>
      <c r="K27" s="652"/>
      <c r="L27" s="652"/>
      <c r="M27" s="652"/>
      <c r="N27" s="652"/>
      <c r="O27" s="652"/>
      <c r="P27" s="652"/>
    </row>
    <row r="28" spans="2:32" s="631" customFormat="1" x14ac:dyDescent="0.25">
      <c r="B28" s="652"/>
      <c r="C28" s="652"/>
      <c r="D28" s="652"/>
      <c r="E28" s="652"/>
      <c r="F28" s="652"/>
      <c r="G28" s="652"/>
      <c r="H28" s="652"/>
      <c r="I28" s="652"/>
      <c r="J28" s="652"/>
      <c r="K28" s="652"/>
      <c r="L28" s="652"/>
      <c r="M28" s="652"/>
      <c r="N28" s="652"/>
      <c r="O28" s="652"/>
      <c r="P28" s="652"/>
    </row>
    <row r="29" spans="2:32" s="631" customFormat="1" x14ac:dyDescent="0.25">
      <c r="B29" s="652"/>
      <c r="C29" s="652"/>
      <c r="D29" s="652"/>
      <c r="E29" s="652"/>
      <c r="F29" s="652"/>
      <c r="G29" s="652"/>
      <c r="H29" s="652"/>
      <c r="I29" s="652"/>
      <c r="J29" s="652"/>
      <c r="K29" s="652"/>
      <c r="L29" s="652"/>
      <c r="M29" s="652"/>
      <c r="N29" s="652"/>
      <c r="O29" s="652"/>
      <c r="P29" s="652"/>
    </row>
    <row r="30" spans="2:32" s="631" customFormat="1" x14ac:dyDescent="0.25">
      <c r="B30" s="652"/>
      <c r="C30" s="652"/>
      <c r="D30" s="652"/>
      <c r="E30" s="652"/>
      <c r="F30" s="652"/>
      <c r="G30" s="652"/>
      <c r="H30" s="652"/>
      <c r="I30" s="652"/>
      <c r="J30" s="652"/>
      <c r="K30" s="652"/>
      <c r="L30" s="652"/>
      <c r="M30" s="652"/>
      <c r="N30" s="652"/>
      <c r="O30" s="652"/>
      <c r="P30" s="652"/>
    </row>
    <row r="31" spans="2:32" s="631" customFormat="1" x14ac:dyDescent="0.25">
      <c r="B31" s="652"/>
      <c r="C31" s="652"/>
      <c r="D31" s="652"/>
      <c r="E31" s="652"/>
      <c r="F31" s="652"/>
      <c r="G31" s="652"/>
      <c r="H31" s="652"/>
      <c r="I31" s="652"/>
      <c r="J31" s="652"/>
      <c r="K31" s="652"/>
      <c r="L31" s="652"/>
      <c r="M31" s="652"/>
      <c r="N31" s="652"/>
      <c r="O31" s="652"/>
      <c r="P31" s="652"/>
    </row>
    <row r="32" spans="2:32" s="631" customFormat="1" x14ac:dyDescent="0.25">
      <c r="B32" s="652"/>
      <c r="C32" s="652"/>
      <c r="D32" s="652"/>
      <c r="E32" s="652"/>
      <c r="F32" s="652"/>
      <c r="G32" s="652"/>
      <c r="H32" s="652"/>
      <c r="I32" s="652"/>
      <c r="J32" s="652"/>
      <c r="K32" s="652"/>
      <c r="L32" s="652"/>
      <c r="M32" s="652"/>
      <c r="N32" s="652"/>
      <c r="O32" s="652"/>
      <c r="P32" s="652"/>
    </row>
    <row r="33" spans="2:16" s="631" customFormat="1" x14ac:dyDescent="0.25">
      <c r="B33" s="652"/>
      <c r="C33" s="652"/>
      <c r="D33" s="652"/>
      <c r="E33" s="652"/>
      <c r="F33" s="652"/>
      <c r="G33" s="652"/>
      <c r="H33" s="652"/>
      <c r="I33" s="652"/>
      <c r="J33" s="652"/>
      <c r="K33" s="652"/>
      <c r="L33" s="652"/>
      <c r="M33" s="652"/>
      <c r="N33" s="652"/>
      <c r="O33" s="652"/>
      <c r="P33" s="652"/>
    </row>
    <row r="34" spans="2:16" s="631" customFormat="1" x14ac:dyDescent="0.25">
      <c r="B34" s="652"/>
      <c r="C34" s="652"/>
      <c r="D34" s="652"/>
      <c r="E34" s="652"/>
      <c r="F34" s="652"/>
      <c r="G34" s="652"/>
      <c r="H34" s="652"/>
      <c r="I34" s="652"/>
      <c r="J34" s="652"/>
      <c r="K34" s="652"/>
      <c r="L34" s="652"/>
      <c r="M34" s="652"/>
      <c r="N34" s="652"/>
      <c r="O34" s="652"/>
      <c r="P34" s="652"/>
    </row>
    <row r="35" spans="2:16" s="631" customFormat="1" x14ac:dyDescent="0.25">
      <c r="C35" s="1647" t="s">
        <v>14</v>
      </c>
      <c r="D35" s="1647"/>
      <c r="E35" s="1647"/>
      <c r="F35" s="1647"/>
      <c r="G35" s="1647"/>
      <c r="H35" s="1647"/>
      <c r="I35" s="1647"/>
      <c r="J35" s="1647"/>
      <c r="K35" s="1647"/>
      <c r="L35" s="1647"/>
      <c r="M35" s="652"/>
      <c r="N35" s="652"/>
      <c r="O35" s="652"/>
      <c r="P35" s="652"/>
    </row>
    <row r="36" spans="2:16" s="631" customFormat="1" x14ac:dyDescent="0.25">
      <c r="L36" s="652"/>
      <c r="M36" s="652"/>
      <c r="N36" s="652"/>
      <c r="O36" s="652"/>
      <c r="P36" s="652"/>
    </row>
    <row r="37" spans="2:16" s="631" customFormat="1" x14ac:dyDescent="0.25">
      <c r="B37" s="652"/>
      <c r="C37" s="652"/>
      <c r="D37" s="652"/>
      <c r="E37" s="652"/>
      <c r="F37" s="652"/>
      <c r="G37" s="652"/>
      <c r="H37" s="652"/>
      <c r="I37" s="652"/>
      <c r="J37" s="652"/>
      <c r="K37" s="652"/>
      <c r="L37" s="652"/>
      <c r="M37" s="652"/>
      <c r="N37" s="652"/>
      <c r="O37" s="652"/>
      <c r="P37" s="652"/>
    </row>
    <row r="38" spans="2:16" s="631" customFormat="1" ht="5.25" customHeight="1" x14ac:dyDescent="0.25">
      <c r="B38" s="652"/>
      <c r="C38" s="652"/>
      <c r="D38" s="652"/>
      <c r="E38" s="652"/>
      <c r="F38" s="652"/>
      <c r="G38" s="652"/>
      <c r="H38" s="652"/>
      <c r="I38" s="652"/>
      <c r="J38" s="652"/>
      <c r="K38" s="652"/>
      <c r="L38" s="652"/>
      <c r="M38" s="652"/>
      <c r="N38" s="652"/>
      <c r="O38" s="652"/>
      <c r="P38" s="652"/>
    </row>
    <row r="39" spans="2:16" s="631" customFormat="1" ht="5.25" customHeight="1" x14ac:dyDescent="0.25">
      <c r="B39" s="652"/>
      <c r="C39" s="652"/>
      <c r="D39" s="652"/>
      <c r="E39" s="652"/>
      <c r="F39" s="652"/>
      <c r="G39" s="652"/>
      <c r="H39" s="652"/>
      <c r="I39" s="652"/>
      <c r="J39" s="652"/>
      <c r="K39" s="652"/>
      <c r="L39" s="652"/>
      <c r="M39" s="652"/>
      <c r="N39" s="652"/>
      <c r="O39" s="652"/>
      <c r="P39" s="652"/>
    </row>
    <row r="40" spans="2:16" s="631" customFormat="1" ht="16.5" customHeight="1" x14ac:dyDescent="0.25">
      <c r="B40" s="652"/>
      <c r="C40" s="652"/>
      <c r="D40" s="652"/>
      <c r="E40" s="652"/>
      <c r="F40" s="652"/>
      <c r="G40" s="652"/>
      <c r="H40" s="652"/>
      <c r="I40" s="652"/>
      <c r="J40" s="652"/>
      <c r="K40" s="652"/>
      <c r="L40" s="652"/>
      <c r="M40" s="652"/>
      <c r="N40" s="652"/>
      <c r="O40" s="652"/>
      <c r="P40" s="652"/>
    </row>
    <row r="41" spans="2:16" s="631" customFormat="1" x14ac:dyDescent="0.25">
      <c r="B41" s="652"/>
      <c r="C41" s="652"/>
      <c r="D41" s="652"/>
      <c r="E41" s="652"/>
      <c r="F41" s="652"/>
      <c r="G41" s="652"/>
      <c r="H41" s="652"/>
      <c r="I41" s="652"/>
      <c r="J41" s="652"/>
      <c r="K41" s="652"/>
      <c r="L41" s="652"/>
      <c r="M41" s="652"/>
      <c r="N41" s="652"/>
      <c r="O41" s="652"/>
      <c r="P41" s="652"/>
    </row>
    <row r="42" spans="2:16" s="631" customFormat="1" x14ac:dyDescent="0.25"/>
    <row r="43" spans="2:16" s="650" customFormat="1" x14ac:dyDescent="0.25"/>
    <row r="44" spans="2:16" s="657" customFormat="1" ht="12.75" customHeight="1" x14ac:dyDescent="0.25">
      <c r="B44" s="1540"/>
      <c r="C44" s="1541"/>
      <c r="D44" s="1541"/>
      <c r="E44" s="1541"/>
      <c r="F44" s="1541"/>
      <c r="G44" s="1541"/>
      <c r="H44" s="1541"/>
      <c r="I44" s="1541"/>
      <c r="J44" s="1541"/>
      <c r="K44" s="1541"/>
      <c r="L44" s="1541"/>
      <c r="M44" s="1541"/>
      <c r="N44" s="1541"/>
      <c r="O44" s="1541"/>
      <c r="P44" s="656"/>
    </row>
  </sheetData>
  <mergeCells count="21">
    <mergeCell ref="B5:AD5"/>
    <mergeCell ref="B3:K3"/>
    <mergeCell ref="B4:AD4"/>
    <mergeCell ref="B6:AC6"/>
    <mergeCell ref="B8:B10"/>
    <mergeCell ref="D8:D10"/>
    <mergeCell ref="E8:AA8"/>
    <mergeCell ref="AC8:AD9"/>
    <mergeCell ref="E9:F9"/>
    <mergeCell ref="H9:I9"/>
    <mergeCell ref="K9:L9"/>
    <mergeCell ref="N9:O9"/>
    <mergeCell ref="Q9:R9"/>
    <mergeCell ref="T9:U9"/>
    <mergeCell ref="W9:X9"/>
    <mergeCell ref="Z9:AA9"/>
    <mergeCell ref="B12:B15"/>
    <mergeCell ref="B16:B19"/>
    <mergeCell ref="B21:D21"/>
    <mergeCell ref="C35:L35"/>
    <mergeCell ref="B44:O44"/>
  </mergeCells>
  <printOptions horizontalCentered="1"/>
  <pageMargins left="0" right="0" top="0.43307086614173229" bottom="0.43307086614173229" header="0" footer="0"/>
  <pageSetup paperSize="9" scale="89" orientation="landscape" r:id="rId1"/>
  <headerFooter alignWithMargins="0"/>
  <rowBreaks count="1" manualBreakCount="1">
    <brk id="39" max="16383" man="1"/>
  </rowBreaks>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Hoja52">
    <tabColor theme="0"/>
  </sheetPr>
  <dimension ref="A1:AX38"/>
  <sheetViews>
    <sheetView showGridLines="0" topLeftCell="A5" zoomScaleNormal="100" workbookViewId="0">
      <selection activeCell="B34" sqref="B34:P34"/>
    </sheetView>
  </sheetViews>
  <sheetFormatPr baseColWidth="10" defaultColWidth="11.453125" defaultRowHeight="15" x14ac:dyDescent="0.25"/>
  <cols>
    <col min="1" max="1" width="1.1796875" style="88" customWidth="1"/>
    <col min="2" max="2" width="28.7265625" style="88" customWidth="1"/>
    <col min="3" max="3" width="0.54296875" style="88" customWidth="1"/>
    <col min="4" max="4" width="11.81640625" style="88" customWidth="1"/>
    <col min="5" max="5" width="7.7265625" style="88" customWidth="1"/>
    <col min="6" max="6" width="0.453125" style="88" customWidth="1"/>
    <col min="7" max="7" width="12.453125" style="88" customWidth="1"/>
    <col min="8" max="8" width="6.26953125" style="88" customWidth="1"/>
    <col min="9" max="9" width="0.453125" style="88" customWidth="1"/>
    <col min="10" max="10" width="10.81640625" style="88" customWidth="1"/>
    <col min="11" max="11" width="6.26953125" style="88" customWidth="1"/>
    <col min="12" max="12" width="0.453125" style="88" customWidth="1"/>
    <col min="13" max="13" width="11.81640625" style="88" customWidth="1"/>
    <col min="14" max="14" width="6.26953125" style="88" customWidth="1"/>
    <col min="15" max="15" width="0.7265625" style="86" customWidth="1"/>
    <col min="16" max="16" width="10.1796875" style="88" bestFit="1" customWidth="1"/>
    <col min="17" max="17" width="8.54296875" style="88" customWidth="1"/>
    <col min="18" max="18" width="0.453125" style="88" customWidth="1"/>
    <col min="19" max="19" width="8.453125" style="88" bestFit="1" customWidth="1"/>
    <col min="20" max="20" width="7.81640625" style="88" bestFit="1" customWidth="1"/>
    <col min="21" max="21" width="0.453125" style="88" customWidth="1"/>
    <col min="22" max="22" width="8.453125" style="88" bestFit="1" customWidth="1"/>
    <col min="23" max="23" width="7.7265625" style="88" bestFit="1" customWidth="1"/>
    <col min="24" max="24" width="0.453125" style="88" customWidth="1"/>
    <col min="25" max="25" width="8.453125" style="88" bestFit="1" customWidth="1"/>
    <col min="26" max="26" width="7.7265625" style="88" bestFit="1" customWidth="1"/>
    <col min="27" max="27" width="11.453125" style="88"/>
    <col min="28" max="30" width="2.453125" style="88" bestFit="1" customWidth="1"/>
    <col min="31" max="31" width="13" style="88" bestFit="1" customWidth="1"/>
    <col min="32" max="32" width="3.453125" style="88" bestFit="1" customWidth="1"/>
    <col min="33" max="33" width="3.81640625" style="88" customWidth="1"/>
    <col min="34" max="36" width="2.453125" style="88" bestFit="1" customWidth="1"/>
    <col min="37" max="37" width="8.453125" style="88" bestFit="1" customWidth="1"/>
    <col min="38" max="38" width="3.453125" style="88" bestFit="1" customWidth="1"/>
    <col min="39" max="39" width="3.54296875" style="88" customWidth="1"/>
    <col min="40" max="42" width="2.453125" style="88" bestFit="1" customWidth="1"/>
    <col min="43" max="43" width="8.453125" style="88" bestFit="1" customWidth="1"/>
    <col min="44" max="44" width="4.1796875" style="88" bestFit="1" customWidth="1"/>
    <col min="45" max="45" width="3.26953125" style="88" customWidth="1"/>
    <col min="46" max="46" width="4.26953125" style="88" bestFit="1" customWidth="1"/>
    <col min="47" max="47" width="2.453125" style="88" bestFit="1" customWidth="1"/>
    <col min="48" max="48" width="4.26953125" style="88" bestFit="1" customWidth="1"/>
    <col min="49" max="49" width="8.453125" style="88" bestFit="1" customWidth="1"/>
    <col min="50" max="50" width="4.26953125" style="88" bestFit="1" customWidth="1"/>
    <col min="51" max="16384" width="11.453125" style="88"/>
  </cols>
  <sheetData>
    <row r="1" spans="1:50" s="32" customFormat="1" ht="15" customHeight="1" x14ac:dyDescent="0.25">
      <c r="B1" s="33"/>
      <c r="C1" s="34"/>
      <c r="F1" s="34"/>
      <c r="I1" s="34"/>
      <c r="O1" s="35"/>
      <c r="R1" s="34"/>
      <c r="S1" s="193" t="s">
        <v>135</v>
      </c>
      <c r="T1" s="193"/>
      <c r="U1" s="193"/>
      <c r="V1" s="193" t="s">
        <v>16</v>
      </c>
      <c r="W1" s="193"/>
      <c r="X1" s="193"/>
      <c r="Y1" s="193" t="s">
        <v>15</v>
      </c>
    </row>
    <row r="2" spans="1:50" s="36" customFormat="1" ht="52.5" customHeight="1" x14ac:dyDescent="0.3">
      <c r="B2" s="1506"/>
      <c r="C2" s="1506"/>
      <c r="D2" s="1506"/>
      <c r="E2" s="1506"/>
      <c r="F2" s="1506"/>
      <c r="G2" s="1506"/>
      <c r="H2" s="1506"/>
      <c r="I2" s="1506"/>
      <c r="O2" s="37"/>
    </row>
    <row r="3" spans="1:50" s="38" customFormat="1" ht="4.5" customHeight="1" x14ac:dyDescent="0.25">
      <c r="B3" s="1507"/>
      <c r="C3" s="1507"/>
      <c r="D3" s="1507"/>
      <c r="E3" s="1507"/>
      <c r="F3" s="1507"/>
      <c r="G3" s="1507"/>
      <c r="H3" s="1507"/>
      <c r="I3" s="1507"/>
      <c r="O3" s="37"/>
    </row>
    <row r="4" spans="1:50" s="38" customFormat="1" ht="37.5" customHeight="1" x14ac:dyDescent="0.25">
      <c r="A4" s="1650" t="s">
        <v>206</v>
      </c>
      <c r="B4" s="1650"/>
      <c r="C4" s="1650"/>
      <c r="D4" s="1650"/>
      <c r="E4" s="1650"/>
      <c r="F4" s="1650"/>
      <c r="G4" s="1650"/>
      <c r="H4" s="1650"/>
      <c r="I4" s="1650"/>
      <c r="J4" s="1650"/>
      <c r="K4" s="1650"/>
      <c r="L4" s="1650"/>
      <c r="M4" s="1650"/>
      <c r="N4" s="1650"/>
      <c r="O4" s="1650"/>
      <c r="P4" s="1650"/>
      <c r="Q4" s="1650"/>
      <c r="R4" s="1650"/>
      <c r="S4" s="1650"/>
      <c r="T4" s="1650"/>
      <c r="U4" s="1650"/>
      <c r="V4" s="1650"/>
      <c r="W4" s="1650"/>
      <c r="X4" s="1650"/>
      <c r="Y4" s="1650"/>
      <c r="Z4" s="1650"/>
    </row>
    <row r="5" spans="1:50" s="38" customFormat="1" ht="17.25" customHeight="1" x14ac:dyDescent="0.25">
      <c r="B5" s="1518" t="e">
        <f>#REF!</f>
        <v>#REF!</v>
      </c>
      <c r="C5" s="1518"/>
      <c r="D5" s="1518"/>
      <c r="E5" s="1518"/>
      <c r="F5" s="1518"/>
      <c r="G5" s="1518"/>
      <c r="H5" s="1518"/>
      <c r="I5" s="1518"/>
      <c r="J5" s="1518"/>
      <c r="K5" s="1518"/>
      <c r="L5" s="1518"/>
      <c r="M5" s="1518"/>
      <c r="N5" s="1518"/>
      <c r="O5" s="1518"/>
      <c r="P5" s="1518"/>
      <c r="Q5" s="1518"/>
      <c r="R5" s="1518"/>
      <c r="S5" s="1518"/>
      <c r="T5" s="1518"/>
      <c r="U5" s="1518"/>
      <c r="V5" s="1518"/>
      <c r="W5" s="1518"/>
      <c r="X5" s="1518"/>
      <c r="Y5" s="1518"/>
      <c r="Z5" s="1518"/>
    </row>
    <row r="6" spans="1:50" s="38" customFormat="1" ht="6" customHeight="1" x14ac:dyDescent="0.25">
      <c r="O6" s="37"/>
    </row>
    <row r="7" spans="1:50" s="41" customFormat="1" ht="12.75" customHeight="1" x14ac:dyDescent="0.25">
      <c r="A7" s="39"/>
      <c r="B7" s="1508" t="s">
        <v>12</v>
      </c>
      <c r="C7" s="40"/>
      <c r="D7" s="1514" t="s">
        <v>109</v>
      </c>
      <c r="E7" s="1511"/>
      <c r="F7" s="181"/>
      <c r="G7" s="1511"/>
      <c r="H7" s="1511"/>
      <c r="I7" s="181"/>
      <c r="J7" s="1511"/>
      <c r="K7" s="1511"/>
      <c r="L7" s="181"/>
      <c r="M7" s="1511"/>
      <c r="N7" s="1512"/>
      <c r="O7" s="40"/>
      <c r="P7" s="1514" t="s">
        <v>178</v>
      </c>
      <c r="Q7" s="1511"/>
      <c r="R7" s="181"/>
      <c r="S7" s="1511"/>
      <c r="T7" s="1511"/>
      <c r="U7" s="181"/>
      <c r="V7" s="1511"/>
      <c r="W7" s="1511"/>
      <c r="X7" s="181"/>
      <c r="Y7" s="1511"/>
      <c r="Z7" s="1512"/>
      <c r="AA7" s="116"/>
      <c r="AB7" s="116"/>
      <c r="AC7" s="117"/>
      <c r="AD7" s="117"/>
      <c r="AE7" s="117"/>
      <c r="AF7" s="117"/>
      <c r="AG7" s="117"/>
      <c r="AH7" s="117"/>
      <c r="AI7" s="118"/>
    </row>
    <row r="8" spans="1:50" s="41" customFormat="1" ht="37.5" customHeight="1" x14ac:dyDescent="0.25">
      <c r="A8" s="39"/>
      <c r="B8" s="1509"/>
      <c r="C8" s="40"/>
      <c r="D8" s="1515"/>
      <c r="E8" s="1516"/>
      <c r="F8" s="40"/>
      <c r="G8" s="1514" t="s">
        <v>168</v>
      </c>
      <c r="H8" s="1512"/>
      <c r="I8" s="40"/>
      <c r="J8" s="1514" t="s">
        <v>174</v>
      </c>
      <c r="K8" s="1512"/>
      <c r="L8" s="40"/>
      <c r="M8" s="1514" t="s">
        <v>169</v>
      </c>
      <c r="N8" s="1512"/>
      <c r="O8" s="40"/>
      <c r="P8" s="1515"/>
      <c r="Q8" s="1517"/>
      <c r="R8" s="130"/>
      <c r="S8" s="1514" t="s">
        <v>179</v>
      </c>
      <c r="T8" s="1512"/>
      <c r="U8" s="40"/>
      <c r="V8" s="1514" t="s">
        <v>180</v>
      </c>
      <c r="W8" s="1512"/>
      <c r="X8" s="40"/>
      <c r="Y8" s="1514" t="s">
        <v>181</v>
      </c>
      <c r="Z8" s="1512"/>
      <c r="AA8" s="116"/>
      <c r="AB8" s="116"/>
      <c r="AC8" s="117"/>
      <c r="AD8" s="117"/>
      <c r="AE8" s="117"/>
      <c r="AF8" s="117"/>
      <c r="AG8" s="117"/>
      <c r="AH8" s="117"/>
      <c r="AI8" s="118"/>
    </row>
    <row r="9" spans="1:50" s="46" customFormat="1" ht="36.75" customHeight="1" x14ac:dyDescent="0.25">
      <c r="A9" s="42"/>
      <c r="B9" s="1510"/>
      <c r="C9" s="43"/>
      <c r="D9" s="44" t="s">
        <v>9</v>
      </c>
      <c r="E9" s="45" t="s">
        <v>10</v>
      </c>
      <c r="F9" s="43"/>
      <c r="G9" s="44" t="s">
        <v>9</v>
      </c>
      <c r="H9" s="91" t="s">
        <v>10</v>
      </c>
      <c r="I9" s="43"/>
      <c r="J9" s="44" t="s">
        <v>9</v>
      </c>
      <c r="K9" s="91" t="s">
        <v>10</v>
      </c>
      <c r="L9" s="43"/>
      <c r="M9" s="44" t="s">
        <v>9</v>
      </c>
      <c r="N9" s="91" t="s">
        <v>10</v>
      </c>
      <c r="O9" s="43"/>
      <c r="P9" s="44" t="s">
        <v>9</v>
      </c>
      <c r="Q9" s="45" t="s">
        <v>111</v>
      </c>
      <c r="R9" s="43"/>
      <c r="S9" s="44" t="s">
        <v>9</v>
      </c>
      <c r="T9" s="91" t="s">
        <v>111</v>
      </c>
      <c r="U9" s="43"/>
      <c r="V9" s="44" t="s">
        <v>9</v>
      </c>
      <c r="W9" s="91" t="s">
        <v>111</v>
      </c>
      <c r="X9" s="43"/>
      <c r="Y9" s="44" t="s">
        <v>9</v>
      </c>
      <c r="Z9" s="91" t="s">
        <v>111</v>
      </c>
      <c r="AA9" s="119"/>
      <c r="AB9" s="120"/>
      <c r="AC9" s="94"/>
      <c r="AD9" s="94"/>
      <c r="AE9" s="94"/>
      <c r="AF9" s="94"/>
      <c r="AG9" s="121"/>
      <c r="AH9" s="121"/>
      <c r="AI9" s="121"/>
    </row>
    <row r="10" spans="1:50" s="50" customFormat="1" ht="4.5" customHeight="1" x14ac:dyDescent="0.25">
      <c r="A10" s="47"/>
      <c r="B10" s="48"/>
      <c r="C10" s="49"/>
      <c r="D10" s="48"/>
      <c r="E10" s="48"/>
      <c r="F10" s="49"/>
      <c r="G10" s="48"/>
      <c r="H10" s="48"/>
      <c r="I10" s="49"/>
      <c r="J10" s="48"/>
      <c r="K10" s="48"/>
      <c r="L10" s="49"/>
      <c r="M10" s="48"/>
      <c r="N10" s="48"/>
      <c r="O10" s="49"/>
      <c r="P10" s="48"/>
      <c r="Q10" s="48"/>
      <c r="R10" s="49"/>
      <c r="S10" s="48"/>
      <c r="T10" s="48"/>
      <c r="U10" s="49"/>
      <c r="V10" s="48"/>
      <c r="W10" s="48"/>
      <c r="X10" s="49"/>
      <c r="Y10" s="48"/>
      <c r="Z10" s="48"/>
      <c r="AA10" s="116"/>
      <c r="AB10" s="120"/>
      <c r="AC10" s="94"/>
      <c r="AD10" s="94"/>
      <c r="AE10" s="94"/>
      <c r="AF10" s="94"/>
      <c r="AG10" s="58"/>
      <c r="AH10" s="58"/>
      <c r="AI10" s="58"/>
    </row>
    <row r="11" spans="1:50" s="59" customFormat="1" ht="18" customHeight="1" x14ac:dyDescent="0.2">
      <c r="A11" s="51"/>
      <c r="B11" s="52" t="s">
        <v>8</v>
      </c>
      <c r="C11" s="53"/>
      <c r="D11" s="108">
        <f>G11+J11+M11</f>
        <v>8384408</v>
      </c>
      <c r="E11" s="28">
        <f t="shared" ref="E11:E28" si="0">D11*100/$D$30</f>
        <v>17.944934163017855</v>
      </c>
      <c r="F11" s="53"/>
      <c r="G11" s="54">
        <f>'3solcasaad'!G11</f>
        <v>6973463</v>
      </c>
      <c r="H11" s="182">
        <f>G11*100/$G$30</f>
        <v>18.441080349722064</v>
      </c>
      <c r="I11" s="53"/>
      <c r="J11" s="54">
        <f>'3solcasaad'!J11</f>
        <v>999769</v>
      </c>
      <c r="K11" s="182">
        <f>J11*100/$J$30</f>
        <v>16.561910466829101</v>
      </c>
      <c r="L11" s="53"/>
      <c r="M11" s="54">
        <f>'3solcasaad'!M11</f>
        <v>411176</v>
      </c>
      <c r="N11" s="182">
        <f t="shared" ref="N11:N28" si="1">M11*100/$M$30</f>
        <v>14.318732272482714</v>
      </c>
      <c r="O11" s="53"/>
      <c r="P11" s="56" t="e">
        <f>S11+V11+Y11</f>
        <v>#REF!</v>
      </c>
      <c r="Q11" s="57" t="e">
        <f>P11*100/D11</f>
        <v>#REF!</v>
      </c>
      <c r="R11" s="53"/>
      <c r="S11" s="54" t="e">
        <f>GETPIVOTDATA("Cuenta número de expedientes",#REF!,"CCAA",$B11,"TramoEdad",S$1)</f>
        <v>#REF!</v>
      </c>
      <c r="T11" s="55" t="e">
        <f>S11*100/G11</f>
        <v>#REF!</v>
      </c>
      <c r="U11" s="53"/>
      <c r="V11" s="54" t="e">
        <f>GETPIVOTDATA("Cuenta número de expedientes",#REF!,"CCAA",$B11,"TramoEdad",V$1)</f>
        <v>#REF!</v>
      </c>
      <c r="W11" s="55" t="e">
        <f>V11*100/J11</f>
        <v>#REF!</v>
      </c>
      <c r="X11" s="53"/>
      <c r="Y11" s="54" t="e">
        <f>GETPIVOTDATA("Cuenta número de expedientes",#REF!,"CCAA",$B11,"TramoEdad",Y$1)</f>
        <v>#REF!</v>
      </c>
      <c r="Z11" s="55" t="e">
        <f>Y11*100/M11</f>
        <v>#REF!</v>
      </c>
      <c r="AA11" s="188"/>
      <c r="AB11" s="92"/>
      <c r="AC11" s="92"/>
      <c r="AD11" s="92"/>
      <c r="AE11" s="93"/>
      <c r="AF11" s="122"/>
      <c r="AG11" s="58"/>
      <c r="AH11" s="92"/>
      <c r="AI11" s="92"/>
      <c r="AJ11" s="92"/>
      <c r="AK11" s="93"/>
      <c r="AL11" s="122"/>
      <c r="AN11" s="92"/>
      <c r="AO11" s="92"/>
      <c r="AP11" s="92"/>
      <c r="AQ11" s="93"/>
      <c r="AR11" s="122"/>
      <c r="AT11" s="92"/>
      <c r="AU11" s="92"/>
      <c r="AV11" s="92"/>
      <c r="AW11" s="93"/>
      <c r="AX11" s="122"/>
    </row>
    <row r="12" spans="1:50" s="59" customFormat="1" ht="18" customHeight="1" x14ac:dyDescent="0.2">
      <c r="A12" s="51"/>
      <c r="B12" s="60" t="s">
        <v>7</v>
      </c>
      <c r="C12" s="53"/>
      <c r="D12" s="109">
        <f t="shared" ref="D12:D28" si="2">G12+J12+M12</f>
        <v>1308728</v>
      </c>
      <c r="E12" s="29">
        <f t="shared" si="0"/>
        <v>2.801037091384154</v>
      </c>
      <c r="F12" s="53"/>
      <c r="G12" s="61">
        <f>'3solcasaad'!G12</f>
        <v>1025808</v>
      </c>
      <c r="H12" s="183">
        <f t="shared" ref="H12:H28" si="3">G12*100/$G$30</f>
        <v>2.7127135759360437</v>
      </c>
      <c r="I12" s="53"/>
      <c r="J12" s="61">
        <f>'3solcasaad'!J12</f>
        <v>180311</v>
      </c>
      <c r="K12" s="183">
        <f t="shared" ref="K12:K28" si="4">J12*100/$J$30</f>
        <v>2.9869846316343294</v>
      </c>
      <c r="L12" s="53"/>
      <c r="M12" s="61">
        <f>'3solcasaad'!M12</f>
        <v>102609</v>
      </c>
      <c r="N12" s="183">
        <f t="shared" si="1"/>
        <v>3.5732406554545468</v>
      </c>
      <c r="O12" s="53"/>
      <c r="P12" s="63" t="e">
        <f t="shared" ref="P12:P28" si="5">S12+V12+Y12</f>
        <v>#REF!</v>
      </c>
      <c r="Q12" s="64" t="e">
        <f t="shared" ref="Q12:Q28" si="6">P12*100/D12</f>
        <v>#REF!</v>
      </c>
      <c r="R12" s="53"/>
      <c r="S12" s="61" t="e">
        <f>GETPIVOTDATA("Cuenta número de expedientes",#REF!,"CCAA",$B12,"TramoEdad",S$1)</f>
        <v>#REF!</v>
      </c>
      <c r="T12" s="62" t="e">
        <f t="shared" ref="T12:T28" si="7">S12*100/G12</f>
        <v>#REF!</v>
      </c>
      <c r="U12" s="53"/>
      <c r="V12" s="61" t="e">
        <f>GETPIVOTDATA("Cuenta número de expedientes",#REF!,"CCAA",$B12,"TramoEdad",V$1)</f>
        <v>#REF!</v>
      </c>
      <c r="W12" s="62" t="e">
        <f t="shared" ref="W12:W28" si="8">V12*100/J12</f>
        <v>#REF!</v>
      </c>
      <c r="X12" s="53"/>
      <c r="Y12" s="61" t="e">
        <f>GETPIVOTDATA("Cuenta número de expedientes",#REF!,"CCAA",$B12,"TramoEdad",Y$1)</f>
        <v>#REF!</v>
      </c>
      <c r="Z12" s="62" t="e">
        <f t="shared" ref="Z12:Z28" si="9">Y12*100/M12</f>
        <v>#REF!</v>
      </c>
      <c r="AA12" s="188"/>
      <c r="AB12" s="92"/>
      <c r="AC12" s="92"/>
      <c r="AD12" s="92"/>
      <c r="AE12" s="93"/>
      <c r="AF12" s="122"/>
      <c r="AG12" s="58"/>
      <c r="AH12" s="92"/>
      <c r="AI12" s="92"/>
      <c r="AJ12" s="92"/>
      <c r="AK12" s="93"/>
      <c r="AL12" s="122"/>
      <c r="AN12" s="92"/>
      <c r="AO12" s="92"/>
      <c r="AP12" s="92"/>
      <c r="AQ12" s="93"/>
      <c r="AR12" s="122"/>
      <c r="AT12" s="92"/>
      <c r="AU12" s="92"/>
      <c r="AV12" s="92"/>
      <c r="AW12" s="93"/>
      <c r="AX12" s="122"/>
    </row>
    <row r="13" spans="1:50" s="59" customFormat="1" ht="18" customHeight="1" x14ac:dyDescent="0.2">
      <c r="A13" s="51"/>
      <c r="B13" s="60" t="s">
        <v>37</v>
      </c>
      <c r="C13" s="53"/>
      <c r="D13" s="109">
        <f t="shared" si="2"/>
        <v>1028244</v>
      </c>
      <c r="E13" s="29">
        <f t="shared" si="0"/>
        <v>2.2007243544825266</v>
      </c>
      <c r="F13" s="53"/>
      <c r="G13" s="61">
        <f>'3solcasaad'!G13</f>
        <v>768630</v>
      </c>
      <c r="H13" s="183">
        <f t="shared" si="3"/>
        <v>2.0326153002040548</v>
      </c>
      <c r="I13" s="53"/>
      <c r="J13" s="61">
        <f>'3solcasaad'!J13</f>
        <v>168505</v>
      </c>
      <c r="K13" s="183">
        <f t="shared" si="4"/>
        <v>2.7914095388165041</v>
      </c>
      <c r="L13" s="53"/>
      <c r="M13" s="61">
        <f>'3solcasaad'!M13</f>
        <v>91109</v>
      </c>
      <c r="N13" s="183">
        <f t="shared" si="1"/>
        <v>3.1727663545869107</v>
      </c>
      <c r="O13" s="53"/>
      <c r="P13" s="63" t="e">
        <f t="shared" si="5"/>
        <v>#REF!</v>
      </c>
      <c r="Q13" s="64" t="e">
        <f t="shared" si="6"/>
        <v>#REF!</v>
      </c>
      <c r="R13" s="53"/>
      <c r="S13" s="61" t="e">
        <f>GETPIVOTDATA("Cuenta número de expedientes",#REF!,"CCAA",$B13,"TramoEdad",S$1)</f>
        <v>#REF!</v>
      </c>
      <c r="T13" s="62" t="e">
        <f t="shared" si="7"/>
        <v>#REF!</v>
      </c>
      <c r="U13" s="53"/>
      <c r="V13" s="61" t="e">
        <f>GETPIVOTDATA("Cuenta número de expedientes",#REF!,"CCAA",$B13,"TramoEdad",V$1)</f>
        <v>#REF!</v>
      </c>
      <c r="W13" s="62" t="e">
        <f t="shared" si="8"/>
        <v>#REF!</v>
      </c>
      <c r="X13" s="53"/>
      <c r="Y13" s="61" t="e">
        <f>GETPIVOTDATA("Cuenta número de expedientes",#REF!,"CCAA",$B13,"TramoEdad",Y$1)</f>
        <v>#REF!</v>
      </c>
      <c r="Z13" s="62" t="e">
        <f t="shared" si="9"/>
        <v>#REF!</v>
      </c>
      <c r="AA13" s="188"/>
      <c r="AB13" s="92"/>
      <c r="AC13" s="92"/>
      <c r="AD13" s="92"/>
      <c r="AE13" s="93"/>
      <c r="AF13" s="123"/>
      <c r="AG13" s="58"/>
      <c r="AH13" s="92"/>
      <c r="AI13" s="92"/>
      <c r="AJ13" s="92"/>
      <c r="AK13" s="93"/>
      <c r="AL13" s="122"/>
      <c r="AN13" s="92"/>
      <c r="AO13" s="92"/>
      <c r="AP13" s="92"/>
      <c r="AQ13" s="93"/>
      <c r="AR13" s="122"/>
      <c r="AT13" s="92"/>
      <c r="AU13" s="92"/>
      <c r="AV13" s="92"/>
      <c r="AW13" s="93"/>
      <c r="AX13" s="122"/>
    </row>
    <row r="14" spans="1:50" s="59" customFormat="1" ht="18" customHeight="1" x14ac:dyDescent="0.2">
      <c r="A14" s="51"/>
      <c r="B14" s="60" t="s">
        <v>38</v>
      </c>
      <c r="C14" s="53"/>
      <c r="D14" s="109">
        <f t="shared" si="2"/>
        <v>1128908</v>
      </c>
      <c r="E14" s="29">
        <f t="shared" si="0"/>
        <v>2.4161729410238815</v>
      </c>
      <c r="F14" s="53"/>
      <c r="G14" s="61">
        <f>'3solcasaad'!G14</f>
        <v>954069</v>
      </c>
      <c r="H14" s="183">
        <f t="shared" si="3"/>
        <v>2.5230022856906213</v>
      </c>
      <c r="I14" s="53"/>
      <c r="J14" s="61">
        <f>'3solcasaad'!J14</f>
        <v>125636</v>
      </c>
      <c r="K14" s="183">
        <f t="shared" si="4"/>
        <v>2.0812529528426476</v>
      </c>
      <c r="L14" s="53"/>
      <c r="M14" s="61">
        <f>'3solcasaad'!M14</f>
        <v>49203</v>
      </c>
      <c r="N14" s="183">
        <f t="shared" si="1"/>
        <v>1.7134380022252442</v>
      </c>
      <c r="O14" s="53"/>
      <c r="P14" s="63" t="e">
        <f t="shared" si="5"/>
        <v>#REF!</v>
      </c>
      <c r="Q14" s="64" t="e">
        <f t="shared" si="6"/>
        <v>#REF!</v>
      </c>
      <c r="R14" s="53"/>
      <c r="S14" s="61" t="e">
        <f>GETPIVOTDATA("Cuenta número de expedientes",#REF!,"CCAA",$B14,"TramoEdad",S$1)</f>
        <v>#REF!</v>
      </c>
      <c r="T14" s="62" t="e">
        <f t="shared" si="7"/>
        <v>#REF!</v>
      </c>
      <c r="U14" s="53"/>
      <c r="V14" s="61" t="e">
        <f>GETPIVOTDATA("Cuenta número de expedientes",#REF!,"CCAA",$B14,"TramoEdad",V$1)</f>
        <v>#REF!</v>
      </c>
      <c r="W14" s="62" t="e">
        <f t="shared" si="8"/>
        <v>#REF!</v>
      </c>
      <c r="X14" s="53"/>
      <c r="Y14" s="61" t="e">
        <f>GETPIVOTDATA("Cuenta número de expedientes",#REF!,"CCAA",$B14,"TramoEdad",Y$1)</f>
        <v>#REF!</v>
      </c>
      <c r="Z14" s="62" t="e">
        <f t="shared" si="9"/>
        <v>#REF!</v>
      </c>
      <c r="AA14" s="188"/>
      <c r="AB14" s="92"/>
      <c r="AC14" s="92"/>
      <c r="AD14" s="92"/>
      <c r="AE14" s="93"/>
      <c r="AF14" s="122"/>
      <c r="AG14" s="58"/>
      <c r="AH14" s="92"/>
      <c r="AI14" s="92"/>
      <c r="AJ14" s="92"/>
      <c r="AK14" s="93"/>
      <c r="AL14" s="122"/>
      <c r="AN14" s="92"/>
      <c r="AO14" s="92"/>
      <c r="AP14" s="92"/>
      <c r="AQ14" s="93"/>
      <c r="AR14" s="122"/>
      <c r="AT14" s="92"/>
      <c r="AU14" s="92"/>
      <c r="AV14" s="92"/>
      <c r="AW14" s="93"/>
      <c r="AX14" s="122"/>
    </row>
    <row r="15" spans="1:50" s="59" customFormat="1" ht="18" customHeight="1" x14ac:dyDescent="0.2">
      <c r="A15" s="51"/>
      <c r="B15" s="60" t="s">
        <v>6</v>
      </c>
      <c r="C15" s="53"/>
      <c r="D15" s="109">
        <f t="shared" si="2"/>
        <v>2127685</v>
      </c>
      <c r="E15" s="29">
        <f t="shared" si="0"/>
        <v>4.5538298284912475</v>
      </c>
      <c r="F15" s="53"/>
      <c r="G15" s="61">
        <f>'3solcasaad'!G15</f>
        <v>1796155</v>
      </c>
      <c r="H15" s="183">
        <f t="shared" si="3"/>
        <v>4.7498694229187182</v>
      </c>
      <c r="I15" s="53"/>
      <c r="J15" s="61">
        <f>'3solcasaad'!J15</f>
        <v>243113</v>
      </c>
      <c r="K15" s="183">
        <f t="shared" si="4"/>
        <v>4.0273460562612193</v>
      </c>
      <c r="L15" s="53"/>
      <c r="M15" s="61">
        <f>'3solcasaad'!M15</f>
        <v>88417</v>
      </c>
      <c r="N15" s="183">
        <f t="shared" si="1"/>
        <v>3.0790205443316343</v>
      </c>
      <c r="O15" s="53"/>
      <c r="P15" s="63" t="e">
        <f t="shared" si="5"/>
        <v>#REF!</v>
      </c>
      <c r="Q15" s="64" t="e">
        <f t="shared" si="6"/>
        <v>#REF!</v>
      </c>
      <c r="R15" s="53"/>
      <c r="S15" s="61" t="e">
        <f>GETPIVOTDATA("Cuenta número de expedientes",#REF!,"CCAA",$B15,"TramoEdad",S$1)</f>
        <v>#REF!</v>
      </c>
      <c r="T15" s="62" t="e">
        <f t="shared" si="7"/>
        <v>#REF!</v>
      </c>
      <c r="U15" s="53"/>
      <c r="V15" s="61" t="e">
        <f>GETPIVOTDATA("Cuenta número de expedientes",#REF!,"CCAA",$B15,"TramoEdad",V$1)</f>
        <v>#REF!</v>
      </c>
      <c r="W15" s="62" t="e">
        <f t="shared" si="8"/>
        <v>#REF!</v>
      </c>
      <c r="X15" s="53"/>
      <c r="Y15" s="61" t="e">
        <f>GETPIVOTDATA("Cuenta número de expedientes",#REF!,"CCAA",$B15,"TramoEdad",Y$1)</f>
        <v>#REF!</v>
      </c>
      <c r="Z15" s="62" t="e">
        <f t="shared" si="9"/>
        <v>#REF!</v>
      </c>
      <c r="AA15" s="188"/>
      <c r="AB15" s="92"/>
      <c r="AC15" s="92"/>
      <c r="AD15" s="92"/>
      <c r="AE15" s="93"/>
      <c r="AF15" s="122"/>
      <c r="AG15" s="58"/>
      <c r="AH15" s="92"/>
      <c r="AI15" s="92"/>
      <c r="AJ15" s="92"/>
      <c r="AK15" s="93"/>
      <c r="AL15" s="122"/>
      <c r="AN15" s="92"/>
      <c r="AO15" s="92"/>
      <c r="AP15" s="92"/>
      <c r="AQ15" s="93"/>
      <c r="AR15" s="122"/>
      <c r="AT15" s="92"/>
      <c r="AU15" s="92"/>
      <c r="AV15" s="92"/>
      <c r="AW15" s="93"/>
      <c r="AX15" s="122"/>
    </row>
    <row r="16" spans="1:50" s="59" customFormat="1" ht="18" customHeight="1" x14ac:dyDescent="0.2">
      <c r="A16" s="51"/>
      <c r="B16" s="60" t="s">
        <v>5</v>
      </c>
      <c r="C16" s="53"/>
      <c r="D16" s="110">
        <f t="shared" si="2"/>
        <v>580229</v>
      </c>
      <c r="E16" s="29">
        <f t="shared" si="0"/>
        <v>1.2418492998520214</v>
      </c>
      <c r="F16" s="53"/>
      <c r="G16" s="65">
        <f>'3solcasaad'!G16</f>
        <v>455643</v>
      </c>
      <c r="H16" s="183">
        <f t="shared" si="3"/>
        <v>1.2049320651430158</v>
      </c>
      <c r="I16" s="53"/>
      <c r="J16" s="65">
        <f>'3solcasaad'!J16</f>
        <v>82278</v>
      </c>
      <c r="K16" s="183">
        <f t="shared" si="4"/>
        <v>1.3629957214014083</v>
      </c>
      <c r="L16" s="53"/>
      <c r="M16" s="65">
        <f>'3solcasaad'!M16</f>
        <v>42308</v>
      </c>
      <c r="N16" s="183">
        <f t="shared" si="1"/>
        <v>1.4733275409659092</v>
      </c>
      <c r="O16" s="53"/>
      <c r="P16" s="65" t="e">
        <f t="shared" si="5"/>
        <v>#REF!</v>
      </c>
      <c r="Q16" s="64" t="e">
        <f t="shared" si="6"/>
        <v>#REF!</v>
      </c>
      <c r="R16" s="53"/>
      <c r="S16" s="65" t="e">
        <f>GETPIVOTDATA("Cuenta número de expedientes",#REF!,"CCAA",$B16,"TramoEdad",S$1)</f>
        <v>#REF!</v>
      </c>
      <c r="T16" s="62" t="e">
        <f t="shared" si="7"/>
        <v>#REF!</v>
      </c>
      <c r="U16" s="53"/>
      <c r="V16" s="65" t="e">
        <f>GETPIVOTDATA("Cuenta número de expedientes",#REF!,"CCAA",$B16,"TramoEdad",V$1)</f>
        <v>#REF!</v>
      </c>
      <c r="W16" s="62" t="e">
        <f t="shared" si="8"/>
        <v>#REF!</v>
      </c>
      <c r="X16" s="53"/>
      <c r="Y16" s="65" t="e">
        <f>GETPIVOTDATA("Cuenta número de expedientes",#REF!,"CCAA",$B16,"TramoEdad",Y$1)</f>
        <v>#REF!</v>
      </c>
      <c r="Z16" s="62" t="e">
        <f t="shared" si="9"/>
        <v>#REF!</v>
      </c>
      <c r="AA16" s="188"/>
      <c r="AB16" s="92"/>
      <c r="AC16" s="92"/>
      <c r="AD16" s="92"/>
      <c r="AE16" s="93"/>
      <c r="AF16" s="122"/>
      <c r="AG16" s="58"/>
      <c r="AH16" s="92"/>
      <c r="AI16" s="92"/>
      <c r="AJ16" s="92"/>
      <c r="AK16" s="93"/>
      <c r="AL16" s="122"/>
      <c r="AN16" s="92"/>
      <c r="AO16" s="92"/>
      <c r="AP16" s="92"/>
      <c r="AQ16" s="93"/>
      <c r="AR16" s="122"/>
      <c r="AT16" s="92"/>
      <c r="AU16" s="92"/>
      <c r="AV16" s="92"/>
      <c r="AW16" s="93"/>
      <c r="AX16" s="122"/>
    </row>
    <row r="17" spans="1:50" s="59" customFormat="1" ht="18" customHeight="1" x14ac:dyDescent="0.2">
      <c r="A17" s="51"/>
      <c r="B17" s="60" t="s">
        <v>4</v>
      </c>
      <c r="C17" s="53"/>
      <c r="D17" s="109">
        <f t="shared" si="2"/>
        <v>2409164</v>
      </c>
      <c r="E17" s="29">
        <f t="shared" si="0"/>
        <v>5.1562721384637706</v>
      </c>
      <c r="F17" s="53"/>
      <c r="G17" s="61">
        <f>'3solcasaad'!G17</f>
        <v>1805325</v>
      </c>
      <c r="H17" s="183">
        <f t="shared" si="3"/>
        <v>4.7741191689641118</v>
      </c>
      <c r="I17" s="53"/>
      <c r="J17" s="61">
        <f>'3solcasaad'!J17</f>
        <v>372394</v>
      </c>
      <c r="K17" s="183">
        <f t="shared" si="4"/>
        <v>6.1689811210233119</v>
      </c>
      <c r="L17" s="53"/>
      <c r="M17" s="61">
        <f>'3solcasaad'!M17</f>
        <v>231445</v>
      </c>
      <c r="N17" s="183">
        <f t="shared" si="1"/>
        <v>8.0598064838530501</v>
      </c>
      <c r="O17" s="53"/>
      <c r="P17" s="63" t="e">
        <f t="shared" si="5"/>
        <v>#REF!</v>
      </c>
      <c r="Q17" s="64" t="e">
        <f>P17*100/D17</f>
        <v>#REF!</v>
      </c>
      <c r="R17" s="53"/>
      <c r="S17" s="61" t="e">
        <f>GETPIVOTDATA("Cuenta número de expedientes",#REF!,"CCAA",$B17,"TramoEdad",S$1)</f>
        <v>#REF!</v>
      </c>
      <c r="T17" s="62" t="e">
        <f>S17*100/G17</f>
        <v>#REF!</v>
      </c>
      <c r="U17" s="53"/>
      <c r="V17" s="61" t="e">
        <f>GETPIVOTDATA("Cuenta número de expedientes",#REF!,"CCAA",$B17,"TramoEdad",V$1)</f>
        <v>#REF!</v>
      </c>
      <c r="W17" s="62" t="e">
        <f>V17*100/J17</f>
        <v>#REF!</v>
      </c>
      <c r="X17" s="53"/>
      <c r="Y17" s="61" t="e">
        <f>GETPIVOTDATA("Cuenta número de expedientes",#REF!,"CCAA",$B17,"TramoEdad",Y$1)</f>
        <v>#REF!</v>
      </c>
      <c r="Z17" s="62" t="e">
        <f>Y17*100/M17</f>
        <v>#REF!</v>
      </c>
      <c r="AA17" s="188"/>
      <c r="AB17" s="92"/>
      <c r="AC17" s="92"/>
      <c r="AD17" s="92"/>
      <c r="AE17" s="93"/>
      <c r="AF17" s="122"/>
      <c r="AG17" s="58"/>
      <c r="AH17" s="92"/>
      <c r="AI17" s="92"/>
      <c r="AJ17" s="92"/>
      <c r="AK17" s="93"/>
      <c r="AL17" s="122"/>
      <c r="AN17" s="92"/>
      <c r="AO17" s="92"/>
      <c r="AP17" s="92"/>
      <c r="AQ17" s="93"/>
      <c r="AR17" s="122"/>
      <c r="AT17" s="92"/>
      <c r="AU17" s="92"/>
      <c r="AV17" s="92"/>
      <c r="AW17" s="93"/>
      <c r="AX17" s="122"/>
    </row>
    <row r="18" spans="1:50" s="59" customFormat="1" ht="18" customHeight="1" x14ac:dyDescent="0.2">
      <c r="A18" s="51"/>
      <c r="B18" s="60" t="s">
        <v>40</v>
      </c>
      <c r="C18" s="53"/>
      <c r="D18" s="109">
        <f t="shared" si="2"/>
        <v>2026807</v>
      </c>
      <c r="E18" s="29">
        <f t="shared" si="0"/>
        <v>4.3379232232190672</v>
      </c>
      <c r="F18" s="53"/>
      <c r="G18" s="61">
        <f>'3solcasaad'!G18</f>
        <v>1644219</v>
      </c>
      <c r="H18" s="183">
        <f t="shared" si="3"/>
        <v>4.3480799556174112</v>
      </c>
      <c r="I18" s="53"/>
      <c r="J18" s="61">
        <f>'3solcasaad'!J18</f>
        <v>241609</v>
      </c>
      <c r="K18" s="183">
        <f t="shared" si="4"/>
        <v>4.0024311875844436</v>
      </c>
      <c r="L18" s="53"/>
      <c r="M18" s="61">
        <f>'3solcasaad'!M18</f>
        <v>140979</v>
      </c>
      <c r="N18" s="183">
        <f t="shared" si="1"/>
        <v>4.9094318662624774</v>
      </c>
      <c r="O18" s="53"/>
      <c r="P18" s="63" t="e">
        <f t="shared" si="5"/>
        <v>#REF!</v>
      </c>
      <c r="Q18" s="64" t="e">
        <f t="shared" si="6"/>
        <v>#REF!</v>
      </c>
      <c r="R18" s="53"/>
      <c r="S18" s="61" t="e">
        <f>GETPIVOTDATA("Cuenta número de expedientes",#REF!,"CCAA",$B18,"TramoEdad",S$1)</f>
        <v>#REF!</v>
      </c>
      <c r="T18" s="62" t="e">
        <f t="shared" si="7"/>
        <v>#REF!</v>
      </c>
      <c r="U18" s="53"/>
      <c r="V18" s="61" t="e">
        <f>GETPIVOTDATA("Cuenta número de expedientes",#REF!,"CCAA",$B18,"TramoEdad",V$1)</f>
        <v>#REF!</v>
      </c>
      <c r="W18" s="62" t="e">
        <f t="shared" si="8"/>
        <v>#REF!</v>
      </c>
      <c r="X18" s="53"/>
      <c r="Y18" s="61" t="e">
        <f>GETPIVOTDATA("Cuenta número de expedientes",#REF!,"CCAA",$B18,"TramoEdad",Y$1)</f>
        <v>#REF!</v>
      </c>
      <c r="Z18" s="62" t="e">
        <f t="shared" si="9"/>
        <v>#REF!</v>
      </c>
      <c r="AA18" s="188"/>
      <c r="AB18" s="92"/>
      <c r="AC18" s="92"/>
      <c r="AD18" s="92"/>
      <c r="AE18" s="93"/>
      <c r="AF18" s="122"/>
      <c r="AG18" s="58"/>
      <c r="AH18" s="92"/>
      <c r="AI18" s="92"/>
      <c r="AJ18" s="92"/>
      <c r="AK18" s="93"/>
      <c r="AL18" s="122"/>
      <c r="AN18" s="92"/>
      <c r="AO18" s="92"/>
      <c r="AP18" s="92"/>
      <c r="AQ18" s="93"/>
      <c r="AR18" s="122"/>
      <c r="AT18" s="92"/>
      <c r="AU18" s="92"/>
      <c r="AV18" s="92"/>
      <c r="AW18" s="93"/>
      <c r="AX18" s="122"/>
    </row>
    <row r="19" spans="1:50" s="59" customFormat="1" ht="18" customHeight="1" x14ac:dyDescent="0.2">
      <c r="A19" s="51"/>
      <c r="B19" s="60" t="s">
        <v>41</v>
      </c>
      <c r="C19" s="53"/>
      <c r="D19" s="109">
        <f t="shared" si="2"/>
        <v>7600065</v>
      </c>
      <c r="E19" s="29">
        <f t="shared" si="0"/>
        <v>16.266224885484615</v>
      </c>
      <c r="F19" s="53"/>
      <c r="G19" s="61">
        <f>'3solcasaad'!G19</f>
        <v>6178644</v>
      </c>
      <c r="H19" s="183">
        <f t="shared" si="3"/>
        <v>16.339209149934277</v>
      </c>
      <c r="I19" s="53"/>
      <c r="J19" s="61">
        <f>'3solcasaad'!J19</f>
        <v>960955</v>
      </c>
      <c r="K19" s="183">
        <f t="shared" si="4"/>
        <v>15.918927945007054</v>
      </c>
      <c r="L19" s="53"/>
      <c r="M19" s="61">
        <f>'3solcasaad'!M19</f>
        <v>460466</v>
      </c>
      <c r="N19" s="183">
        <f t="shared" si="1"/>
        <v>16.035199949853652</v>
      </c>
      <c r="O19" s="53"/>
      <c r="P19" s="63" t="e">
        <f t="shared" si="5"/>
        <v>#REF!</v>
      </c>
      <c r="Q19" s="64" t="e">
        <f t="shared" si="6"/>
        <v>#REF!</v>
      </c>
      <c r="R19" s="53"/>
      <c r="S19" s="61" t="e">
        <f>GETPIVOTDATA("Cuenta número de expedientes",#REF!,"CCAA",$B19,"TramoEdad",S$1)</f>
        <v>#REF!</v>
      </c>
      <c r="T19" s="62" t="e">
        <f t="shared" si="7"/>
        <v>#REF!</v>
      </c>
      <c r="U19" s="53"/>
      <c r="V19" s="61" t="e">
        <f>GETPIVOTDATA("Cuenta número de expedientes",#REF!,"CCAA",$B19,"TramoEdad",V$1)</f>
        <v>#REF!</v>
      </c>
      <c r="W19" s="62" t="e">
        <f t="shared" si="8"/>
        <v>#REF!</v>
      </c>
      <c r="X19" s="53"/>
      <c r="Y19" s="61" t="e">
        <f>GETPIVOTDATA("Cuenta número de expedientes",#REF!,"CCAA",$B19,"TramoEdad",Y$1)</f>
        <v>#REF!</v>
      </c>
      <c r="Z19" s="62" t="e">
        <f t="shared" si="9"/>
        <v>#REF!</v>
      </c>
      <c r="AA19" s="188"/>
      <c r="AB19" s="92"/>
      <c r="AC19" s="92"/>
      <c r="AD19" s="92"/>
      <c r="AE19" s="93"/>
      <c r="AF19" s="122"/>
      <c r="AG19" s="58"/>
      <c r="AH19" s="92"/>
      <c r="AI19" s="92"/>
      <c r="AJ19" s="92"/>
      <c r="AK19" s="93"/>
      <c r="AL19" s="122"/>
      <c r="AN19" s="92"/>
      <c r="AO19" s="92"/>
      <c r="AP19" s="92"/>
      <c r="AQ19" s="93"/>
      <c r="AR19" s="122"/>
      <c r="AT19" s="92"/>
      <c r="AU19" s="92"/>
      <c r="AV19" s="92"/>
      <c r="AW19" s="93"/>
      <c r="AX19" s="122"/>
    </row>
    <row r="20" spans="1:50" s="59" customFormat="1" ht="18" customHeight="1" x14ac:dyDescent="0.2">
      <c r="A20" s="51"/>
      <c r="B20" s="60" t="s">
        <v>3</v>
      </c>
      <c r="C20" s="53"/>
      <c r="D20" s="109">
        <f t="shared" si="2"/>
        <v>4963703</v>
      </c>
      <c r="E20" s="29">
        <f t="shared" si="0"/>
        <v>10.623686674094845</v>
      </c>
      <c r="F20" s="53"/>
      <c r="G20" s="61">
        <f>'3solcasaad'!G20</f>
        <v>4017065</v>
      </c>
      <c r="H20" s="183">
        <f t="shared" si="3"/>
        <v>10.622988669339216</v>
      </c>
      <c r="I20" s="53"/>
      <c r="J20" s="61">
        <f>'3solcasaad'!J20</f>
        <v>669229</v>
      </c>
      <c r="K20" s="183">
        <f t="shared" si="4"/>
        <v>11.086271708570251</v>
      </c>
      <c r="L20" s="53"/>
      <c r="M20" s="61">
        <f>'3solcasaad'!M20</f>
        <v>277409</v>
      </c>
      <c r="N20" s="183">
        <f t="shared" si="1"/>
        <v>9.660450028642618</v>
      </c>
      <c r="O20" s="53"/>
      <c r="P20" s="63" t="e">
        <f t="shared" si="5"/>
        <v>#REF!</v>
      </c>
      <c r="Q20" s="64" t="e">
        <f t="shared" si="6"/>
        <v>#REF!</v>
      </c>
      <c r="R20" s="53"/>
      <c r="S20" s="61" t="e">
        <f>GETPIVOTDATA("Cuenta número de expedientes",#REF!,"CCAA",$B20,"TramoEdad",S$1)</f>
        <v>#REF!</v>
      </c>
      <c r="T20" s="62" t="e">
        <f t="shared" si="7"/>
        <v>#REF!</v>
      </c>
      <c r="U20" s="53"/>
      <c r="V20" s="61" t="e">
        <f>GETPIVOTDATA("Cuenta número de expedientes",#REF!,"CCAA",$B20,"TramoEdad",V$1)</f>
        <v>#REF!</v>
      </c>
      <c r="W20" s="62" t="e">
        <f t="shared" si="8"/>
        <v>#REF!</v>
      </c>
      <c r="X20" s="53"/>
      <c r="Y20" s="61" t="e">
        <f>GETPIVOTDATA("Cuenta número de expedientes",#REF!,"CCAA",$B20,"TramoEdad",Y$1)</f>
        <v>#REF!</v>
      </c>
      <c r="Z20" s="62" t="e">
        <f t="shared" si="9"/>
        <v>#REF!</v>
      </c>
      <c r="AA20" s="188"/>
      <c r="AB20" s="92"/>
      <c r="AC20" s="92"/>
      <c r="AD20" s="92"/>
      <c r="AE20" s="93"/>
      <c r="AF20" s="123"/>
      <c r="AG20" s="58"/>
      <c r="AH20" s="92"/>
      <c r="AI20" s="92"/>
      <c r="AJ20" s="92"/>
      <c r="AK20" s="93"/>
      <c r="AL20" s="122"/>
      <c r="AN20" s="92"/>
      <c r="AO20" s="92"/>
      <c r="AP20" s="92"/>
      <c r="AQ20" s="93"/>
      <c r="AR20" s="122"/>
      <c r="AT20" s="92"/>
      <c r="AU20" s="92"/>
      <c r="AV20" s="92"/>
      <c r="AW20" s="93"/>
      <c r="AX20" s="122"/>
    </row>
    <row r="21" spans="1:50" s="59" customFormat="1" ht="18" customHeight="1" x14ac:dyDescent="0.2">
      <c r="A21" s="51"/>
      <c r="B21" s="60" t="s">
        <v>2</v>
      </c>
      <c r="C21" s="53"/>
      <c r="D21" s="109">
        <f t="shared" si="2"/>
        <v>1072863</v>
      </c>
      <c r="E21" s="29">
        <f t="shared" si="0"/>
        <v>2.2962212598597094</v>
      </c>
      <c r="F21" s="53"/>
      <c r="G21" s="61">
        <f>'3solcasaad'!G21</f>
        <v>853665</v>
      </c>
      <c r="H21" s="183">
        <f t="shared" si="3"/>
        <v>2.2574873999826894</v>
      </c>
      <c r="I21" s="53"/>
      <c r="J21" s="61">
        <f>'3solcasaad'!J21</f>
        <v>141083</v>
      </c>
      <c r="K21" s="183">
        <f t="shared" si="4"/>
        <v>2.3371438946313097</v>
      </c>
      <c r="L21" s="53"/>
      <c r="M21" s="61">
        <f>'3solcasaad'!M21</f>
        <v>78115</v>
      </c>
      <c r="N21" s="183">
        <f t="shared" si="1"/>
        <v>2.720265218458731</v>
      </c>
      <c r="O21" s="53"/>
      <c r="P21" s="63" t="e">
        <f t="shared" si="5"/>
        <v>#REF!</v>
      </c>
      <c r="Q21" s="64" t="e">
        <f t="shared" si="6"/>
        <v>#REF!</v>
      </c>
      <c r="R21" s="53"/>
      <c r="S21" s="61" t="e">
        <f>GETPIVOTDATA("Cuenta número de expedientes",#REF!,"CCAA",$B21,"TramoEdad",S$1)</f>
        <v>#REF!</v>
      </c>
      <c r="T21" s="62" t="e">
        <f t="shared" si="7"/>
        <v>#REF!</v>
      </c>
      <c r="U21" s="53"/>
      <c r="V21" s="61" t="e">
        <f>GETPIVOTDATA("Cuenta número de expedientes",#REF!,"CCAA",$B21,"TramoEdad",V$1)</f>
        <v>#REF!</v>
      </c>
      <c r="W21" s="62" t="e">
        <f t="shared" si="8"/>
        <v>#REF!</v>
      </c>
      <c r="X21" s="53"/>
      <c r="Y21" s="61" t="e">
        <f>GETPIVOTDATA("Cuenta número de expedientes",#REF!,"CCAA",$B21,"TramoEdad",Y$1)</f>
        <v>#REF!</v>
      </c>
      <c r="Z21" s="62" t="e">
        <f t="shared" si="9"/>
        <v>#REF!</v>
      </c>
      <c r="AA21" s="188"/>
      <c r="AB21" s="92"/>
      <c r="AC21" s="92"/>
      <c r="AD21" s="92"/>
      <c r="AE21" s="93"/>
      <c r="AF21" s="122"/>
      <c r="AG21" s="58"/>
      <c r="AH21" s="92"/>
      <c r="AI21" s="92"/>
      <c r="AJ21" s="92"/>
      <c r="AK21" s="93"/>
      <c r="AL21" s="122"/>
      <c r="AN21" s="92"/>
      <c r="AO21" s="92"/>
      <c r="AP21" s="92"/>
      <c r="AQ21" s="93"/>
      <c r="AR21" s="122"/>
      <c r="AT21" s="92"/>
      <c r="AU21" s="92"/>
      <c r="AV21" s="92"/>
      <c r="AW21" s="93"/>
      <c r="AX21" s="122"/>
    </row>
    <row r="22" spans="1:50" s="59" customFormat="1" ht="18" customHeight="1" x14ac:dyDescent="0.2">
      <c r="A22" s="51"/>
      <c r="B22" s="60" t="s">
        <v>35</v>
      </c>
      <c r="C22" s="53"/>
      <c r="D22" s="109">
        <f t="shared" si="2"/>
        <v>2701743</v>
      </c>
      <c r="E22" s="29">
        <f t="shared" si="0"/>
        <v>5.7824714947548292</v>
      </c>
      <c r="F22" s="53"/>
      <c r="G22" s="61">
        <f>'3solcasaad'!G22</f>
        <v>2028813</v>
      </c>
      <c r="H22" s="183">
        <f t="shared" si="3"/>
        <v>5.365125411515149</v>
      </c>
      <c r="I22" s="53"/>
      <c r="J22" s="61">
        <f>'3solcasaad'!J22</f>
        <v>434138</v>
      </c>
      <c r="K22" s="183">
        <f t="shared" si="4"/>
        <v>7.1918159957432684</v>
      </c>
      <c r="L22" s="53"/>
      <c r="M22" s="61">
        <f>'3solcasaad'!M22</f>
        <v>238792</v>
      </c>
      <c r="N22" s="183">
        <f t="shared" si="1"/>
        <v>8.3156573263290952</v>
      </c>
      <c r="O22" s="53"/>
      <c r="P22" s="63" t="e">
        <f t="shared" si="5"/>
        <v>#REF!</v>
      </c>
      <c r="Q22" s="64" t="e">
        <f t="shared" si="6"/>
        <v>#REF!</v>
      </c>
      <c r="R22" s="53"/>
      <c r="S22" s="61" t="e">
        <f>GETPIVOTDATA("Cuenta número de expedientes",#REF!,"CCAA",$B22,"TramoEdad",S$1)</f>
        <v>#REF!</v>
      </c>
      <c r="T22" s="62" t="e">
        <f t="shared" si="7"/>
        <v>#REF!</v>
      </c>
      <c r="U22" s="53"/>
      <c r="V22" s="61" t="e">
        <f>GETPIVOTDATA("Cuenta número de expedientes",#REF!,"CCAA",$B22,"TramoEdad",V$1)</f>
        <v>#REF!</v>
      </c>
      <c r="W22" s="62" t="e">
        <f t="shared" si="8"/>
        <v>#REF!</v>
      </c>
      <c r="X22" s="53"/>
      <c r="Y22" s="61" t="e">
        <f>GETPIVOTDATA("Cuenta número de expedientes",#REF!,"CCAA",$B22,"TramoEdad",Y$1)</f>
        <v>#REF!</v>
      </c>
      <c r="Z22" s="62" t="e">
        <f t="shared" si="9"/>
        <v>#REF!</v>
      </c>
      <c r="AA22" s="188"/>
      <c r="AB22" s="92"/>
      <c r="AC22" s="92"/>
      <c r="AD22" s="92"/>
      <c r="AE22" s="93"/>
      <c r="AF22" s="122"/>
      <c r="AG22" s="58"/>
      <c r="AH22" s="92"/>
      <c r="AI22" s="92"/>
      <c r="AJ22" s="92"/>
      <c r="AK22" s="93"/>
      <c r="AL22" s="122"/>
      <c r="AN22" s="92"/>
      <c r="AO22" s="92"/>
      <c r="AP22" s="92"/>
      <c r="AQ22" s="93"/>
      <c r="AR22" s="122"/>
      <c r="AT22" s="92"/>
      <c r="AU22" s="92"/>
      <c r="AV22" s="92"/>
      <c r="AW22" s="93"/>
      <c r="AX22" s="122"/>
    </row>
    <row r="23" spans="1:50" s="59" customFormat="1" ht="18" customHeight="1" x14ac:dyDescent="0.2">
      <c r="A23" s="51"/>
      <c r="B23" s="60" t="s">
        <v>42</v>
      </c>
      <c r="C23" s="53"/>
      <c r="D23" s="109">
        <f t="shared" si="2"/>
        <v>6578079</v>
      </c>
      <c r="E23" s="29">
        <f t="shared" si="0"/>
        <v>14.078894368467079</v>
      </c>
      <c r="F23" s="53"/>
      <c r="G23" s="61">
        <f>'3solcasaad'!G23</f>
        <v>5423824</v>
      </c>
      <c r="H23" s="183">
        <f t="shared" si="3"/>
        <v>14.343113914385279</v>
      </c>
      <c r="I23" s="53"/>
      <c r="J23" s="61">
        <f>'3solcasaad'!J23</f>
        <v>793640</v>
      </c>
      <c r="K23" s="183">
        <f t="shared" si="4"/>
        <v>13.147231633401562</v>
      </c>
      <c r="L23" s="53"/>
      <c r="M23" s="61">
        <f>'3solcasaad'!M23</f>
        <v>360615</v>
      </c>
      <c r="N23" s="183">
        <f t="shared" si="1"/>
        <v>12.55800347890284</v>
      </c>
      <c r="O23" s="53"/>
      <c r="P23" s="63" t="e">
        <f t="shared" si="5"/>
        <v>#REF!</v>
      </c>
      <c r="Q23" s="64" t="e">
        <f t="shared" si="6"/>
        <v>#REF!</v>
      </c>
      <c r="R23" s="53"/>
      <c r="S23" s="61" t="e">
        <f>GETPIVOTDATA("Cuenta número de expedientes",#REF!,"CCAA",$B23,"TramoEdad",S$1)</f>
        <v>#REF!</v>
      </c>
      <c r="T23" s="62" t="e">
        <f t="shared" si="7"/>
        <v>#REF!</v>
      </c>
      <c r="U23" s="53"/>
      <c r="V23" s="61" t="e">
        <f>GETPIVOTDATA("Cuenta número de expedientes",#REF!,"CCAA",$B23,"TramoEdad",V$1)</f>
        <v>#REF!</v>
      </c>
      <c r="W23" s="62" t="e">
        <f t="shared" si="8"/>
        <v>#REF!</v>
      </c>
      <c r="X23" s="53"/>
      <c r="Y23" s="61" t="e">
        <f>GETPIVOTDATA("Cuenta número de expedientes",#REF!,"CCAA",$B23,"TramoEdad",Y$1)</f>
        <v>#REF!</v>
      </c>
      <c r="Z23" s="62" t="e">
        <f t="shared" si="9"/>
        <v>#REF!</v>
      </c>
      <c r="AA23" s="188"/>
      <c r="AB23" s="92"/>
      <c r="AC23" s="92"/>
      <c r="AD23" s="92"/>
      <c r="AE23" s="93"/>
      <c r="AF23" s="122"/>
      <c r="AG23" s="58"/>
      <c r="AH23" s="92"/>
      <c r="AI23" s="92"/>
      <c r="AJ23" s="92"/>
      <c r="AK23" s="93"/>
      <c r="AL23" s="122"/>
      <c r="AN23" s="92"/>
      <c r="AO23" s="92"/>
      <c r="AP23" s="92"/>
      <c r="AQ23" s="93"/>
      <c r="AR23" s="122"/>
      <c r="AT23" s="92"/>
      <c r="AU23" s="92"/>
      <c r="AV23" s="92"/>
      <c r="AW23" s="93"/>
      <c r="AX23" s="122"/>
    </row>
    <row r="24" spans="1:50" s="67" customFormat="1" ht="18" customHeight="1" x14ac:dyDescent="0.2">
      <c r="A24" s="66"/>
      <c r="B24" s="60" t="s">
        <v>43</v>
      </c>
      <c r="C24" s="53"/>
      <c r="D24" s="109">
        <f t="shared" si="2"/>
        <v>1478509</v>
      </c>
      <c r="E24" s="29">
        <f t="shared" si="0"/>
        <v>3.1644150266100319</v>
      </c>
      <c r="F24" s="53"/>
      <c r="G24" s="61">
        <f>'3solcasaad'!G24</f>
        <v>1249999</v>
      </c>
      <c r="H24" s="183">
        <f t="shared" si="3"/>
        <v>3.3055788775350536</v>
      </c>
      <c r="I24" s="53"/>
      <c r="J24" s="61">
        <f>'3solcasaad'!J24</f>
        <v>159024</v>
      </c>
      <c r="K24" s="183">
        <f t="shared" si="4"/>
        <v>2.6343497848773372</v>
      </c>
      <c r="L24" s="53"/>
      <c r="M24" s="61">
        <f>'3solcasaad'!M24</f>
        <v>69486</v>
      </c>
      <c r="N24" s="183">
        <f t="shared" si="1"/>
        <v>2.4197701973990067</v>
      </c>
      <c r="O24" s="53"/>
      <c r="P24" s="63" t="e">
        <f t="shared" si="5"/>
        <v>#REF!</v>
      </c>
      <c r="Q24" s="64" t="e">
        <f t="shared" si="6"/>
        <v>#REF!</v>
      </c>
      <c r="R24" s="53"/>
      <c r="S24" s="61" t="e">
        <f>GETPIVOTDATA("Cuenta número de expedientes",#REF!,"CCAA",$B24,"TramoEdad",S$1)</f>
        <v>#REF!</v>
      </c>
      <c r="T24" s="62" t="e">
        <f t="shared" si="7"/>
        <v>#REF!</v>
      </c>
      <c r="U24" s="53"/>
      <c r="V24" s="61" t="e">
        <f>GETPIVOTDATA("Cuenta número de expedientes",#REF!,"CCAA",$B24,"TramoEdad",V$1)</f>
        <v>#REF!</v>
      </c>
      <c r="W24" s="62" t="e">
        <f t="shared" si="8"/>
        <v>#REF!</v>
      </c>
      <c r="X24" s="53"/>
      <c r="Y24" s="61" t="e">
        <f>GETPIVOTDATA("Cuenta número de expedientes",#REF!,"CCAA",$B24,"TramoEdad",Y$1)</f>
        <v>#REF!</v>
      </c>
      <c r="Z24" s="62" t="e">
        <f t="shared" si="9"/>
        <v>#REF!</v>
      </c>
      <c r="AA24" s="188"/>
      <c r="AB24" s="92"/>
      <c r="AC24" s="92"/>
      <c r="AD24" s="92"/>
      <c r="AE24" s="93"/>
      <c r="AF24" s="122"/>
      <c r="AG24" s="58"/>
      <c r="AH24" s="92"/>
      <c r="AI24" s="92"/>
      <c r="AJ24" s="92"/>
      <c r="AK24" s="93"/>
      <c r="AL24" s="122"/>
      <c r="AN24" s="92"/>
      <c r="AO24" s="92"/>
      <c r="AP24" s="92"/>
      <c r="AQ24" s="93"/>
      <c r="AR24" s="122"/>
      <c r="AT24" s="92"/>
      <c r="AU24" s="92"/>
      <c r="AV24" s="92"/>
      <c r="AW24" s="93"/>
      <c r="AX24" s="122"/>
    </row>
    <row r="25" spans="1:50" s="59" customFormat="1" ht="18" customHeight="1" x14ac:dyDescent="0.2">
      <c r="B25" s="60" t="s">
        <v>44</v>
      </c>
      <c r="C25" s="53"/>
      <c r="D25" s="110">
        <f t="shared" si="2"/>
        <v>647554</v>
      </c>
      <c r="E25" s="29">
        <f t="shared" si="0"/>
        <v>1.385943276734489</v>
      </c>
      <c r="F25" s="53"/>
      <c r="G25" s="65">
        <f>'3solcasaad'!G25</f>
        <v>521118</v>
      </c>
      <c r="H25" s="183">
        <f t="shared" si="3"/>
        <v>1.3780784252653899</v>
      </c>
      <c r="I25" s="53"/>
      <c r="J25" s="65">
        <f>'3solcasaad'!J25</f>
        <v>84596</v>
      </c>
      <c r="K25" s="183">
        <f t="shared" si="4"/>
        <v>1.4013951001200022</v>
      </c>
      <c r="L25" s="53"/>
      <c r="M25" s="65">
        <f>'3solcasaad'!M25</f>
        <v>41840</v>
      </c>
      <c r="N25" s="183">
        <f t="shared" si="1"/>
        <v>1.4570299781132088</v>
      </c>
      <c r="O25" s="53"/>
      <c r="P25" s="68" t="e">
        <f t="shared" si="5"/>
        <v>#REF!</v>
      </c>
      <c r="Q25" s="64" t="e">
        <f t="shared" si="6"/>
        <v>#REF!</v>
      </c>
      <c r="R25" s="53"/>
      <c r="S25" s="65" t="e">
        <f>GETPIVOTDATA("Cuenta número de expedientes",#REF!,"CCAA",$B25,"TramoEdad",S$1)</f>
        <v>#REF!</v>
      </c>
      <c r="T25" s="62" t="e">
        <f t="shared" si="7"/>
        <v>#REF!</v>
      </c>
      <c r="U25" s="53"/>
      <c r="V25" s="65" t="e">
        <f>GETPIVOTDATA("Cuenta número de expedientes",#REF!,"CCAA",$B25,"TramoEdad",V$1)</f>
        <v>#REF!</v>
      </c>
      <c r="W25" s="62" t="e">
        <f t="shared" si="8"/>
        <v>#REF!</v>
      </c>
      <c r="X25" s="53"/>
      <c r="Y25" s="65" t="e">
        <f>GETPIVOTDATA("Cuenta número de expedientes",#REF!,"CCAA",$B25,"TramoEdad",Y$1)</f>
        <v>#REF!</v>
      </c>
      <c r="Z25" s="62" t="e">
        <f t="shared" si="9"/>
        <v>#REF!</v>
      </c>
      <c r="AA25" s="188"/>
      <c r="AB25" s="92"/>
      <c r="AC25" s="92"/>
      <c r="AD25" s="92"/>
      <c r="AE25" s="93"/>
      <c r="AF25" s="122"/>
      <c r="AG25" s="58"/>
      <c r="AH25" s="92"/>
      <c r="AI25" s="92"/>
      <c r="AJ25" s="92"/>
      <c r="AK25" s="93"/>
      <c r="AL25" s="122"/>
      <c r="AN25" s="92"/>
      <c r="AO25" s="92"/>
      <c r="AP25" s="92"/>
      <c r="AQ25" s="93"/>
      <c r="AR25" s="122"/>
      <c r="AT25" s="92"/>
      <c r="AU25" s="92"/>
      <c r="AV25" s="92"/>
      <c r="AW25" s="93"/>
      <c r="AX25" s="122"/>
    </row>
    <row r="26" spans="1:50" s="59" customFormat="1" ht="18" customHeight="1" x14ac:dyDescent="0.2">
      <c r="B26" s="60" t="s">
        <v>45</v>
      </c>
      <c r="C26" s="53"/>
      <c r="D26" s="110">
        <f t="shared" si="2"/>
        <v>2199088</v>
      </c>
      <c r="E26" s="29">
        <f t="shared" si="0"/>
        <v>4.7066518445527237</v>
      </c>
      <c r="F26" s="53"/>
      <c r="G26" s="65">
        <f>'3solcasaad'!G26</f>
        <v>1714987</v>
      </c>
      <c r="H26" s="183">
        <f t="shared" si="3"/>
        <v>4.5352234701365433</v>
      </c>
      <c r="I26" s="53"/>
      <c r="J26" s="65">
        <f>'3solcasaad'!J26</f>
        <v>324460</v>
      </c>
      <c r="K26" s="183">
        <f t="shared" si="4"/>
        <v>5.3749190763740122</v>
      </c>
      <c r="L26" s="53"/>
      <c r="M26" s="65">
        <f>'3solcasaad'!M26</f>
        <v>159641</v>
      </c>
      <c r="N26" s="183">
        <f t="shared" si="1"/>
        <v>5.5593145969400277</v>
      </c>
      <c r="O26" s="53"/>
      <c r="P26" s="68" t="e">
        <f t="shared" si="5"/>
        <v>#REF!</v>
      </c>
      <c r="Q26" s="64" t="e">
        <f t="shared" si="6"/>
        <v>#REF!</v>
      </c>
      <c r="R26" s="53"/>
      <c r="S26" s="65" t="e">
        <f>GETPIVOTDATA("Cuenta número de expedientes",#REF!,"CCAA",$B26,"TramoEdad",S$1)</f>
        <v>#REF!</v>
      </c>
      <c r="T26" s="62" t="e">
        <f t="shared" si="7"/>
        <v>#REF!</v>
      </c>
      <c r="U26" s="53"/>
      <c r="V26" s="65" t="e">
        <f>GETPIVOTDATA("Cuenta número de expedientes",#REF!,"CCAA",$B26,"TramoEdad",V$1)</f>
        <v>#REF!</v>
      </c>
      <c r="W26" s="62" t="e">
        <f t="shared" si="8"/>
        <v>#REF!</v>
      </c>
      <c r="X26" s="53"/>
      <c r="Y26" s="65" t="e">
        <f>GETPIVOTDATA("Cuenta número de expedientes",#REF!,"CCAA",$B26,"TramoEdad",Y$1)</f>
        <v>#REF!</v>
      </c>
      <c r="Z26" s="62" t="e">
        <f t="shared" si="9"/>
        <v>#REF!</v>
      </c>
      <c r="AA26" s="188"/>
      <c r="AB26" s="92"/>
      <c r="AC26" s="92"/>
      <c r="AD26" s="92"/>
      <c r="AE26" s="93"/>
      <c r="AF26" s="123"/>
      <c r="AG26" s="58"/>
      <c r="AH26" s="92"/>
      <c r="AI26" s="92"/>
      <c r="AJ26" s="92"/>
      <c r="AK26" s="93"/>
      <c r="AL26" s="122"/>
      <c r="AN26" s="92"/>
      <c r="AO26" s="92"/>
      <c r="AP26" s="92"/>
      <c r="AQ26" s="93"/>
      <c r="AR26" s="122"/>
      <c r="AT26" s="92"/>
      <c r="AU26" s="92"/>
      <c r="AV26" s="92"/>
      <c r="AW26" s="93"/>
      <c r="AX26" s="122"/>
    </row>
    <row r="27" spans="1:50" s="59" customFormat="1" ht="18" customHeight="1" x14ac:dyDescent="0.2">
      <c r="B27" s="60" t="s">
        <v>46</v>
      </c>
      <c r="C27" s="53"/>
      <c r="D27" s="110">
        <f t="shared" si="2"/>
        <v>315675</v>
      </c>
      <c r="E27" s="30">
        <f t="shared" si="0"/>
        <v>0.67563113482915682</v>
      </c>
      <c r="F27" s="53"/>
      <c r="G27" s="65">
        <f>'3solcasaad'!G27</f>
        <v>250290</v>
      </c>
      <c r="H27" s="184">
        <f t="shared" si="3"/>
        <v>0.66188319931315831</v>
      </c>
      <c r="I27" s="53"/>
      <c r="J27" s="65">
        <f>'3solcasaad'!J27</f>
        <v>42318</v>
      </c>
      <c r="K27" s="184">
        <f t="shared" si="4"/>
        <v>0.70102886480304327</v>
      </c>
      <c r="L27" s="53"/>
      <c r="M27" s="65">
        <f>'3solcasaad'!M27</f>
        <v>23067</v>
      </c>
      <c r="N27" s="184">
        <f t="shared" si="1"/>
        <v>0.80328179983597969</v>
      </c>
      <c r="O27" s="53"/>
      <c r="P27" s="68" t="e">
        <f t="shared" si="5"/>
        <v>#REF!</v>
      </c>
      <c r="Q27" s="70" t="e">
        <f t="shared" si="6"/>
        <v>#REF!</v>
      </c>
      <c r="R27" s="53"/>
      <c r="S27" s="65" t="e">
        <f>GETPIVOTDATA("Cuenta número de expedientes",#REF!,"CCAA",$B27,"TramoEdad",S$1)</f>
        <v>#REF!</v>
      </c>
      <c r="T27" s="69" t="e">
        <f t="shared" si="7"/>
        <v>#REF!</v>
      </c>
      <c r="U27" s="53"/>
      <c r="V27" s="65" t="e">
        <f>GETPIVOTDATA("Cuenta número de expedientes",#REF!,"CCAA",$B27,"TramoEdad",V$1)</f>
        <v>#REF!</v>
      </c>
      <c r="W27" s="69" t="e">
        <f t="shared" si="8"/>
        <v>#REF!</v>
      </c>
      <c r="X27" s="53"/>
      <c r="Y27" s="65" t="e">
        <f>GETPIVOTDATA("Cuenta número de expedientes",#REF!,"CCAA",$B27,"TramoEdad",Y$1)</f>
        <v>#REF!</v>
      </c>
      <c r="Z27" s="69" t="e">
        <f t="shared" si="9"/>
        <v>#REF!</v>
      </c>
      <c r="AA27" s="188"/>
      <c r="AB27" s="92"/>
      <c r="AC27" s="92"/>
      <c r="AD27" s="92"/>
      <c r="AE27" s="93"/>
      <c r="AF27" s="122"/>
      <c r="AG27" s="58"/>
      <c r="AH27" s="92"/>
      <c r="AI27" s="92"/>
      <c r="AJ27" s="92"/>
      <c r="AK27" s="93"/>
      <c r="AL27" s="122"/>
      <c r="AN27" s="92"/>
      <c r="AO27" s="92"/>
      <c r="AP27" s="92"/>
      <c r="AQ27" s="93"/>
      <c r="AR27" s="122"/>
      <c r="AT27" s="92"/>
      <c r="AU27" s="92"/>
      <c r="AV27" s="92"/>
      <c r="AW27" s="93"/>
      <c r="AX27" s="122"/>
    </row>
    <row r="28" spans="1:50" s="59" customFormat="1" ht="18" customHeight="1" x14ac:dyDescent="0.2">
      <c r="B28" s="71" t="s">
        <v>1</v>
      </c>
      <c r="C28" s="53"/>
      <c r="D28" s="111">
        <f t="shared" si="2"/>
        <v>171528</v>
      </c>
      <c r="E28" s="31">
        <f t="shared" si="0"/>
        <v>0.36711699467799358</v>
      </c>
      <c r="F28" s="53"/>
      <c r="G28" s="72">
        <f>'3solcasaad'!G28</f>
        <v>153112</v>
      </c>
      <c r="H28" s="185">
        <f t="shared" si="3"/>
        <v>0.40489935839720442</v>
      </c>
      <c r="I28" s="53"/>
      <c r="J28" s="72">
        <f>'3solcasaad'!J28</f>
        <v>13498</v>
      </c>
      <c r="K28" s="185">
        <f t="shared" si="4"/>
        <v>0.22360432007919748</v>
      </c>
      <c r="L28" s="53"/>
      <c r="M28" s="72">
        <f>'3solcasaad'!M28</f>
        <v>4918</v>
      </c>
      <c r="N28" s="185">
        <f t="shared" si="1"/>
        <v>0.17126370536235089</v>
      </c>
      <c r="O28" s="53"/>
      <c r="P28" s="74" t="e">
        <f t="shared" si="5"/>
        <v>#REF!</v>
      </c>
      <c r="Q28" s="75" t="e">
        <f t="shared" si="6"/>
        <v>#REF!</v>
      </c>
      <c r="R28" s="53"/>
      <c r="S28" s="72" t="e">
        <f>GETPIVOTDATA("Cuenta número de expedientes",#REF!,"CCAA","Ceuta","TramoEdad",S$1)+GETPIVOTDATA("Cuenta número de expedientes",#REF!,"CCAA","Melilla","TramoEdad",S$1)</f>
        <v>#REF!</v>
      </c>
      <c r="T28" s="73" t="e">
        <f t="shared" si="7"/>
        <v>#REF!</v>
      </c>
      <c r="U28" s="53"/>
      <c r="V28" s="72" t="e">
        <f>GETPIVOTDATA("Cuenta número de expedientes",#REF!,"CCAA","Ceuta","TramoEdad",V$1)+GETPIVOTDATA("Cuenta número de expedientes",#REF!,"CCAA","Melilla","TramoEdad",V$1)</f>
        <v>#REF!</v>
      </c>
      <c r="W28" s="73" t="e">
        <f t="shared" si="8"/>
        <v>#REF!</v>
      </c>
      <c r="X28" s="53"/>
      <c r="Y28" s="72" t="e">
        <f>GETPIVOTDATA("Cuenta número de expedientes",#REF!,"CCAA","Ceuta","TramoEdad",Y$1)+GETPIVOTDATA("Cuenta número de expedientes",#REF!,"CCAA","Melilla","TramoEdad",Y$1)</f>
        <v>#REF!</v>
      </c>
      <c r="Z28" s="73" t="e">
        <f t="shared" si="9"/>
        <v>#REF!</v>
      </c>
      <c r="AA28" s="188"/>
      <c r="AB28" s="92"/>
      <c r="AC28" s="92"/>
      <c r="AD28" s="92"/>
      <c r="AE28" s="93"/>
      <c r="AF28" s="122"/>
      <c r="AG28" s="58"/>
      <c r="AH28" s="92"/>
      <c r="AI28" s="92"/>
      <c r="AJ28" s="92"/>
      <c r="AK28" s="93"/>
      <c r="AL28" s="122"/>
      <c r="AN28" s="92"/>
      <c r="AO28" s="92"/>
      <c r="AP28" s="92"/>
      <c r="AQ28" s="93"/>
      <c r="AR28" s="122"/>
      <c r="AT28" s="92"/>
      <c r="AU28" s="92"/>
      <c r="AV28" s="92"/>
      <c r="AW28" s="93"/>
      <c r="AX28" s="122"/>
    </row>
    <row r="29" spans="1:50" s="50" customFormat="1" ht="3.75" customHeight="1" x14ac:dyDescent="0.2">
      <c r="A29" s="47"/>
      <c r="B29" s="48"/>
      <c r="C29" s="49"/>
      <c r="D29" s="48"/>
      <c r="E29" s="76"/>
      <c r="F29" s="49"/>
      <c r="G29" s="48"/>
      <c r="H29" s="186"/>
      <c r="I29" s="49"/>
      <c r="J29" s="48"/>
      <c r="K29" s="186"/>
      <c r="L29" s="49"/>
      <c r="M29" s="48"/>
      <c r="N29" s="186"/>
      <c r="O29" s="49"/>
      <c r="P29" s="48"/>
      <c r="Q29" s="77"/>
      <c r="R29" s="49"/>
      <c r="S29" s="48"/>
      <c r="T29" s="187"/>
      <c r="U29" s="49"/>
      <c r="V29" s="48"/>
      <c r="W29" s="186"/>
      <c r="X29" s="49"/>
      <c r="Y29" s="48"/>
      <c r="Z29" s="186"/>
      <c r="AA29" s="188"/>
      <c r="AB29" s="94"/>
      <c r="AC29" s="94"/>
      <c r="AD29" s="92"/>
      <c r="AE29" s="93"/>
      <c r="AF29" s="122"/>
      <c r="AG29" s="58"/>
      <c r="AH29" s="94"/>
      <c r="AI29" s="94"/>
      <c r="AJ29" s="92"/>
      <c r="AK29" s="93"/>
      <c r="AL29" s="122"/>
      <c r="AN29" s="94"/>
      <c r="AO29" s="94"/>
      <c r="AP29" s="92"/>
      <c r="AQ29" s="93"/>
      <c r="AR29" s="122"/>
      <c r="AT29" s="94"/>
      <c r="AU29" s="94"/>
      <c r="AV29" s="92"/>
      <c r="AW29" s="93"/>
      <c r="AX29" s="122"/>
    </row>
    <row r="30" spans="1:50" s="78" customFormat="1" ht="18" customHeight="1" x14ac:dyDescent="0.2">
      <c r="B30" s="79" t="s">
        <v>0</v>
      </c>
      <c r="C30" s="40"/>
      <c r="D30" s="80">
        <f>SUM(D11:D28)</f>
        <v>46722980</v>
      </c>
      <c r="E30" s="81">
        <f>SUM(E11:E28)</f>
        <v>100</v>
      </c>
      <c r="F30" s="40"/>
      <c r="G30" s="80">
        <f>SUM(G11:G28)</f>
        <v>37814829</v>
      </c>
      <c r="H30" s="131">
        <f>SUM(H11:H28)</f>
        <v>100</v>
      </c>
      <c r="I30" s="40"/>
      <c r="J30" s="80">
        <f>SUM(J11:J28)</f>
        <v>6036556</v>
      </c>
      <c r="K30" s="131">
        <f>SUM(K11:K28)</f>
        <v>100.00000000000001</v>
      </c>
      <c r="L30" s="40"/>
      <c r="M30" s="80">
        <f>SUM(M11:M28)</f>
        <v>2871595</v>
      </c>
      <c r="N30" s="131">
        <f>SUM(N11:N28)</f>
        <v>100</v>
      </c>
      <c r="O30" s="40"/>
      <c r="P30" s="80" t="e">
        <f>SUM(P11:P28)</f>
        <v>#REF!</v>
      </c>
      <c r="Q30" s="82" t="e">
        <f>P30*100/D30</f>
        <v>#REF!</v>
      </c>
      <c r="R30" s="40"/>
      <c r="S30" s="80" t="e">
        <f>SUM(S11:S28)</f>
        <v>#REF!</v>
      </c>
      <c r="T30" s="81" t="e">
        <f>S30*100/G30</f>
        <v>#REF!</v>
      </c>
      <c r="U30" s="40"/>
      <c r="V30" s="80" t="e">
        <f>SUM(V11:V28)</f>
        <v>#REF!</v>
      </c>
      <c r="W30" s="81" t="e">
        <f>V30*100/J30</f>
        <v>#REF!</v>
      </c>
      <c r="X30" s="40"/>
      <c r="Y30" s="80" t="e">
        <f>SUM(Y11:Y28)</f>
        <v>#REF!</v>
      </c>
      <c r="Z30" s="81" t="e">
        <f>Y30*100/M30</f>
        <v>#REF!</v>
      </c>
      <c r="AA30" s="188"/>
      <c r="AB30" s="92"/>
      <c r="AC30" s="92"/>
      <c r="AD30" s="94"/>
      <c r="AE30" s="94"/>
      <c r="AF30" s="124"/>
      <c r="AG30" s="125"/>
      <c r="AH30" s="92"/>
      <c r="AI30" s="92"/>
      <c r="AJ30" s="94"/>
      <c r="AK30" s="94"/>
      <c r="AL30" s="124"/>
      <c r="AN30" s="92"/>
      <c r="AO30" s="92"/>
      <c r="AP30" s="94"/>
      <c r="AQ30" s="94"/>
      <c r="AR30" s="124"/>
      <c r="AT30" s="92"/>
      <c r="AU30" s="92"/>
      <c r="AV30" s="94"/>
      <c r="AW30" s="94"/>
      <c r="AX30" s="124"/>
    </row>
    <row r="31" spans="1:50" s="83" customFormat="1" ht="5.25" customHeight="1" x14ac:dyDescent="0.25">
      <c r="B31" s="84" t="s">
        <v>39</v>
      </c>
      <c r="C31" s="85"/>
      <c r="D31" s="85"/>
      <c r="E31" s="85"/>
      <c r="F31" s="85"/>
      <c r="G31" s="85"/>
      <c r="H31" s="85"/>
      <c r="I31" s="85"/>
      <c r="O31" s="86"/>
      <c r="R31" s="85"/>
    </row>
    <row r="32" spans="1:50" s="78" customFormat="1" ht="5.25" customHeight="1" x14ac:dyDescent="0.25">
      <c r="B32" s="84" t="s">
        <v>47</v>
      </c>
      <c r="C32" s="87"/>
      <c r="D32" s="87"/>
      <c r="E32" s="87"/>
      <c r="F32" s="87"/>
      <c r="G32" s="87"/>
      <c r="H32" s="87"/>
      <c r="I32" s="87"/>
      <c r="O32" s="86"/>
      <c r="R32" s="87"/>
    </row>
    <row r="33" spans="2:19" s="78" customFormat="1" ht="13.5" customHeight="1" x14ac:dyDescent="0.25">
      <c r="B33" s="1513" t="s">
        <v>216</v>
      </c>
      <c r="C33" s="1513"/>
      <c r="D33" s="1513"/>
      <c r="E33" s="1513"/>
      <c r="F33" s="1513"/>
      <c r="G33" s="1513"/>
      <c r="H33" s="1513"/>
      <c r="I33" s="1513"/>
      <c r="J33" s="1513"/>
      <c r="K33" s="1513"/>
      <c r="L33" s="1513"/>
      <c r="M33" s="1513"/>
      <c r="O33" s="86"/>
    </row>
    <row r="34" spans="2:19" ht="29.25" customHeight="1" x14ac:dyDescent="0.25">
      <c r="B34" s="1505"/>
      <c r="C34" s="1505"/>
      <c r="D34" s="1505"/>
      <c r="E34" s="1505"/>
      <c r="F34" s="1505"/>
      <c r="G34" s="1505"/>
      <c r="H34" s="1505"/>
      <c r="I34" s="1505"/>
      <c r="J34" s="1505"/>
      <c r="K34" s="1505"/>
      <c r="L34" s="1505"/>
      <c r="M34" s="1505"/>
      <c r="N34" s="1505"/>
      <c r="O34" s="1505"/>
      <c r="P34" s="1505"/>
      <c r="Q34" s="89"/>
      <c r="R34" s="89"/>
      <c r="S34" s="89"/>
    </row>
    <row r="35" spans="2:19" ht="4.5" customHeight="1" x14ac:dyDescent="0.25">
      <c r="B35" s="1504"/>
      <c r="C35" s="1504"/>
      <c r="D35" s="1504"/>
      <c r="E35" s="1504"/>
      <c r="F35" s="1504"/>
      <c r="G35" s="1504"/>
      <c r="H35" s="1504"/>
      <c r="I35" s="1504"/>
      <c r="J35" s="1504"/>
      <c r="K35" s="1504"/>
      <c r="L35" s="1504"/>
      <c r="M35" s="1504"/>
      <c r="N35" s="1504"/>
      <c r="O35" s="1504"/>
      <c r="P35" s="1504"/>
      <c r="Q35" s="89"/>
      <c r="R35" s="89"/>
      <c r="S35" s="89"/>
    </row>
    <row r="38" spans="2:19" x14ac:dyDescent="0.25">
      <c r="L38" s="90"/>
      <c r="M38" s="90"/>
      <c r="N38" s="90"/>
    </row>
  </sheetData>
  <mergeCells count="22">
    <mergeCell ref="B33:M33"/>
    <mergeCell ref="B34:P34"/>
    <mergeCell ref="B35:P35"/>
    <mergeCell ref="A4:Z4"/>
    <mergeCell ref="B5:Z5"/>
    <mergeCell ref="S7:T7"/>
    <mergeCell ref="V7:W7"/>
    <mergeCell ref="Y7:Z7"/>
    <mergeCell ref="G8:H8"/>
    <mergeCell ref="J8:K8"/>
    <mergeCell ref="M8:N8"/>
    <mergeCell ref="S8:T8"/>
    <mergeCell ref="V8:W8"/>
    <mergeCell ref="Y8:Z8"/>
    <mergeCell ref="J7:K7"/>
    <mergeCell ref="M7:N7"/>
    <mergeCell ref="P7:Q8"/>
    <mergeCell ref="B2:I2"/>
    <mergeCell ref="B3:I3"/>
    <mergeCell ref="B7:B9"/>
    <mergeCell ref="D7:E8"/>
    <mergeCell ref="G7:H7"/>
  </mergeCells>
  <printOptions horizontalCentered="1"/>
  <pageMargins left="0" right="0" top="0.43307086614173229" bottom="0.43307086614173229" header="0" footer="0"/>
  <pageSetup paperSize="9" scale="85" orientation="landscape" r:id="rId1"/>
  <headerFooter alignWithMargins="0"/>
  <rowBreaks count="1" manualBreakCount="1">
    <brk id="34" max="16383" man="1"/>
  </rowBreaks>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Hoja51">
    <tabColor theme="0"/>
    <pageSetUpPr fitToPage="1"/>
  </sheetPr>
  <dimension ref="B1:AD44"/>
  <sheetViews>
    <sheetView showGridLines="0" topLeftCell="A6" zoomScaleNormal="100" workbookViewId="0">
      <selection activeCell="B6" sqref="B6:AC6"/>
    </sheetView>
  </sheetViews>
  <sheetFormatPr baseColWidth="10" defaultColWidth="11.453125" defaultRowHeight="14.5" x14ac:dyDescent="0.25"/>
  <cols>
    <col min="1" max="1" width="1.1796875" style="615" customWidth="1"/>
    <col min="2" max="2" width="7.81640625" style="615" customWidth="1"/>
    <col min="3" max="3" width="1" style="615" customWidth="1"/>
    <col min="4" max="4" width="9.1796875" style="615" customWidth="1"/>
    <col min="5" max="5" width="7.54296875" style="615" customWidth="1"/>
    <col min="6" max="6" width="0.54296875" style="615" customWidth="1"/>
    <col min="7" max="7" width="8" style="615" customWidth="1"/>
    <col min="8" max="8" width="0.54296875" style="615" customWidth="1"/>
    <col min="9" max="9" width="6.7265625" style="615" customWidth="1"/>
    <col min="10" max="10" width="0.54296875" style="615" customWidth="1"/>
    <col min="11" max="11" width="6.81640625" style="615" customWidth="1"/>
    <col min="12" max="12" width="0.54296875" style="615" customWidth="1"/>
    <col min="13" max="13" width="7" style="615" customWidth="1"/>
    <col min="14" max="14" width="0.54296875" style="615" customWidth="1"/>
    <col min="15" max="15" width="8.1796875" style="615" customWidth="1"/>
    <col min="16" max="16" width="0.7265625" style="615" customWidth="1"/>
    <col min="17" max="17" width="7.54296875" style="615" customWidth="1"/>
    <col min="18" max="18" width="0.54296875" style="615" customWidth="1"/>
    <col min="19" max="19" width="7.26953125" style="615" customWidth="1"/>
    <col min="20" max="20" width="0.7265625" style="615" customWidth="1"/>
    <col min="21" max="21" width="5.1796875" style="615" customWidth="1"/>
    <col min="22" max="22" width="4.54296875" style="615" bestFit="1" customWidth="1"/>
    <col min="23" max="23" width="7" style="615" bestFit="1" customWidth="1"/>
    <col min="24" max="24" width="4.54296875" style="615" bestFit="1" customWidth="1"/>
    <col min="25" max="25" width="7" style="615" bestFit="1" customWidth="1"/>
    <col min="26" max="26" width="4.54296875" style="615" bestFit="1" customWidth="1"/>
    <col min="27" max="27" width="7" style="615" bestFit="1" customWidth="1"/>
    <col min="28" max="28" width="4.54296875" style="615" bestFit="1" customWidth="1"/>
    <col min="29" max="29" width="7" style="615" bestFit="1" customWidth="1"/>
    <col min="30" max="16384" width="11.453125" style="615"/>
  </cols>
  <sheetData>
    <row r="1" spans="2:30" hidden="1" x14ac:dyDescent="0.25">
      <c r="E1" s="616" t="s">
        <v>36</v>
      </c>
      <c r="G1" s="616" t="s">
        <v>21</v>
      </c>
      <c r="I1" s="616" t="s">
        <v>20</v>
      </c>
      <c r="K1" s="616" t="s">
        <v>19</v>
      </c>
      <c r="M1" s="616" t="s">
        <v>18</v>
      </c>
      <c r="O1" s="616" t="s">
        <v>17</v>
      </c>
      <c r="Q1" s="616" t="s">
        <v>16</v>
      </c>
      <c r="S1" s="616" t="s">
        <v>15</v>
      </c>
    </row>
    <row r="2" spans="2:30" s="613" customFormat="1" x14ac:dyDescent="0.25">
      <c r="C2" s="617"/>
      <c r="D2" s="617"/>
      <c r="T2" s="617"/>
    </row>
    <row r="3" spans="2:30" s="619" customFormat="1" ht="47.25" customHeight="1" x14ac:dyDescent="0.35">
      <c r="B3" s="1545"/>
      <c r="C3" s="1545"/>
      <c r="D3" s="1545"/>
      <c r="E3" s="1545"/>
      <c r="F3" s="1545"/>
      <c r="G3" s="1545"/>
      <c r="H3" s="1545"/>
      <c r="I3" s="1545"/>
      <c r="J3" s="618"/>
      <c r="Q3" s="620"/>
    </row>
    <row r="4" spans="2:30" s="621" customFormat="1" ht="2.25" customHeight="1" x14ac:dyDescent="0.25">
      <c r="B4" s="1546"/>
      <c r="C4" s="1546"/>
      <c r="D4" s="1546"/>
      <c r="E4" s="1546"/>
      <c r="F4" s="1546"/>
      <c r="G4" s="1546"/>
      <c r="H4" s="1546"/>
      <c r="I4" s="1546"/>
      <c r="J4" s="1546"/>
      <c r="K4" s="1546"/>
      <c r="L4" s="1546"/>
      <c r="M4" s="1546"/>
      <c r="N4" s="1546"/>
      <c r="O4" s="1546"/>
      <c r="P4" s="1546"/>
      <c r="Q4" s="1546"/>
      <c r="R4" s="1546"/>
      <c r="S4" s="1546"/>
      <c r="T4" s="1546"/>
    </row>
    <row r="5" spans="2:30" s="621" customFormat="1" ht="16.5" customHeight="1" x14ac:dyDescent="0.25">
      <c r="B5" s="1547" t="s">
        <v>429</v>
      </c>
      <c r="C5" s="1547"/>
      <c r="D5" s="1547"/>
      <c r="E5" s="1547"/>
      <c r="F5" s="1547"/>
      <c r="G5" s="1547"/>
      <c r="H5" s="1547"/>
      <c r="I5" s="1547"/>
      <c r="J5" s="1547"/>
      <c r="K5" s="1547"/>
      <c r="L5" s="1547"/>
      <c r="M5" s="1547"/>
      <c r="N5" s="1547"/>
      <c r="O5" s="1547"/>
      <c r="P5" s="1547"/>
      <c r="Q5" s="1547"/>
      <c r="R5" s="1547"/>
      <c r="S5" s="1547"/>
      <c r="T5" s="1547"/>
      <c r="U5" s="1547"/>
      <c r="V5" s="1547"/>
      <c r="W5" s="1547"/>
      <c r="X5" s="1547"/>
      <c r="Y5" s="1547"/>
      <c r="Z5" s="1547"/>
      <c r="AA5" s="1547"/>
      <c r="AB5" s="1547"/>
      <c r="AC5" s="1547"/>
    </row>
    <row r="6" spans="2:30" s="621" customFormat="1" ht="14.25" customHeight="1" x14ac:dyDescent="0.25">
      <c r="B6" s="1482" t="str">
        <f>porsaad!$B$6</f>
        <v>Situación a 31 de diciembre de 2025</v>
      </c>
      <c r="C6" s="1482"/>
      <c r="D6" s="1482"/>
      <c r="E6" s="1482"/>
      <c r="F6" s="1482"/>
      <c r="G6" s="1482"/>
      <c r="H6" s="1482"/>
      <c r="I6" s="1482"/>
      <c r="J6" s="1482"/>
      <c r="K6" s="1482"/>
      <c r="L6" s="1482"/>
      <c r="M6" s="1482"/>
      <c r="N6" s="1482"/>
      <c r="O6" s="1482"/>
      <c r="P6" s="1482"/>
      <c r="Q6" s="1482"/>
      <c r="R6" s="1482"/>
      <c r="S6" s="1482"/>
      <c r="T6" s="1482"/>
      <c r="U6" s="1482"/>
      <c r="V6" s="1482"/>
      <c r="W6" s="1482"/>
      <c r="X6" s="1482"/>
      <c r="Y6" s="1482"/>
      <c r="Z6" s="1482"/>
      <c r="AA6" s="1482"/>
      <c r="AB6" s="1482"/>
      <c r="AC6" s="1482"/>
    </row>
    <row r="7" spans="2:30" s="906" customFormat="1" ht="5.25" customHeight="1" x14ac:dyDescent="0.25"/>
    <row r="8" spans="2:30" s="715" customFormat="1" ht="21.75" customHeight="1" x14ac:dyDescent="0.25">
      <c r="B8" s="1563" t="s">
        <v>27</v>
      </c>
      <c r="D8" s="1563" t="s">
        <v>112</v>
      </c>
      <c r="E8" s="1563" t="s">
        <v>26</v>
      </c>
      <c r="F8" s="1563"/>
      <c r="G8" s="1563"/>
      <c r="H8" s="1563"/>
      <c r="I8" s="1563"/>
      <c r="J8" s="1563"/>
      <c r="K8" s="1563"/>
      <c r="L8" s="1563"/>
      <c r="M8" s="1563"/>
      <c r="N8" s="1563"/>
      <c r="O8" s="1563"/>
      <c r="P8" s="1563"/>
      <c r="Q8" s="1563"/>
      <c r="R8" s="1563"/>
      <c r="S8" s="1563"/>
    </row>
    <row r="9" spans="2:30" s="715" customFormat="1" ht="21.75" customHeight="1" x14ac:dyDescent="0.25">
      <c r="B9" s="1563"/>
      <c r="D9" s="1563"/>
      <c r="E9" s="713" t="s">
        <v>22</v>
      </c>
      <c r="F9" s="713"/>
      <c r="G9" s="713" t="s">
        <v>21</v>
      </c>
      <c r="H9" s="713"/>
      <c r="I9" s="713" t="s">
        <v>20</v>
      </c>
      <c r="J9" s="713"/>
      <c r="K9" s="713" t="s">
        <v>19</v>
      </c>
      <c r="L9" s="713"/>
      <c r="M9" s="713" t="s">
        <v>18</v>
      </c>
      <c r="N9" s="713"/>
      <c r="O9" s="713" t="s">
        <v>17</v>
      </c>
      <c r="P9" s="713"/>
      <c r="Q9" s="713" t="s">
        <v>16</v>
      </c>
      <c r="R9" s="713"/>
      <c r="S9" s="713" t="s">
        <v>15</v>
      </c>
    </row>
    <row r="10" spans="2:30" s="715" customFormat="1" ht="21.75" customHeight="1" x14ac:dyDescent="0.25">
      <c r="B10" s="1563"/>
      <c r="D10" s="1563"/>
      <c r="E10" s="713" t="s">
        <v>9</v>
      </c>
      <c r="F10" s="713"/>
      <c r="G10" s="713" t="s">
        <v>9</v>
      </c>
      <c r="H10" s="713"/>
      <c r="I10" s="713" t="s">
        <v>9</v>
      </c>
      <c r="J10" s="713"/>
      <c r="K10" s="713" t="s">
        <v>9</v>
      </c>
      <c r="L10" s="713"/>
      <c r="M10" s="713" t="s">
        <v>9</v>
      </c>
      <c r="N10" s="713"/>
      <c r="O10" s="713" t="s">
        <v>9</v>
      </c>
      <c r="P10" s="713"/>
      <c r="Q10" s="713" t="s">
        <v>9</v>
      </c>
      <c r="R10" s="713"/>
      <c r="S10" s="713" t="s">
        <v>9</v>
      </c>
    </row>
    <row r="11" spans="2:30" s="697" customFormat="1" ht="9" customHeight="1" x14ac:dyDescent="0.25">
      <c r="B11" s="713"/>
      <c r="D11" s="713"/>
      <c r="E11" s="713"/>
      <c r="F11" s="713"/>
      <c r="G11" s="713"/>
      <c r="H11" s="713"/>
      <c r="I11" s="713"/>
      <c r="J11" s="713"/>
      <c r="K11" s="713"/>
      <c r="L11" s="713"/>
      <c r="M11" s="713"/>
      <c r="N11" s="713"/>
      <c r="O11" s="713"/>
      <c r="P11" s="713"/>
      <c r="Q11" s="713"/>
      <c r="R11" s="713"/>
      <c r="S11" s="713"/>
    </row>
    <row r="12" spans="2:30" s="697" customFormat="1" ht="21" customHeight="1" x14ac:dyDescent="0.25">
      <c r="B12" s="1563" t="s">
        <v>24</v>
      </c>
      <c r="D12" s="907" t="s">
        <v>31</v>
      </c>
      <c r="E12" s="908">
        <f>'46perfpbsaad'!E12</f>
        <v>538</v>
      </c>
      <c r="F12" s="907"/>
      <c r="G12" s="908">
        <f>'46perfpbsaad'!H12</f>
        <v>10860</v>
      </c>
      <c r="H12" s="907"/>
      <c r="I12" s="908">
        <f>'46perfpbsaad'!K12</f>
        <v>6311</v>
      </c>
      <c r="J12" s="907"/>
      <c r="K12" s="908">
        <f>'46perfpbsaad'!N12</f>
        <v>8672</v>
      </c>
      <c r="L12" s="907"/>
      <c r="M12" s="908">
        <f>'46perfpbsaad'!Q12</f>
        <v>8496</v>
      </c>
      <c r="N12" s="907"/>
      <c r="O12" s="908">
        <f>'46perfpbsaad'!T12</f>
        <v>11824</v>
      </c>
      <c r="P12" s="907"/>
      <c r="Q12" s="908">
        <f>'46perfpbsaad'!W12</f>
        <v>40284</v>
      </c>
      <c r="R12" s="907"/>
      <c r="S12" s="908">
        <f>'46perfpbsaad'!Z12</f>
        <v>191841</v>
      </c>
      <c r="T12" s="909"/>
      <c r="V12" s="910">
        <f>E12/E$15</f>
        <v>0.32196289646918014</v>
      </c>
      <c r="W12" s="910">
        <f>G12/G$15</f>
        <v>0.31195243156292191</v>
      </c>
      <c r="X12" s="910">
        <f>I12/I$15</f>
        <v>0.28553977015654691</v>
      </c>
      <c r="Y12" s="910">
        <f>K12/K$15</f>
        <v>0.29287402904424181</v>
      </c>
      <c r="Z12" s="910">
        <f>M12/M$15</f>
        <v>0.242985842985843</v>
      </c>
      <c r="AA12" s="910">
        <f>O12/O$15</f>
        <v>0.20346916299559473</v>
      </c>
      <c r="AB12" s="910">
        <f>Q12/Q$15</f>
        <v>0.1999602898838479</v>
      </c>
      <c r="AC12" s="910">
        <f>S12/S$15</f>
        <v>0.28735704495921988</v>
      </c>
      <c r="AD12" s="910"/>
    </row>
    <row r="13" spans="2:30" s="697" customFormat="1" ht="21" customHeight="1" x14ac:dyDescent="0.25">
      <c r="B13" s="1563"/>
      <c r="D13" s="907" t="s">
        <v>49</v>
      </c>
      <c r="E13" s="908">
        <f>'46perfpbsaad'!E13</f>
        <v>771</v>
      </c>
      <c r="F13" s="907"/>
      <c r="G13" s="908">
        <f>'46perfpbsaad'!H13</f>
        <v>13359</v>
      </c>
      <c r="H13" s="907"/>
      <c r="I13" s="908">
        <f>'46perfpbsaad'!K13</f>
        <v>8203</v>
      </c>
      <c r="J13" s="907"/>
      <c r="K13" s="908">
        <f>'46perfpbsaad'!N13</f>
        <v>11405</v>
      </c>
      <c r="L13" s="907"/>
      <c r="M13" s="908">
        <f>'46perfpbsaad'!Q13</f>
        <v>13069</v>
      </c>
      <c r="N13" s="907"/>
      <c r="O13" s="908">
        <f>'46perfpbsaad'!T13</f>
        <v>21969</v>
      </c>
      <c r="P13" s="907"/>
      <c r="Q13" s="908">
        <f>'46perfpbsaad'!W13</f>
        <v>70819</v>
      </c>
      <c r="R13" s="907"/>
      <c r="S13" s="908">
        <f>'46perfpbsaad'!Z13</f>
        <v>250300</v>
      </c>
      <c r="T13" s="909"/>
      <c r="V13" s="910">
        <f>E13/E$15</f>
        <v>0.46140035906642729</v>
      </c>
      <c r="W13" s="910">
        <f>G13/G$15</f>
        <v>0.38373596070433458</v>
      </c>
      <c r="X13" s="910">
        <f>I13/I$15</f>
        <v>0.37114288299701387</v>
      </c>
      <c r="Y13" s="910">
        <f>K13/K$15</f>
        <v>0.38517392772711923</v>
      </c>
      <c r="Z13" s="910">
        <f>M13/M$15</f>
        <v>0.3737737737737738</v>
      </c>
      <c r="AA13" s="910">
        <f>O13/O$15</f>
        <v>0.3780458425110132</v>
      </c>
      <c r="AB13" s="910">
        <f>Q13/Q$15</f>
        <v>0.35152883947185548</v>
      </c>
      <c r="AC13" s="910">
        <f>S13/S$15</f>
        <v>0.3749222968671595</v>
      </c>
      <c r="AD13" s="910"/>
    </row>
    <row r="14" spans="2:30" s="697" customFormat="1" ht="21" customHeight="1" x14ac:dyDescent="0.25">
      <c r="B14" s="1563"/>
      <c r="D14" s="907" t="s">
        <v>50</v>
      </c>
      <c r="E14" s="908">
        <f>'46perfpbsaad'!E14</f>
        <v>362</v>
      </c>
      <c r="F14" s="907"/>
      <c r="G14" s="908">
        <f>'46perfpbsaad'!H14</f>
        <v>10594</v>
      </c>
      <c r="H14" s="907"/>
      <c r="I14" s="908">
        <f>'46perfpbsaad'!K14</f>
        <v>7588</v>
      </c>
      <c r="J14" s="907"/>
      <c r="K14" s="908">
        <f>'46perfpbsaad'!N14</f>
        <v>9533</v>
      </c>
      <c r="L14" s="907"/>
      <c r="M14" s="908">
        <f>'46perfpbsaad'!Q14</f>
        <v>13400</v>
      </c>
      <c r="N14" s="907"/>
      <c r="O14" s="908">
        <f>'46perfpbsaad'!T14</f>
        <v>24319</v>
      </c>
      <c r="P14" s="907"/>
      <c r="Q14" s="908">
        <f>'46perfpbsaad'!W14</f>
        <v>90357</v>
      </c>
      <c r="R14" s="907"/>
      <c r="S14" s="908">
        <f>'46perfpbsaad'!Z14</f>
        <v>225464</v>
      </c>
      <c r="T14" s="909"/>
      <c r="V14" s="910">
        <f>E14/E$15</f>
        <v>0.21663674446439257</v>
      </c>
      <c r="W14" s="910">
        <f>G14/G$15</f>
        <v>0.30431160773274352</v>
      </c>
      <c r="X14" s="910">
        <f>I14/I$15</f>
        <v>0.34331734684643922</v>
      </c>
      <c r="Y14" s="910">
        <f>K14/K$15</f>
        <v>0.32195204322863896</v>
      </c>
      <c r="Z14" s="910">
        <f>M14/M$15</f>
        <v>0.38324038324038323</v>
      </c>
      <c r="AA14" s="910">
        <f>O14/O$15</f>
        <v>0.41848499449339205</v>
      </c>
      <c r="AB14" s="910">
        <f>Q14/Q$15</f>
        <v>0.44851087064429662</v>
      </c>
      <c r="AC14" s="910">
        <f>S14/S$15</f>
        <v>0.33772065817362062</v>
      </c>
      <c r="AD14" s="910"/>
    </row>
    <row r="15" spans="2:30" s="697" customFormat="1" ht="21" customHeight="1" x14ac:dyDescent="0.25">
      <c r="B15" s="1563"/>
      <c r="D15" s="911" t="s">
        <v>68</v>
      </c>
      <c r="E15" s="908">
        <f>'46perfpbsaad'!E15</f>
        <v>1671</v>
      </c>
      <c r="F15" s="907"/>
      <c r="G15" s="908">
        <f>SUM(G12:G14)</f>
        <v>34813</v>
      </c>
      <c r="H15" s="908">
        <f t="shared" ref="H15:T15" si="0">SUM(H12:H14)</f>
        <v>0</v>
      </c>
      <c r="I15" s="908">
        <f t="shared" si="0"/>
        <v>22102</v>
      </c>
      <c r="J15" s="908">
        <f t="shared" si="0"/>
        <v>0</v>
      </c>
      <c r="K15" s="908">
        <f t="shared" si="0"/>
        <v>29610</v>
      </c>
      <c r="L15" s="908">
        <f t="shared" si="0"/>
        <v>0</v>
      </c>
      <c r="M15" s="908">
        <f t="shared" si="0"/>
        <v>34965</v>
      </c>
      <c r="N15" s="908">
        <f t="shared" si="0"/>
        <v>0</v>
      </c>
      <c r="O15" s="908">
        <f t="shared" si="0"/>
        <v>58112</v>
      </c>
      <c r="P15" s="908">
        <f t="shared" si="0"/>
        <v>0</v>
      </c>
      <c r="Q15" s="908">
        <f t="shared" si="0"/>
        <v>201460</v>
      </c>
      <c r="R15" s="908">
        <f t="shared" si="0"/>
        <v>0</v>
      </c>
      <c r="S15" s="908">
        <f t="shared" si="0"/>
        <v>667605</v>
      </c>
      <c r="T15" s="908">
        <f t="shared" si="0"/>
        <v>0</v>
      </c>
      <c r="V15" s="910"/>
    </row>
    <row r="16" spans="2:30" s="697" customFormat="1" ht="21" customHeight="1" x14ac:dyDescent="0.25">
      <c r="B16" s="1563" t="s">
        <v>23</v>
      </c>
      <c r="D16" s="907" t="s">
        <v>31</v>
      </c>
      <c r="E16" s="908">
        <f>'46perfpbsaad'!E16</f>
        <v>703</v>
      </c>
      <c r="F16" s="907"/>
      <c r="G16" s="908">
        <f>'46perfpbsaad'!H16</f>
        <v>23559</v>
      </c>
      <c r="H16" s="907"/>
      <c r="I16" s="908">
        <f>'46perfpbsaad'!K16</f>
        <v>10141</v>
      </c>
      <c r="J16" s="907"/>
      <c r="K16" s="908">
        <f>'46perfpbsaad'!N16</f>
        <v>10729</v>
      </c>
      <c r="L16" s="907"/>
      <c r="M16" s="908">
        <f>'46perfpbsaad'!Q16</f>
        <v>9653</v>
      </c>
      <c r="N16" s="907"/>
      <c r="O16" s="908">
        <f>'46perfpbsaad'!T16</f>
        <v>13161</v>
      </c>
      <c r="P16" s="907"/>
      <c r="Q16" s="908">
        <f>'46perfpbsaad'!W16</f>
        <v>30858</v>
      </c>
      <c r="R16" s="907"/>
      <c r="S16" s="908">
        <f>'46perfpbsaad'!Z16</f>
        <v>62813</v>
      </c>
      <c r="T16" s="909"/>
      <c r="V16" s="910">
        <f>E16/E$19</f>
        <v>0.33396674584323038</v>
      </c>
      <c r="W16" s="910">
        <f>G16/G$19</f>
        <v>0.2894866186626035</v>
      </c>
      <c r="X16" s="910">
        <f>I16/I$19</f>
        <v>0.27801842307270536</v>
      </c>
      <c r="Y16" s="910">
        <f>K16/K$19</f>
        <v>0.27603684264690748</v>
      </c>
      <c r="Z16" s="910">
        <f>M16/M$19</f>
        <v>0.24247067393433974</v>
      </c>
      <c r="AA16" s="910">
        <f>O16/O$19</f>
        <v>0.21998428803048792</v>
      </c>
      <c r="AB16" s="910">
        <f>Q16/Q$19</f>
        <v>0.24105929224279354</v>
      </c>
      <c r="AC16" s="910">
        <f>S16/S$19</f>
        <v>0.26147569986471014</v>
      </c>
    </row>
    <row r="17" spans="2:29" s="697" customFormat="1" ht="21" customHeight="1" x14ac:dyDescent="0.25">
      <c r="B17" s="1563"/>
      <c r="D17" s="907" t="s">
        <v>49</v>
      </c>
      <c r="E17" s="908">
        <f>'46perfpbsaad'!E17</f>
        <v>964</v>
      </c>
      <c r="F17" s="907"/>
      <c r="G17" s="908">
        <f>'46perfpbsaad'!H17</f>
        <v>33488</v>
      </c>
      <c r="H17" s="907"/>
      <c r="I17" s="908">
        <f>'46perfpbsaad'!K17</f>
        <v>13255</v>
      </c>
      <c r="J17" s="907"/>
      <c r="K17" s="908">
        <f>'46perfpbsaad'!N17</f>
        <v>14898</v>
      </c>
      <c r="L17" s="907"/>
      <c r="M17" s="908">
        <f>'46perfpbsaad'!Q17</f>
        <v>15299</v>
      </c>
      <c r="N17" s="907"/>
      <c r="O17" s="908">
        <f>'46perfpbsaad'!T17</f>
        <v>23376</v>
      </c>
      <c r="P17" s="907"/>
      <c r="Q17" s="908">
        <f>'46perfpbsaad'!W17</f>
        <v>48840</v>
      </c>
      <c r="R17" s="907"/>
      <c r="S17" s="908">
        <f>'46perfpbsaad'!Z17</f>
        <v>88048</v>
      </c>
      <c r="T17" s="909"/>
      <c r="V17" s="910">
        <f>E17/E$19</f>
        <v>0.45795724465558196</v>
      </c>
      <c r="W17" s="910">
        <f>G17/G$19</f>
        <v>0.41149148460347496</v>
      </c>
      <c r="X17" s="910">
        <f>I17/I$19</f>
        <v>0.36338962605548852</v>
      </c>
      <c r="Y17" s="910">
        <f>K17/K$19</f>
        <v>0.38329731398579808</v>
      </c>
      <c r="Z17" s="910">
        <f>M17/M$19</f>
        <v>0.38429077390670918</v>
      </c>
      <c r="AA17" s="910">
        <f>O17/O$19</f>
        <v>0.3907265950156284</v>
      </c>
      <c r="AB17" s="910">
        <f>Q17/Q$19</f>
        <v>0.38153269275837826</v>
      </c>
      <c r="AC17" s="910">
        <f>S17/S$19</f>
        <v>0.36652305130606722</v>
      </c>
    </row>
    <row r="18" spans="2:29" s="697" customFormat="1" ht="21" customHeight="1" x14ac:dyDescent="0.25">
      <c r="B18" s="1563"/>
      <c r="D18" s="907" t="s">
        <v>50</v>
      </c>
      <c r="E18" s="908">
        <f>'46perfpbsaad'!E18</f>
        <v>438</v>
      </c>
      <c r="F18" s="907"/>
      <c r="G18" s="908">
        <f>'46perfpbsaad'!H18</f>
        <v>24335</v>
      </c>
      <c r="H18" s="907"/>
      <c r="I18" s="908">
        <f>'46perfpbsaad'!K18</f>
        <v>13080</v>
      </c>
      <c r="J18" s="907"/>
      <c r="K18" s="908">
        <f>'46perfpbsaad'!N18</f>
        <v>13241</v>
      </c>
      <c r="L18" s="907"/>
      <c r="M18" s="908">
        <f>'46perfpbsaad'!Q18</f>
        <v>14859</v>
      </c>
      <c r="N18" s="907"/>
      <c r="O18" s="908">
        <f>'46perfpbsaad'!T18</f>
        <v>23290</v>
      </c>
      <c r="P18" s="907"/>
      <c r="Q18" s="908">
        <f>'46perfpbsaad'!W18</f>
        <v>48312</v>
      </c>
      <c r="R18" s="907"/>
      <c r="S18" s="908">
        <f>'46perfpbsaad'!Z18</f>
        <v>89364</v>
      </c>
      <c r="T18" s="909"/>
      <c r="V18" s="910">
        <f>E18/E$19</f>
        <v>0.20807600950118765</v>
      </c>
      <c r="W18" s="910">
        <f>G18/G$19</f>
        <v>0.29902189673392149</v>
      </c>
      <c r="X18" s="910">
        <f>I18/I$19</f>
        <v>0.35859195087180612</v>
      </c>
      <c r="Y18" s="910">
        <f>K18/K$19</f>
        <v>0.34066584336729444</v>
      </c>
      <c r="Z18" s="910">
        <f>M18/M$19</f>
        <v>0.37323855215895102</v>
      </c>
      <c r="AA18" s="910">
        <f>O18/O$19</f>
        <v>0.38928911695388368</v>
      </c>
      <c r="AB18" s="910">
        <f>Q18/Q$19</f>
        <v>0.3774080149988282</v>
      </c>
      <c r="AC18" s="910">
        <f>S18/S$19</f>
        <v>0.37200124882922259</v>
      </c>
    </row>
    <row r="19" spans="2:29" s="697" customFormat="1" ht="21" customHeight="1" x14ac:dyDescent="0.25">
      <c r="B19" s="1563"/>
      <c r="D19" s="911" t="s">
        <v>68</v>
      </c>
      <c r="E19" s="908">
        <f>'46perfpbsaad'!E19</f>
        <v>2105</v>
      </c>
      <c r="F19" s="907"/>
      <c r="G19" s="908">
        <f>SUM(G16:G18)</f>
        <v>81382</v>
      </c>
      <c r="H19" s="908">
        <f t="shared" ref="H19:T19" si="1">SUM(H16:H18)</f>
        <v>0</v>
      </c>
      <c r="I19" s="908">
        <f t="shared" si="1"/>
        <v>36476</v>
      </c>
      <c r="J19" s="908">
        <f t="shared" si="1"/>
        <v>0</v>
      </c>
      <c r="K19" s="908">
        <f t="shared" si="1"/>
        <v>38868</v>
      </c>
      <c r="L19" s="908">
        <f t="shared" si="1"/>
        <v>0</v>
      </c>
      <c r="M19" s="908">
        <f t="shared" si="1"/>
        <v>39811</v>
      </c>
      <c r="N19" s="908">
        <f t="shared" si="1"/>
        <v>0</v>
      </c>
      <c r="O19" s="908">
        <f t="shared" si="1"/>
        <v>59827</v>
      </c>
      <c r="P19" s="908">
        <f t="shared" si="1"/>
        <v>0</v>
      </c>
      <c r="Q19" s="908">
        <f t="shared" si="1"/>
        <v>128010</v>
      </c>
      <c r="R19" s="908">
        <f t="shared" si="1"/>
        <v>0</v>
      </c>
      <c r="S19" s="908">
        <f t="shared" si="1"/>
        <v>240225</v>
      </c>
      <c r="T19" s="908">
        <f t="shared" si="1"/>
        <v>0</v>
      </c>
      <c r="V19" s="910"/>
    </row>
    <row r="20" spans="2:29" s="697" customFormat="1" ht="3" customHeight="1" x14ac:dyDescent="0.25">
      <c r="B20" s="714"/>
      <c r="C20" s="715"/>
      <c r="D20" s="909"/>
      <c r="E20" s="727"/>
      <c r="F20" s="909"/>
      <c r="G20" s="727"/>
      <c r="H20" s="727"/>
      <c r="I20" s="727"/>
      <c r="J20" s="727"/>
      <c r="K20" s="727"/>
      <c r="L20" s="727"/>
      <c r="M20" s="727"/>
      <c r="N20" s="727"/>
      <c r="O20" s="727"/>
      <c r="P20" s="727"/>
      <c r="Q20" s="727"/>
      <c r="R20" s="727"/>
      <c r="S20" s="727"/>
      <c r="T20" s="727"/>
    </row>
    <row r="21" spans="2:29" s="697" customFormat="1" ht="18" customHeight="1" x14ac:dyDescent="0.25">
      <c r="B21" s="1563" t="s">
        <v>0</v>
      </c>
      <c r="C21" s="1563"/>
      <c r="D21" s="1563"/>
      <c r="E21" s="727">
        <f>'46perfpbsaad'!E21</f>
        <v>3776</v>
      </c>
      <c r="F21" s="909"/>
      <c r="G21" s="727">
        <f>G15+G19</f>
        <v>116195</v>
      </c>
      <c r="H21" s="727">
        <f t="shared" ref="H21:T21" si="2">H15+H19</f>
        <v>0</v>
      </c>
      <c r="I21" s="727">
        <f t="shared" si="2"/>
        <v>58578</v>
      </c>
      <c r="J21" s="727">
        <f t="shared" si="2"/>
        <v>0</v>
      </c>
      <c r="K21" s="727">
        <f t="shared" si="2"/>
        <v>68478</v>
      </c>
      <c r="L21" s="727">
        <f t="shared" si="2"/>
        <v>0</v>
      </c>
      <c r="M21" s="727">
        <f t="shared" si="2"/>
        <v>74776</v>
      </c>
      <c r="N21" s="727">
        <f t="shared" si="2"/>
        <v>0</v>
      </c>
      <c r="O21" s="727">
        <f t="shared" si="2"/>
        <v>117939</v>
      </c>
      <c r="P21" s="727">
        <f t="shared" si="2"/>
        <v>0</v>
      </c>
      <c r="Q21" s="727">
        <f t="shared" si="2"/>
        <v>329470</v>
      </c>
      <c r="R21" s="727">
        <f t="shared" si="2"/>
        <v>0</v>
      </c>
      <c r="S21" s="727">
        <f t="shared" si="2"/>
        <v>907830</v>
      </c>
      <c r="T21" s="727">
        <f t="shared" si="2"/>
        <v>0</v>
      </c>
    </row>
    <row r="22" spans="2:29" s="697" customFormat="1" ht="5.25" customHeight="1" x14ac:dyDescent="0.25">
      <c r="B22" s="912"/>
      <c r="C22" s="912"/>
      <c r="D22" s="912"/>
      <c r="E22" s="912"/>
      <c r="F22" s="912"/>
      <c r="G22" s="912"/>
      <c r="H22" s="912"/>
      <c r="I22" s="912"/>
      <c r="J22" s="912"/>
      <c r="K22" s="912"/>
      <c r="L22" s="913"/>
    </row>
    <row r="23" spans="2:29" s="697" customFormat="1" ht="5.25" customHeight="1" x14ac:dyDescent="0.25">
      <c r="B23" s="912"/>
      <c r="C23" s="912"/>
      <c r="D23" s="912"/>
      <c r="E23" s="912"/>
      <c r="F23" s="912"/>
      <c r="G23" s="912"/>
      <c r="H23" s="912"/>
      <c r="I23" s="912"/>
      <c r="J23" s="912"/>
      <c r="K23" s="912"/>
      <c r="L23" s="913"/>
    </row>
    <row r="24" spans="2:29" s="697" customFormat="1" ht="12.75" customHeight="1" x14ac:dyDescent="0.25">
      <c r="B24" s="914"/>
      <c r="C24" s="914"/>
      <c r="D24" s="914"/>
      <c r="E24" s="914"/>
      <c r="F24" s="914"/>
      <c r="G24" s="914"/>
      <c r="H24" s="914"/>
      <c r="I24" s="914"/>
      <c r="J24" s="914"/>
      <c r="K24" s="914"/>
      <c r="L24" s="914"/>
    </row>
    <row r="25" spans="2:29" s="697" customFormat="1" ht="24.75" customHeight="1" x14ac:dyDescent="0.25">
      <c r="B25" s="915"/>
      <c r="C25" s="915"/>
      <c r="D25" s="915"/>
      <c r="E25" s="915"/>
      <c r="F25" s="915"/>
      <c r="G25" s="915"/>
      <c r="H25" s="915"/>
      <c r="I25" s="915"/>
      <c r="J25" s="915"/>
      <c r="K25" s="915"/>
      <c r="L25" s="915"/>
    </row>
    <row r="26" spans="2:29" s="697" customFormat="1" x14ac:dyDescent="0.25">
      <c r="B26" s="916"/>
      <c r="C26" s="916"/>
      <c r="D26" s="916"/>
      <c r="E26" s="916"/>
      <c r="F26" s="917"/>
      <c r="G26" s="917"/>
      <c r="H26" s="917"/>
      <c r="I26" s="917"/>
      <c r="J26" s="917"/>
      <c r="K26" s="917"/>
      <c r="L26" s="917"/>
      <c r="M26" s="918"/>
      <c r="N26" s="918"/>
      <c r="O26" s="918"/>
      <c r="P26" s="918"/>
      <c r="Q26" s="918"/>
      <c r="R26" s="918"/>
      <c r="S26" s="918"/>
      <c r="T26" s="918"/>
      <c r="U26" s="918"/>
      <c r="V26" s="918"/>
      <c r="W26" s="918"/>
      <c r="X26" s="918"/>
      <c r="Y26" s="918"/>
      <c r="Z26" s="918"/>
      <c r="AA26" s="918"/>
      <c r="AB26" s="918"/>
      <c r="AC26" s="918"/>
    </row>
    <row r="27" spans="2:29" s="697" customFormat="1" x14ac:dyDescent="0.25">
      <c r="B27" s="919"/>
      <c r="C27" s="919"/>
      <c r="D27" s="919"/>
      <c r="E27" s="919"/>
      <c r="F27" s="919"/>
      <c r="G27" s="919"/>
      <c r="H27" s="919"/>
      <c r="I27" s="919"/>
      <c r="J27" s="919"/>
      <c r="K27" s="919"/>
      <c r="L27" s="919"/>
      <c r="M27" s="918"/>
      <c r="N27" s="918"/>
      <c r="O27" s="918"/>
      <c r="P27" s="918"/>
      <c r="Q27" s="918"/>
      <c r="R27" s="918"/>
      <c r="S27" s="918"/>
      <c r="T27" s="918"/>
      <c r="U27" s="918"/>
      <c r="V27" s="918"/>
      <c r="W27" s="918"/>
      <c r="X27" s="918"/>
      <c r="Y27" s="918"/>
      <c r="Z27" s="918"/>
      <c r="AA27" s="918"/>
      <c r="AB27" s="918"/>
      <c r="AC27" s="918"/>
    </row>
    <row r="28" spans="2:29" s="697" customFormat="1" x14ac:dyDescent="0.25">
      <c r="B28" s="919"/>
      <c r="C28" s="919"/>
      <c r="D28" s="919"/>
      <c r="E28" s="919"/>
      <c r="F28" s="919"/>
      <c r="G28" s="919"/>
      <c r="H28" s="919"/>
      <c r="I28" s="919"/>
      <c r="J28" s="919"/>
      <c r="K28" s="919"/>
      <c r="L28" s="919"/>
      <c r="M28" s="918"/>
      <c r="N28" s="918"/>
      <c r="O28" s="918"/>
      <c r="P28" s="918"/>
      <c r="Q28" s="918"/>
      <c r="R28" s="918"/>
      <c r="S28" s="918"/>
      <c r="T28" s="918"/>
      <c r="U28" s="918"/>
      <c r="V28" s="918"/>
      <c r="W28" s="918"/>
      <c r="X28" s="918"/>
      <c r="Y28" s="918"/>
      <c r="Z28" s="918"/>
      <c r="AA28" s="918"/>
      <c r="AB28" s="918"/>
      <c r="AC28" s="918"/>
    </row>
    <row r="29" spans="2:29" s="918" customFormat="1" x14ac:dyDescent="0.25">
      <c r="B29" s="919"/>
      <c r="C29" s="919"/>
      <c r="D29" s="919"/>
      <c r="E29" s="919"/>
      <c r="F29" s="919"/>
      <c r="G29" s="919"/>
      <c r="H29" s="919"/>
      <c r="I29" s="919"/>
      <c r="J29" s="919"/>
      <c r="K29" s="919"/>
      <c r="L29" s="919"/>
    </row>
    <row r="30" spans="2:29" s="918" customFormat="1" x14ac:dyDescent="0.25">
      <c r="B30" s="919"/>
      <c r="C30" s="919"/>
      <c r="D30" s="919"/>
      <c r="E30" s="919"/>
      <c r="F30" s="919"/>
      <c r="G30" s="919"/>
      <c r="H30" s="919"/>
      <c r="I30" s="919"/>
      <c r="J30" s="919"/>
      <c r="K30" s="919"/>
      <c r="L30" s="919"/>
    </row>
    <row r="31" spans="2:29" s="918" customFormat="1" x14ac:dyDescent="0.25">
      <c r="B31" s="919"/>
      <c r="C31" s="919"/>
      <c r="D31" s="919"/>
      <c r="E31" s="919"/>
      <c r="F31" s="919"/>
      <c r="G31" s="919"/>
      <c r="H31" s="919"/>
      <c r="I31" s="919"/>
      <c r="J31" s="919"/>
      <c r="K31" s="919"/>
      <c r="L31" s="919"/>
    </row>
    <row r="32" spans="2:29" s="918" customFormat="1" x14ac:dyDescent="0.25">
      <c r="B32" s="919"/>
      <c r="C32" s="919"/>
      <c r="D32" s="919"/>
      <c r="E32" s="919"/>
      <c r="F32" s="919"/>
      <c r="G32" s="919"/>
      <c r="H32" s="919"/>
      <c r="I32" s="919"/>
      <c r="J32" s="919"/>
      <c r="K32" s="919"/>
      <c r="L32" s="919"/>
    </row>
    <row r="33" spans="2:29" s="631" customFormat="1" x14ac:dyDescent="0.25">
      <c r="B33" s="919"/>
      <c r="C33" s="919"/>
      <c r="D33" s="919"/>
      <c r="E33" s="919"/>
      <c r="F33" s="919"/>
      <c r="G33" s="919"/>
      <c r="H33" s="919"/>
      <c r="I33" s="919"/>
      <c r="J33" s="919"/>
      <c r="K33" s="919"/>
      <c r="L33" s="919"/>
      <c r="M33" s="918"/>
      <c r="N33" s="918"/>
      <c r="O33" s="918"/>
      <c r="P33" s="918"/>
      <c r="Q33" s="918"/>
      <c r="R33" s="918"/>
      <c r="S33" s="918"/>
      <c r="T33" s="918"/>
      <c r="U33" s="918"/>
      <c r="V33" s="918"/>
      <c r="W33" s="918"/>
      <c r="X33" s="918"/>
      <c r="Y33" s="918"/>
      <c r="Z33" s="918"/>
      <c r="AA33" s="918"/>
      <c r="AB33" s="918"/>
      <c r="AC33" s="918"/>
    </row>
    <row r="34" spans="2:29" s="631" customFormat="1" x14ac:dyDescent="0.25">
      <c r="B34" s="919"/>
      <c r="C34" s="919"/>
      <c r="D34" s="919"/>
      <c r="E34" s="919"/>
      <c r="F34" s="919"/>
      <c r="G34" s="919"/>
      <c r="H34" s="919"/>
      <c r="I34" s="919"/>
      <c r="J34" s="919"/>
      <c r="K34" s="919"/>
      <c r="L34" s="919"/>
      <c r="M34" s="918"/>
      <c r="N34" s="918"/>
      <c r="O34" s="918"/>
      <c r="P34" s="918"/>
      <c r="Q34" s="918"/>
      <c r="R34" s="918"/>
      <c r="S34" s="918"/>
      <c r="T34" s="918"/>
      <c r="U34" s="918"/>
      <c r="V34" s="918"/>
      <c r="W34" s="918"/>
      <c r="X34" s="918"/>
      <c r="Y34" s="918"/>
      <c r="Z34" s="918"/>
      <c r="AA34" s="918"/>
      <c r="AB34" s="918"/>
      <c r="AC34" s="918"/>
    </row>
    <row r="35" spans="2:29" s="631" customFormat="1" x14ac:dyDescent="0.25">
      <c r="C35" s="1651"/>
      <c r="D35" s="1651"/>
      <c r="E35" s="1651"/>
      <c r="F35" s="1651"/>
      <c r="G35" s="1651"/>
      <c r="H35" s="1651"/>
      <c r="I35" s="1651"/>
      <c r="J35" s="652"/>
      <c r="K35" s="652"/>
      <c r="L35" s="652"/>
    </row>
    <row r="36" spans="2:29" s="631" customFormat="1" x14ac:dyDescent="0.25">
      <c r="J36" s="652"/>
      <c r="K36" s="652"/>
      <c r="L36" s="652"/>
    </row>
    <row r="37" spans="2:29" s="631" customFormat="1" x14ac:dyDescent="0.25">
      <c r="B37" s="652"/>
      <c r="C37" s="652"/>
      <c r="D37" s="652"/>
      <c r="E37" s="652"/>
      <c r="F37" s="652"/>
      <c r="G37" s="652"/>
      <c r="H37" s="652"/>
      <c r="I37" s="652"/>
      <c r="J37" s="652"/>
      <c r="K37" s="652"/>
      <c r="L37" s="652"/>
    </row>
    <row r="38" spans="2:29" s="631" customFormat="1" ht="5.25" customHeight="1" x14ac:dyDescent="0.25">
      <c r="B38" s="652"/>
      <c r="C38" s="652"/>
      <c r="D38" s="652"/>
      <c r="E38" s="652"/>
      <c r="F38" s="652"/>
      <c r="G38" s="652"/>
      <c r="H38" s="652"/>
      <c r="I38" s="652"/>
      <c r="J38" s="652"/>
      <c r="K38" s="652"/>
      <c r="L38" s="652"/>
    </row>
    <row r="39" spans="2:29" s="631" customFormat="1" ht="5.25" customHeight="1" x14ac:dyDescent="0.25">
      <c r="B39" s="652"/>
      <c r="C39" s="652"/>
      <c r="D39" s="652"/>
      <c r="E39" s="652"/>
      <c r="F39" s="652"/>
      <c r="G39" s="652"/>
      <c r="H39" s="652"/>
      <c r="I39" s="652"/>
      <c r="J39" s="652"/>
      <c r="K39" s="652"/>
      <c r="L39" s="652"/>
    </row>
    <row r="40" spans="2:29" s="631" customFormat="1" ht="16.5" customHeight="1" x14ac:dyDescent="0.25">
      <c r="B40" s="652"/>
      <c r="C40" s="652"/>
      <c r="D40" s="652"/>
      <c r="E40" s="652"/>
      <c r="F40" s="652"/>
      <c r="G40" s="652"/>
      <c r="H40" s="652"/>
      <c r="I40" s="652"/>
      <c r="J40" s="652"/>
      <c r="K40" s="652"/>
      <c r="L40" s="652"/>
    </row>
    <row r="41" spans="2:29" s="631" customFormat="1" x14ac:dyDescent="0.25">
      <c r="B41" s="652"/>
      <c r="C41" s="652"/>
      <c r="D41" s="652"/>
      <c r="E41" s="652"/>
      <c r="F41" s="652"/>
      <c r="G41" s="652"/>
      <c r="H41" s="652"/>
      <c r="I41" s="652"/>
      <c r="J41" s="652"/>
      <c r="K41" s="652"/>
      <c r="L41" s="652"/>
    </row>
    <row r="42" spans="2:29" s="631" customFormat="1" x14ac:dyDescent="0.25"/>
    <row r="43" spans="2:29" s="650" customFormat="1" x14ac:dyDescent="0.25"/>
    <row r="44" spans="2:29" s="657" customFormat="1" ht="12.75" customHeight="1" x14ac:dyDescent="0.25">
      <c r="B44" s="1540"/>
      <c r="C44" s="1541"/>
      <c r="D44" s="1541"/>
      <c r="E44" s="1541"/>
      <c r="F44" s="1541"/>
      <c r="G44" s="1541"/>
      <c r="H44" s="1541"/>
      <c r="I44" s="1541"/>
      <c r="J44" s="1541"/>
      <c r="K44" s="1541"/>
      <c r="L44" s="656"/>
    </row>
  </sheetData>
  <mergeCells count="12">
    <mergeCell ref="B3:I3"/>
    <mergeCell ref="B4:T4"/>
    <mergeCell ref="B5:AC5"/>
    <mergeCell ref="B6:AC6"/>
    <mergeCell ref="B8:B10"/>
    <mergeCell ref="D8:D10"/>
    <mergeCell ref="E8:S8"/>
    <mergeCell ref="B12:B15"/>
    <mergeCell ref="B16:B19"/>
    <mergeCell ref="B21:D21"/>
    <mergeCell ref="C35:I35"/>
    <mergeCell ref="B44:K44"/>
  </mergeCells>
  <printOptions horizontalCentered="1"/>
  <pageMargins left="0" right="0" top="0.43307086614173229" bottom="0.43307086614173229" header="0" footer="0"/>
  <pageSetup paperSize="9" orientation="landscape" r:id="rId1"/>
  <headerFooter alignWithMargins="0"/>
  <rowBreaks count="1" manualBreakCount="1">
    <brk id="39" max="16383" man="1"/>
  </rowBreaks>
  <ignoredErrors>
    <ignoredError sqref="I18" unlockedFormula="1"/>
  </ignoredError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Hoja57">
    <pageSetUpPr fitToPage="1"/>
  </sheetPr>
  <dimension ref="A1:U34"/>
  <sheetViews>
    <sheetView zoomScaleNormal="100" workbookViewId="0"/>
  </sheetViews>
  <sheetFormatPr baseColWidth="10" defaultColWidth="11.453125" defaultRowHeight="14.5" x14ac:dyDescent="0.35"/>
  <cols>
    <col min="1" max="1" width="1" style="748" customWidth="1"/>
    <col min="2" max="2" width="30.26953125" style="748" customWidth="1"/>
    <col min="3" max="3" width="10.1796875" style="748" customWidth="1"/>
    <col min="4" max="4" width="8.1796875" style="748" customWidth="1"/>
    <col min="5" max="5" width="10.1796875" style="748" customWidth="1"/>
    <col min="6" max="6" width="0.81640625" style="748" customWidth="1"/>
    <col min="7" max="7" width="11.7265625" style="748" customWidth="1"/>
    <col min="8" max="8" width="7.54296875" style="748" customWidth="1"/>
    <col min="9" max="9" width="8.81640625" style="748" customWidth="1"/>
    <col min="10" max="10" width="0.7265625" style="748" customWidth="1"/>
    <col min="11" max="11" width="10.1796875" style="748" customWidth="1"/>
    <col min="12" max="12" width="8" style="748" customWidth="1"/>
    <col min="13" max="13" width="9.81640625" style="748" customWidth="1"/>
    <col min="14" max="14" width="0.54296875" style="748" customWidth="1"/>
    <col min="15" max="15" width="9" style="748" customWidth="1"/>
    <col min="16" max="16" width="7.453125" style="748" customWidth="1"/>
    <col min="17" max="17" width="8.81640625" style="748" customWidth="1"/>
    <col min="18" max="18" width="8" style="748" customWidth="1"/>
    <col min="19" max="19" width="8.81640625" style="748" customWidth="1"/>
    <col min="20" max="20" width="7.54296875" style="748" customWidth="1"/>
    <col min="21" max="21" width="8.26953125" style="748" customWidth="1"/>
    <col min="22" max="22" width="8.81640625" style="748" customWidth="1"/>
    <col min="23" max="16384" width="11.453125" style="748"/>
  </cols>
  <sheetData>
    <row r="1" spans="1:21" ht="9.75" customHeight="1" x14ac:dyDescent="0.35"/>
    <row r="2" spans="1:21" s="343" customFormat="1" ht="49.5" customHeight="1" x14ac:dyDescent="0.35">
      <c r="B2" s="1443"/>
      <c r="C2" s="1443"/>
      <c r="D2" s="1443"/>
      <c r="E2" s="344"/>
      <c r="F2" s="344"/>
      <c r="G2" s="1657"/>
      <c r="H2" s="1657"/>
      <c r="I2" s="1657"/>
      <c r="J2" s="1657"/>
      <c r="K2" s="1657"/>
      <c r="L2" s="1657"/>
      <c r="M2" s="1657"/>
      <c r="N2" s="1657"/>
      <c r="O2" s="1657"/>
      <c r="P2" s="1657"/>
      <c r="S2" s="344"/>
    </row>
    <row r="3" spans="1:21" s="343" customFormat="1" ht="3" customHeight="1" x14ac:dyDescent="0.35">
      <c r="B3" s="344"/>
      <c r="C3" s="344"/>
      <c r="D3" s="344"/>
      <c r="E3" s="344"/>
      <c r="F3" s="344"/>
      <c r="K3" s="344"/>
      <c r="O3" s="344"/>
      <c r="S3" s="344"/>
    </row>
    <row r="4" spans="1:21" s="345" customFormat="1" ht="15" customHeight="1" x14ac:dyDescent="0.25">
      <c r="B4" s="1481" t="s">
        <v>438</v>
      </c>
      <c r="C4" s="1481"/>
      <c r="D4" s="1481"/>
      <c r="E4" s="1481"/>
      <c r="F4" s="1481"/>
      <c r="G4" s="1481"/>
      <c r="H4" s="1481"/>
      <c r="I4" s="1481"/>
      <c r="J4" s="1481"/>
      <c r="K4" s="1481"/>
      <c r="L4" s="1481"/>
      <c r="M4" s="1481"/>
      <c r="N4" s="1481"/>
      <c r="O4" s="1481"/>
      <c r="P4" s="1481"/>
      <c r="Q4" s="1481"/>
      <c r="R4" s="924"/>
      <c r="S4" s="924"/>
      <c r="T4" s="924"/>
    </row>
    <row r="5" spans="1:21" s="345" customFormat="1" ht="15" customHeight="1" x14ac:dyDescent="0.25">
      <c r="B5" s="1482" t="str">
        <f>porsaad!$B$6</f>
        <v>Situación a 31 de diciembre de 2025</v>
      </c>
      <c r="C5" s="1482"/>
      <c r="D5" s="1482"/>
      <c r="E5" s="1482"/>
      <c r="F5" s="1482"/>
      <c r="G5" s="1482"/>
      <c r="H5" s="1482"/>
      <c r="I5" s="1482"/>
      <c r="J5" s="1482"/>
      <c r="K5" s="1482"/>
      <c r="L5" s="1482"/>
      <c r="M5" s="1482"/>
      <c r="N5" s="1482"/>
      <c r="O5" s="1482"/>
      <c r="P5" s="1482"/>
      <c r="Q5" s="750"/>
      <c r="R5" s="925"/>
      <c r="S5" s="925"/>
      <c r="T5" s="925"/>
      <c r="U5" s="875"/>
    </row>
    <row r="6" spans="1:21" s="345" customFormat="1" ht="4.5" customHeight="1" x14ac:dyDescent="0.25"/>
    <row r="7" spans="1:21" s="322" customFormat="1" ht="15" customHeight="1" x14ac:dyDescent="0.25">
      <c r="A7" s="316"/>
      <c r="B7" s="1658" t="s">
        <v>12</v>
      </c>
      <c r="C7" s="1661" t="s">
        <v>0</v>
      </c>
      <c r="D7" s="1662"/>
      <c r="E7" s="1663"/>
      <c r="F7" s="920"/>
      <c r="G7" s="1531" t="s">
        <v>31</v>
      </c>
      <c r="H7" s="1531"/>
      <c r="I7" s="1531"/>
      <c r="J7" s="921"/>
      <c r="K7" s="1531" t="s">
        <v>49</v>
      </c>
      <c r="L7" s="1531"/>
      <c r="M7" s="1531"/>
      <c r="N7" s="921"/>
      <c r="O7" s="1531" t="s">
        <v>50</v>
      </c>
      <c r="P7" s="1531"/>
      <c r="Q7" s="1531"/>
    </row>
    <row r="8" spans="1:21" s="322" customFormat="1" ht="15" customHeight="1" x14ac:dyDescent="0.25">
      <c r="A8" s="316"/>
      <c r="B8" s="1659"/>
      <c r="C8" s="1664"/>
      <c r="D8" s="1665"/>
      <c r="E8" s="1666"/>
      <c r="F8" s="920"/>
      <c r="G8" s="1524"/>
      <c r="H8" s="1524"/>
      <c r="I8" s="1524"/>
      <c r="J8" s="922"/>
      <c r="K8" s="1524"/>
      <c r="L8" s="1524"/>
      <c r="M8" s="1524"/>
      <c r="N8" s="922"/>
      <c r="O8" s="1524"/>
      <c r="P8" s="1524"/>
      <c r="Q8" s="1524"/>
    </row>
    <row r="9" spans="1:21" s="322" customFormat="1" ht="33.75" customHeight="1" x14ac:dyDescent="0.25">
      <c r="A9" s="316"/>
      <c r="B9" s="1659"/>
      <c r="C9" s="1659" t="s">
        <v>69</v>
      </c>
      <c r="D9" s="1667"/>
      <c r="E9" s="959" t="s">
        <v>285</v>
      </c>
      <c r="F9" s="920"/>
      <c r="G9" s="1653" t="s">
        <v>69</v>
      </c>
      <c r="H9" s="1470"/>
      <c r="I9" s="959" t="s">
        <v>285</v>
      </c>
      <c r="J9" s="922"/>
      <c r="K9" s="1654" t="s">
        <v>69</v>
      </c>
      <c r="L9" s="1655"/>
      <c r="M9" s="941" t="s">
        <v>285</v>
      </c>
      <c r="N9" s="922"/>
      <c r="O9" s="1653" t="s">
        <v>69</v>
      </c>
      <c r="P9" s="1470"/>
      <c r="Q9" s="941" t="s">
        <v>285</v>
      </c>
    </row>
    <row r="10" spans="1:21" s="322" customFormat="1" ht="29.25" customHeight="1" x14ac:dyDescent="0.25">
      <c r="A10" s="316"/>
      <c r="B10" s="1660"/>
      <c r="C10" s="937" t="s">
        <v>9</v>
      </c>
      <c r="D10" s="942" t="s">
        <v>10</v>
      </c>
      <c r="E10" s="940" t="s">
        <v>9</v>
      </c>
      <c r="F10" s="939"/>
      <c r="G10" s="937" t="s">
        <v>9</v>
      </c>
      <c r="H10" s="938" t="s">
        <v>71</v>
      </c>
      <c r="I10" s="943" t="s">
        <v>9</v>
      </c>
      <c r="J10" s="939"/>
      <c r="K10" s="944" t="s">
        <v>9</v>
      </c>
      <c r="L10" s="945" t="s">
        <v>71</v>
      </c>
      <c r="M10" s="943" t="s">
        <v>9</v>
      </c>
      <c r="N10" s="939"/>
      <c r="O10" s="937" t="s">
        <v>9</v>
      </c>
      <c r="P10" s="938" t="s">
        <v>71</v>
      </c>
      <c r="Q10" s="943" t="s">
        <v>9</v>
      </c>
    </row>
    <row r="11" spans="1:21" s="322" customFormat="1" ht="6" customHeight="1" x14ac:dyDescent="0.25">
      <c r="A11" s="316"/>
      <c r="B11" s="923"/>
      <c r="C11" s="923"/>
      <c r="D11" s="923"/>
      <c r="E11" s="923"/>
      <c r="F11" s="923"/>
      <c r="G11" s="923"/>
      <c r="H11" s="923"/>
      <c r="I11" s="923"/>
      <c r="J11" s="923"/>
      <c r="K11" s="923"/>
      <c r="L11" s="923"/>
      <c r="M11" s="923"/>
      <c r="N11" s="923"/>
      <c r="O11" s="923"/>
      <c r="P11" s="923"/>
      <c r="Q11" s="923"/>
    </row>
    <row r="12" spans="1:21" s="331" customFormat="1" ht="18" customHeight="1" x14ac:dyDescent="0.25">
      <c r="A12" s="330"/>
      <c r="B12" s="926" t="s">
        <v>8</v>
      </c>
      <c r="C12" s="927">
        <f>G12+K12+O12</f>
        <v>523381</v>
      </c>
      <c r="D12" s="928">
        <f t="shared" ref="D12:D29" si="0">C12/C$30*100</f>
        <v>21.886460595831803</v>
      </c>
      <c r="E12" s="929">
        <f>I12+M12+Q12</f>
        <v>338932</v>
      </c>
      <c r="F12" s="930"/>
      <c r="G12" s="927">
        <v>113600</v>
      </c>
      <c r="H12" s="928">
        <v>21.705029414518297</v>
      </c>
      <c r="I12" s="929">
        <v>79302</v>
      </c>
      <c r="J12" s="930"/>
      <c r="K12" s="927">
        <v>221304</v>
      </c>
      <c r="L12" s="928">
        <v>42.28353723195913</v>
      </c>
      <c r="M12" s="929">
        <v>144883</v>
      </c>
      <c r="N12" s="930"/>
      <c r="O12" s="927">
        <v>188477</v>
      </c>
      <c r="P12" s="928">
        <v>36.011433353522577</v>
      </c>
      <c r="Q12" s="929">
        <v>114747</v>
      </c>
    </row>
    <row r="13" spans="1:21" s="331" customFormat="1" ht="18" customHeight="1" x14ac:dyDescent="0.25">
      <c r="A13" s="330"/>
      <c r="B13" s="931" t="s">
        <v>7</v>
      </c>
      <c r="C13" s="932">
        <f t="shared" ref="C13:C29" si="1">G13+K13+O13</f>
        <v>65157</v>
      </c>
      <c r="D13" s="933">
        <f t="shared" si="0"/>
        <v>2.7246998134105227</v>
      </c>
      <c r="E13" s="934">
        <f t="shared" ref="E13:E29" si="2">I13+M13+Q13</f>
        <v>49312</v>
      </c>
      <c r="F13" s="930"/>
      <c r="G13" s="932">
        <v>18776</v>
      </c>
      <c r="H13" s="933">
        <v>28.816550792700706</v>
      </c>
      <c r="I13" s="934">
        <v>14293</v>
      </c>
      <c r="J13" s="930"/>
      <c r="K13" s="932">
        <v>22969</v>
      </c>
      <c r="L13" s="933">
        <v>35.251776478352284</v>
      </c>
      <c r="M13" s="934">
        <v>17596</v>
      </c>
      <c r="N13" s="930"/>
      <c r="O13" s="932">
        <v>23412</v>
      </c>
      <c r="P13" s="933">
        <v>35.931672728947007</v>
      </c>
      <c r="Q13" s="934">
        <v>17423</v>
      </c>
    </row>
    <row r="14" spans="1:21" s="331" customFormat="1" ht="18" customHeight="1" x14ac:dyDescent="0.25">
      <c r="A14" s="330"/>
      <c r="B14" s="931" t="s">
        <v>37</v>
      </c>
      <c r="C14" s="932">
        <f t="shared" si="1"/>
        <v>48068</v>
      </c>
      <c r="D14" s="933">
        <f t="shared" si="0"/>
        <v>2.0100813516739109</v>
      </c>
      <c r="E14" s="934">
        <f t="shared" si="2"/>
        <v>33772</v>
      </c>
      <c r="F14" s="930"/>
      <c r="G14" s="932">
        <v>10589</v>
      </c>
      <c r="H14" s="933">
        <v>22.02920862112008</v>
      </c>
      <c r="I14" s="934">
        <v>7543</v>
      </c>
      <c r="J14" s="930"/>
      <c r="K14" s="932">
        <v>15967</v>
      </c>
      <c r="L14" s="933">
        <v>33.217525172672048</v>
      </c>
      <c r="M14" s="934">
        <v>11060</v>
      </c>
      <c r="N14" s="930"/>
      <c r="O14" s="932">
        <v>21512</v>
      </c>
      <c r="P14" s="933">
        <v>44.753266206207869</v>
      </c>
      <c r="Q14" s="934">
        <v>15169</v>
      </c>
    </row>
    <row r="15" spans="1:21" s="331" customFormat="1" ht="18" customHeight="1" x14ac:dyDescent="0.25">
      <c r="A15" s="330"/>
      <c r="B15" s="931" t="s">
        <v>38</v>
      </c>
      <c r="C15" s="932">
        <f t="shared" si="1"/>
        <v>56738</v>
      </c>
      <c r="D15" s="933">
        <f t="shared" si="0"/>
        <v>2.3726386729482059</v>
      </c>
      <c r="E15" s="934">
        <f t="shared" si="2"/>
        <v>34208</v>
      </c>
      <c r="F15" s="930"/>
      <c r="G15" s="932">
        <v>12082</v>
      </c>
      <c r="H15" s="933">
        <v>21.294370615813037</v>
      </c>
      <c r="I15" s="934">
        <v>8329</v>
      </c>
      <c r="J15" s="930"/>
      <c r="K15" s="932">
        <v>18486</v>
      </c>
      <c r="L15" s="933">
        <v>32.581338785293809</v>
      </c>
      <c r="M15" s="934">
        <v>11064</v>
      </c>
      <c r="N15" s="930"/>
      <c r="O15" s="932">
        <v>26170</v>
      </c>
      <c r="P15" s="933">
        <v>46.124290598893161</v>
      </c>
      <c r="Q15" s="934">
        <v>14815</v>
      </c>
    </row>
    <row r="16" spans="1:21" s="331" customFormat="1" ht="18" customHeight="1" x14ac:dyDescent="0.25">
      <c r="A16" s="330"/>
      <c r="B16" s="931" t="s">
        <v>6</v>
      </c>
      <c r="C16" s="932">
        <f t="shared" si="1"/>
        <v>75402</v>
      </c>
      <c r="D16" s="933">
        <f t="shared" si="0"/>
        <v>3.1531196238436427</v>
      </c>
      <c r="E16" s="934">
        <f t="shared" si="2"/>
        <v>65832</v>
      </c>
      <c r="F16" s="930"/>
      <c r="G16" s="932">
        <v>26628</v>
      </c>
      <c r="H16" s="933">
        <v>35.314713137582558</v>
      </c>
      <c r="I16" s="934">
        <v>23116</v>
      </c>
      <c r="J16" s="930"/>
      <c r="K16" s="932">
        <v>26957</v>
      </c>
      <c r="L16" s="933">
        <v>35.75104108644333</v>
      </c>
      <c r="M16" s="934">
        <v>23508</v>
      </c>
      <c r="N16" s="930"/>
      <c r="O16" s="932">
        <v>21817</v>
      </c>
      <c r="P16" s="933">
        <v>28.934245775974109</v>
      </c>
      <c r="Q16" s="934">
        <v>19208</v>
      </c>
    </row>
    <row r="17" spans="1:18" s="331" customFormat="1" ht="18" customHeight="1" x14ac:dyDescent="0.25">
      <c r="A17" s="330"/>
      <c r="B17" s="931" t="s">
        <v>5</v>
      </c>
      <c r="C17" s="932">
        <f t="shared" si="1"/>
        <v>28934</v>
      </c>
      <c r="D17" s="933">
        <f t="shared" si="0"/>
        <v>1.2099461976644115</v>
      </c>
      <c r="E17" s="934">
        <f t="shared" si="2"/>
        <v>18132</v>
      </c>
      <c r="F17" s="930"/>
      <c r="G17" s="932">
        <v>8444</v>
      </c>
      <c r="H17" s="933">
        <v>29.183659362687496</v>
      </c>
      <c r="I17" s="934">
        <v>5108</v>
      </c>
      <c r="J17" s="930"/>
      <c r="K17" s="932">
        <v>13080</v>
      </c>
      <c r="L17" s="933">
        <v>45.206331651344442</v>
      </c>
      <c r="M17" s="934">
        <v>7911</v>
      </c>
      <c r="N17" s="930"/>
      <c r="O17" s="932">
        <v>7410</v>
      </c>
      <c r="P17" s="933">
        <v>25.610008985968065</v>
      </c>
      <c r="Q17" s="934">
        <v>5113</v>
      </c>
    </row>
    <row r="18" spans="1:18" s="331" customFormat="1" ht="18" customHeight="1" x14ac:dyDescent="0.25">
      <c r="A18" s="330"/>
      <c r="B18" s="931" t="s">
        <v>4</v>
      </c>
      <c r="C18" s="932">
        <f t="shared" si="1"/>
        <v>183946</v>
      </c>
      <c r="D18" s="933">
        <f t="shared" si="0"/>
        <v>7.6921532894027047</v>
      </c>
      <c r="E18" s="934">
        <f t="shared" si="2"/>
        <v>129176</v>
      </c>
      <c r="F18" s="930"/>
      <c r="G18" s="932">
        <v>48042</v>
      </c>
      <c r="H18" s="933">
        <v>26.117447511769758</v>
      </c>
      <c r="I18" s="934">
        <v>34629</v>
      </c>
      <c r="J18" s="930"/>
      <c r="K18" s="932">
        <v>60611</v>
      </c>
      <c r="L18" s="933">
        <v>32.950431104780755</v>
      </c>
      <c r="M18" s="934">
        <v>42614</v>
      </c>
      <c r="N18" s="930"/>
      <c r="O18" s="932">
        <v>75293</v>
      </c>
      <c r="P18" s="933">
        <v>40.932121383449491</v>
      </c>
      <c r="Q18" s="934">
        <v>51933</v>
      </c>
    </row>
    <row r="19" spans="1:18" s="331" customFormat="1" ht="18" customHeight="1" x14ac:dyDescent="0.25">
      <c r="A19" s="330"/>
      <c r="B19" s="931" t="s">
        <v>40</v>
      </c>
      <c r="C19" s="932">
        <f t="shared" si="1"/>
        <v>118432</v>
      </c>
      <c r="D19" s="933">
        <f t="shared" si="0"/>
        <v>4.9525246451161813</v>
      </c>
      <c r="E19" s="934">
        <f t="shared" si="2"/>
        <v>82425</v>
      </c>
      <c r="F19" s="930"/>
      <c r="G19" s="932">
        <v>36261</v>
      </c>
      <c r="H19" s="933">
        <v>30.617569575790327</v>
      </c>
      <c r="I19" s="934">
        <v>24947</v>
      </c>
      <c r="J19" s="930"/>
      <c r="K19" s="932">
        <v>38333</v>
      </c>
      <c r="L19" s="933">
        <v>32.367096730613348</v>
      </c>
      <c r="M19" s="934">
        <v>26635</v>
      </c>
      <c r="N19" s="930"/>
      <c r="O19" s="932">
        <v>43838</v>
      </c>
      <c r="P19" s="933">
        <v>37.015333693596325</v>
      </c>
      <c r="Q19" s="934">
        <v>30843</v>
      </c>
    </row>
    <row r="20" spans="1:18" s="331" customFormat="1" ht="18" customHeight="1" x14ac:dyDescent="0.25">
      <c r="A20" s="330"/>
      <c r="B20" s="931" t="s">
        <v>41</v>
      </c>
      <c r="C20" s="932">
        <f t="shared" si="1"/>
        <v>308066</v>
      </c>
      <c r="D20" s="933">
        <f t="shared" si="0"/>
        <v>12.882535609652471</v>
      </c>
      <c r="E20" s="934">
        <f t="shared" si="2"/>
        <v>248373</v>
      </c>
      <c r="F20" s="930"/>
      <c r="G20" s="932">
        <v>57777</v>
      </c>
      <c r="H20" s="933">
        <v>18.754747359332093</v>
      </c>
      <c r="I20" s="934">
        <v>46448</v>
      </c>
      <c r="J20" s="930"/>
      <c r="K20" s="932">
        <v>121457</v>
      </c>
      <c r="L20" s="933">
        <v>39.425642557114379</v>
      </c>
      <c r="M20" s="934">
        <v>96255</v>
      </c>
      <c r="N20" s="930"/>
      <c r="O20" s="932">
        <v>128832</v>
      </c>
      <c r="P20" s="933">
        <v>41.819610083553528</v>
      </c>
      <c r="Q20" s="934">
        <v>105670</v>
      </c>
    </row>
    <row r="21" spans="1:18" s="331" customFormat="1" ht="18" customHeight="1" x14ac:dyDescent="0.25">
      <c r="A21" s="330"/>
      <c r="B21" s="931" t="s">
        <v>3</v>
      </c>
      <c r="C21" s="932">
        <f t="shared" si="1"/>
        <v>271458</v>
      </c>
      <c r="D21" s="933">
        <f t="shared" si="0"/>
        <v>11.351682274334204</v>
      </c>
      <c r="E21" s="934">
        <f t="shared" si="2"/>
        <v>179408</v>
      </c>
      <c r="F21" s="930"/>
      <c r="G21" s="932">
        <v>72922</v>
      </c>
      <c r="H21" s="933">
        <v>26.86308747577894</v>
      </c>
      <c r="I21" s="934">
        <v>48636</v>
      </c>
      <c r="J21" s="930"/>
      <c r="K21" s="932">
        <v>102313</v>
      </c>
      <c r="L21" s="933">
        <v>37.690176749257716</v>
      </c>
      <c r="M21" s="934">
        <v>67536</v>
      </c>
      <c r="N21" s="930"/>
      <c r="O21" s="932">
        <v>96223</v>
      </c>
      <c r="P21" s="933">
        <v>35.446735774963344</v>
      </c>
      <c r="Q21" s="934">
        <v>63236</v>
      </c>
    </row>
    <row r="22" spans="1:18" s="331" customFormat="1" ht="18" customHeight="1" x14ac:dyDescent="0.25">
      <c r="A22" s="330"/>
      <c r="B22" s="931" t="s">
        <v>2</v>
      </c>
      <c r="C22" s="932">
        <f t="shared" si="1"/>
        <v>44892</v>
      </c>
      <c r="D22" s="933">
        <f t="shared" si="0"/>
        <v>1.8772691195669717</v>
      </c>
      <c r="E22" s="934">
        <f t="shared" si="2"/>
        <v>37664</v>
      </c>
      <c r="F22" s="930"/>
      <c r="G22" s="932">
        <v>13912</v>
      </c>
      <c r="H22" s="933">
        <v>30.989931390893698</v>
      </c>
      <c r="I22" s="934">
        <v>12363</v>
      </c>
      <c r="J22" s="930"/>
      <c r="K22" s="932">
        <v>15210</v>
      </c>
      <c r="L22" s="933">
        <v>33.881315156375301</v>
      </c>
      <c r="M22" s="934">
        <v>12741</v>
      </c>
      <c r="N22" s="930"/>
      <c r="O22" s="932">
        <v>15770</v>
      </c>
      <c r="P22" s="933">
        <v>35.128753452730997</v>
      </c>
      <c r="Q22" s="934">
        <v>12560</v>
      </c>
    </row>
    <row r="23" spans="1:18" s="331" customFormat="1" ht="18" customHeight="1" x14ac:dyDescent="0.25">
      <c r="A23" s="330"/>
      <c r="B23" s="931" t="s">
        <v>35</v>
      </c>
      <c r="C23" s="932">
        <f t="shared" si="1"/>
        <v>148176</v>
      </c>
      <c r="D23" s="933">
        <f t="shared" si="0"/>
        <v>6.1963429800622745</v>
      </c>
      <c r="E23" s="934">
        <f t="shared" si="2"/>
        <v>93660</v>
      </c>
      <c r="F23" s="930"/>
      <c r="G23" s="932">
        <v>43296</v>
      </c>
      <c r="H23" s="933">
        <v>29.219306770327179</v>
      </c>
      <c r="I23" s="934">
        <v>28667</v>
      </c>
      <c r="J23" s="930"/>
      <c r="K23" s="932">
        <v>49405</v>
      </c>
      <c r="L23" s="933">
        <v>33.34210668394342</v>
      </c>
      <c r="M23" s="934">
        <v>31385</v>
      </c>
      <c r="N23" s="930"/>
      <c r="O23" s="932">
        <v>55475</v>
      </c>
      <c r="P23" s="933">
        <v>37.4385865457294</v>
      </c>
      <c r="Q23" s="934">
        <v>33608</v>
      </c>
    </row>
    <row r="24" spans="1:18" s="331" customFormat="1" ht="18" customHeight="1" x14ac:dyDescent="0.25">
      <c r="A24" s="330"/>
      <c r="B24" s="931" t="s">
        <v>42</v>
      </c>
      <c r="C24" s="932">
        <f t="shared" si="1"/>
        <v>298974</v>
      </c>
      <c r="D24" s="933">
        <f t="shared" si="0"/>
        <v>12.502331323028956</v>
      </c>
      <c r="E24" s="934">
        <f t="shared" si="2"/>
        <v>209961</v>
      </c>
      <c r="F24" s="930"/>
      <c r="G24" s="932">
        <v>96774</v>
      </c>
      <c r="H24" s="933">
        <v>32.36870095727388</v>
      </c>
      <c r="I24" s="934">
        <v>68067</v>
      </c>
      <c r="J24" s="930"/>
      <c r="K24" s="932">
        <v>115478</v>
      </c>
      <c r="L24" s="933">
        <v>38.624763357348805</v>
      </c>
      <c r="M24" s="934">
        <v>79319</v>
      </c>
      <c r="N24" s="930"/>
      <c r="O24" s="932">
        <v>86722</v>
      </c>
      <c r="P24" s="933">
        <v>29.006535685377322</v>
      </c>
      <c r="Q24" s="934">
        <v>62575</v>
      </c>
    </row>
    <row r="25" spans="1:18" s="331" customFormat="1" ht="18" customHeight="1" x14ac:dyDescent="0.25">
      <c r="A25" s="330">
        <v>47094</v>
      </c>
      <c r="B25" s="931" t="s">
        <v>43</v>
      </c>
      <c r="C25" s="932">
        <f t="shared" si="1"/>
        <v>66770</v>
      </c>
      <c r="D25" s="933">
        <f t="shared" si="0"/>
        <v>2.7921513657998465</v>
      </c>
      <c r="E25" s="934">
        <f t="shared" si="2"/>
        <v>50287</v>
      </c>
      <c r="F25" s="930"/>
      <c r="G25" s="932">
        <v>18499</v>
      </c>
      <c r="H25" s="933">
        <v>27.705556387599223</v>
      </c>
      <c r="I25" s="934">
        <v>14801</v>
      </c>
      <c r="J25" s="930"/>
      <c r="K25" s="932">
        <v>24337</v>
      </c>
      <c r="L25" s="933">
        <v>36.449004043732216</v>
      </c>
      <c r="M25" s="934">
        <v>18619</v>
      </c>
      <c r="N25" s="930"/>
      <c r="O25" s="932">
        <v>23934</v>
      </c>
      <c r="P25" s="933">
        <v>35.84543956866856</v>
      </c>
      <c r="Q25" s="934">
        <v>16867</v>
      </c>
    </row>
    <row r="26" spans="1:18" s="331" customFormat="1" ht="18" customHeight="1" x14ac:dyDescent="0.25">
      <c r="B26" s="931" t="s">
        <v>44</v>
      </c>
      <c r="C26" s="932">
        <f t="shared" si="1"/>
        <v>25127</v>
      </c>
      <c r="D26" s="933">
        <f t="shared" si="0"/>
        <v>1.0507471524405085</v>
      </c>
      <c r="E26" s="934">
        <f t="shared" si="2"/>
        <v>17562</v>
      </c>
      <c r="F26" s="930"/>
      <c r="G26" s="932">
        <v>4401</v>
      </c>
      <c r="H26" s="933">
        <v>17.515023679707088</v>
      </c>
      <c r="I26" s="934">
        <v>3374</v>
      </c>
      <c r="J26" s="930"/>
      <c r="K26" s="932">
        <v>9190</v>
      </c>
      <c r="L26" s="933">
        <v>36.574203048513553</v>
      </c>
      <c r="M26" s="934">
        <v>6811</v>
      </c>
      <c r="N26" s="930"/>
      <c r="O26" s="932">
        <v>11536</v>
      </c>
      <c r="P26" s="933">
        <v>45.910773271779362</v>
      </c>
      <c r="Q26" s="934">
        <v>7377</v>
      </c>
    </row>
    <row r="27" spans="1:18" s="331" customFormat="1" ht="18" customHeight="1" x14ac:dyDescent="0.25">
      <c r="B27" s="931" t="s">
        <v>45</v>
      </c>
      <c r="C27" s="932">
        <f t="shared" si="1"/>
        <v>107665</v>
      </c>
      <c r="D27" s="933">
        <f t="shared" si="0"/>
        <v>4.5022761239904225</v>
      </c>
      <c r="E27" s="934">
        <f t="shared" si="2"/>
        <v>74802</v>
      </c>
      <c r="F27" s="930"/>
      <c r="G27" s="932">
        <v>25109</v>
      </c>
      <c r="H27" s="933">
        <v>23.321413644174058</v>
      </c>
      <c r="I27" s="934">
        <v>17411</v>
      </c>
      <c r="J27" s="930"/>
      <c r="K27" s="932">
        <v>36221</v>
      </c>
      <c r="L27" s="933">
        <v>33.642316444527005</v>
      </c>
      <c r="M27" s="934">
        <v>24461</v>
      </c>
      <c r="N27" s="930"/>
      <c r="O27" s="932">
        <v>46335</v>
      </c>
      <c r="P27" s="933">
        <v>43.036269911298938</v>
      </c>
      <c r="Q27" s="934">
        <v>32930</v>
      </c>
    </row>
    <row r="28" spans="1:18" s="331" customFormat="1" ht="18" customHeight="1" x14ac:dyDescent="0.25">
      <c r="B28" s="931" t="s">
        <v>46</v>
      </c>
      <c r="C28" s="932">
        <f t="shared" si="1"/>
        <v>14917</v>
      </c>
      <c r="D28" s="933">
        <f t="shared" si="0"/>
        <v>0.62379095287758446</v>
      </c>
      <c r="E28" s="934">
        <f t="shared" si="2"/>
        <v>9620</v>
      </c>
      <c r="F28" s="930"/>
      <c r="G28" s="932">
        <v>3508</v>
      </c>
      <c r="H28" s="933">
        <v>23.516792920828586</v>
      </c>
      <c r="I28" s="934">
        <v>2207</v>
      </c>
      <c r="J28" s="930"/>
      <c r="K28" s="932">
        <v>6705</v>
      </c>
      <c r="L28" s="933">
        <v>44.948716229804916</v>
      </c>
      <c r="M28" s="934">
        <v>4201</v>
      </c>
      <c r="N28" s="930"/>
      <c r="O28" s="932">
        <v>4704</v>
      </c>
      <c r="P28" s="933">
        <v>31.534490849366492</v>
      </c>
      <c r="Q28" s="934">
        <v>3212</v>
      </c>
    </row>
    <row r="29" spans="1:18" s="331" customFormat="1" ht="18" customHeight="1" x14ac:dyDescent="0.25">
      <c r="B29" s="952" t="s">
        <v>1</v>
      </c>
      <c r="C29" s="946">
        <f t="shared" si="1"/>
        <v>5243</v>
      </c>
      <c r="D29" s="933">
        <f t="shared" si="0"/>
        <v>0.21924890835537808</v>
      </c>
      <c r="E29" s="948">
        <f t="shared" si="2"/>
        <v>3916</v>
      </c>
      <c r="F29" s="930"/>
      <c r="G29" s="932">
        <v>1566</v>
      </c>
      <c r="H29" s="949">
        <v>29.868395956513442</v>
      </c>
      <c r="I29" s="934">
        <v>1202</v>
      </c>
      <c r="J29" s="930"/>
      <c r="K29" s="946">
        <v>1939</v>
      </c>
      <c r="L29" s="949">
        <v>36.982643524699597</v>
      </c>
      <c r="M29" s="948">
        <v>1464</v>
      </c>
      <c r="N29" s="930"/>
      <c r="O29" s="946">
        <v>1738</v>
      </c>
      <c r="P29" s="949">
        <v>33.14896051878695</v>
      </c>
      <c r="Q29" s="934">
        <v>1250</v>
      </c>
    </row>
    <row r="30" spans="1:18" s="319" customFormat="1" ht="18" customHeight="1" x14ac:dyDescent="0.25">
      <c r="B30" s="1274" t="s">
        <v>0</v>
      </c>
      <c r="C30" s="1275">
        <f>SUM(C12:C29)</f>
        <v>2391346</v>
      </c>
      <c r="D30" s="1276">
        <f>C30/C$30*100</f>
        <v>100</v>
      </c>
      <c r="E30" s="1277">
        <f>SUM(E12:E29)</f>
        <v>1677042</v>
      </c>
      <c r="F30" s="1278"/>
      <c r="G30" s="1279">
        <f>SUM(G12:G29)</f>
        <v>612186</v>
      </c>
      <c r="H30" s="1280">
        <f t="shared" ref="H30" si="3">G30/$C30*100</f>
        <v>25.600059548053689</v>
      </c>
      <c r="I30" s="1279">
        <f>SUM(I12:I29)</f>
        <v>440443</v>
      </c>
      <c r="J30" s="1278"/>
      <c r="K30" s="1279">
        <f>SUM(K12:K29)</f>
        <v>899962</v>
      </c>
      <c r="L30" s="1281">
        <f t="shared" ref="L30" si="4">K30/$C30*100</f>
        <v>37.634119027526758</v>
      </c>
      <c r="M30" s="1277">
        <f>SUM(M12:M29)</f>
        <v>628063</v>
      </c>
      <c r="N30" s="1278"/>
      <c r="O30" s="1282">
        <f>SUM(O12:O29)</f>
        <v>879198</v>
      </c>
      <c r="P30" s="1283">
        <f t="shared" ref="P30" si="5">O30/$C30*100</f>
        <v>36.765821424419556</v>
      </c>
      <c r="Q30" s="1279">
        <f>SUM(Q12:Q29)</f>
        <v>608536</v>
      </c>
      <c r="R30" s="1115"/>
    </row>
    <row r="31" spans="1:18" s="328" customFormat="1" ht="6.75" customHeight="1" x14ac:dyDescent="0.25">
      <c r="B31" s="1656"/>
      <c r="C31" s="1656"/>
      <c r="D31" s="1656"/>
      <c r="E31" s="947"/>
      <c r="F31" s="779"/>
      <c r="G31" s="950"/>
      <c r="I31" s="951"/>
      <c r="M31" s="950"/>
    </row>
    <row r="32" spans="1:18" ht="24.75" customHeight="1" x14ac:dyDescent="0.35">
      <c r="B32" s="1652" t="s">
        <v>78</v>
      </c>
      <c r="C32" s="1652"/>
      <c r="D32" s="1652"/>
      <c r="E32" s="1652"/>
      <c r="F32" s="1652"/>
      <c r="G32" s="1652"/>
      <c r="H32" s="1652"/>
      <c r="I32" s="1652"/>
      <c r="J32" s="1652"/>
      <c r="K32" s="1652"/>
      <c r="L32" s="1652"/>
      <c r="M32" s="1652"/>
      <c r="N32" s="1652"/>
      <c r="O32" s="1652"/>
      <c r="P32" s="1652"/>
      <c r="Q32" s="1652"/>
    </row>
    <row r="33" spans="2:11" x14ac:dyDescent="0.35">
      <c r="G33" s="935"/>
      <c r="K33" s="935"/>
    </row>
    <row r="34" spans="2:11" x14ac:dyDescent="0.35">
      <c r="B34" s="935"/>
      <c r="K34" s="935"/>
    </row>
  </sheetData>
  <mergeCells count="15">
    <mergeCell ref="B2:D2"/>
    <mergeCell ref="G2:P2"/>
    <mergeCell ref="B5:P5"/>
    <mergeCell ref="B7:B10"/>
    <mergeCell ref="C7:E8"/>
    <mergeCell ref="C9:D9"/>
    <mergeCell ref="B4:Q4"/>
    <mergeCell ref="G7:I8"/>
    <mergeCell ref="K7:M8"/>
    <mergeCell ref="O7:Q8"/>
    <mergeCell ref="B32:Q32"/>
    <mergeCell ref="G9:H9"/>
    <mergeCell ref="K9:L9"/>
    <mergeCell ref="O9:P9"/>
    <mergeCell ref="B31:D31"/>
  </mergeCells>
  <printOptions horizontalCentered="1"/>
  <pageMargins left="0" right="0" top="0.43307086614173229" bottom="0.43307086614173229" header="0" footer="0"/>
  <pageSetup paperSize="9" scale="98" orientation="landscape" r:id="rId1"/>
  <headerFooter alignWithMargins="0"/>
  <colBreaks count="1" manualBreakCount="1">
    <brk id="18" max="1048575" man="1"/>
  </colBreak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Hoja58">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64</v>
      </c>
    </row>
    <row r="2" spans="1:22" s="343" customFormat="1" ht="49.5" customHeight="1" x14ac:dyDescent="0.35">
      <c r="B2" s="1443"/>
      <c r="C2" s="1443"/>
      <c r="D2" s="1443"/>
      <c r="E2" s="1443"/>
      <c r="F2" s="344"/>
      <c r="G2" s="1657"/>
      <c r="H2" s="1657"/>
      <c r="I2" s="1657"/>
      <c r="J2" s="1657"/>
      <c r="K2" s="1657"/>
      <c r="L2" s="1657"/>
      <c r="M2" s="1657"/>
      <c r="N2" s="1657"/>
      <c r="O2" s="1657"/>
      <c r="P2" s="1657"/>
      <c r="Q2" s="1657"/>
      <c r="R2" s="1657"/>
      <c r="T2" s="344"/>
    </row>
    <row r="3" spans="1:22" s="343" customFormat="1" ht="3" customHeight="1" x14ac:dyDescent="0.35">
      <c r="B3" s="344"/>
      <c r="C3" s="344"/>
      <c r="D3" s="344"/>
      <c r="E3" s="344"/>
      <c r="F3" s="344"/>
      <c r="L3" s="344"/>
      <c r="Q3" s="344"/>
      <c r="T3" s="344"/>
    </row>
    <row r="4" spans="1:22" s="345" customFormat="1" ht="15" customHeight="1" x14ac:dyDescent="0.25">
      <c r="B4" s="1481" t="s">
        <v>437</v>
      </c>
      <c r="C4" s="1481"/>
      <c r="D4" s="1481"/>
      <c r="E4" s="1481"/>
      <c r="F4" s="1481"/>
      <c r="G4" s="1481"/>
      <c r="H4" s="1481"/>
      <c r="I4" s="1481"/>
      <c r="J4" s="1481"/>
      <c r="K4" s="1481"/>
      <c r="L4" s="1481"/>
      <c r="M4" s="1481"/>
      <c r="N4" s="1481"/>
      <c r="O4" s="1481"/>
      <c r="P4" s="1481"/>
      <c r="Q4" s="1481"/>
      <c r="R4" s="1481"/>
      <c r="S4" s="1481"/>
      <c r="T4" s="1481"/>
      <c r="U4" s="924"/>
    </row>
    <row r="5" spans="1:22" s="345" customFormat="1" ht="15" customHeight="1" x14ac:dyDescent="0.25">
      <c r="B5" s="1482" t="str">
        <f>porsaad!$B$6</f>
        <v>Situación a 31 de diciembre de 2025</v>
      </c>
      <c r="C5" s="1482"/>
      <c r="D5" s="1482"/>
      <c r="E5" s="1482"/>
      <c r="F5" s="1482"/>
      <c r="G5" s="1482"/>
      <c r="H5" s="1482"/>
      <c r="I5" s="1482"/>
      <c r="J5" s="1482"/>
      <c r="K5" s="1482"/>
      <c r="L5" s="1482"/>
      <c r="M5" s="1482"/>
      <c r="N5" s="1482"/>
      <c r="O5" s="1482"/>
      <c r="P5" s="1482"/>
      <c r="Q5" s="1482"/>
      <c r="R5" s="1482"/>
      <c r="S5" s="1482"/>
      <c r="T5" s="1482"/>
      <c r="U5" s="925"/>
      <c r="V5" s="875"/>
    </row>
    <row r="6" spans="1:22" s="345" customFormat="1" ht="4.5" customHeight="1" x14ac:dyDescent="0.25"/>
    <row r="7" spans="1:22" s="322" customFormat="1" ht="15" customHeight="1" x14ac:dyDescent="0.25">
      <c r="A7" s="316"/>
      <c r="B7" s="1658" t="s">
        <v>12</v>
      </c>
      <c r="C7" s="920"/>
      <c r="D7" s="1670" t="s">
        <v>72</v>
      </c>
      <c r="E7" s="1663"/>
      <c r="F7" s="920"/>
      <c r="G7" s="1672" t="s">
        <v>31</v>
      </c>
      <c r="H7" s="1673"/>
      <c r="I7" s="1673"/>
      <c r="J7" s="1674"/>
      <c r="K7" s="921"/>
      <c r="L7" s="1672" t="s">
        <v>49</v>
      </c>
      <c r="M7" s="1673"/>
      <c r="N7" s="1673"/>
      <c r="O7" s="1674"/>
      <c r="P7" s="921"/>
      <c r="Q7" s="1672" t="s">
        <v>50</v>
      </c>
      <c r="R7" s="1673"/>
      <c r="S7" s="1673"/>
      <c r="T7" s="1674"/>
    </row>
    <row r="8" spans="1:22" s="322" customFormat="1" ht="35.25" customHeight="1" x14ac:dyDescent="0.25">
      <c r="A8" s="316"/>
      <c r="B8" s="1659"/>
      <c r="C8" s="920"/>
      <c r="D8" s="1671"/>
      <c r="E8" s="1666"/>
      <c r="F8" s="920"/>
      <c r="G8" s="1675" t="s">
        <v>69</v>
      </c>
      <c r="H8" s="1676"/>
      <c r="I8" s="1677" t="s">
        <v>286</v>
      </c>
      <c r="J8" s="1678"/>
      <c r="K8" s="957"/>
      <c r="L8" s="1679" t="s">
        <v>69</v>
      </c>
      <c r="M8" s="1680"/>
      <c r="N8" s="1677" t="s">
        <v>286</v>
      </c>
      <c r="O8" s="1678"/>
      <c r="P8" s="957"/>
      <c r="Q8" s="1679" t="s">
        <v>69</v>
      </c>
      <c r="R8" s="1680"/>
      <c r="S8" s="1677" t="s">
        <v>286</v>
      </c>
      <c r="T8" s="1678"/>
    </row>
    <row r="9" spans="1:22" s="322" customFormat="1" ht="29.25" customHeight="1" x14ac:dyDescent="0.25">
      <c r="A9" s="316"/>
      <c r="B9" s="1660"/>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512</v>
      </c>
      <c r="E11" s="928">
        <f>D11/D$29*100</f>
        <v>0.64503124370086673</v>
      </c>
      <c r="F11" s="930"/>
      <c r="G11" s="927">
        <v>6</v>
      </c>
      <c r="H11" s="928">
        <v>1.171875</v>
      </c>
      <c r="I11" s="927">
        <v>2</v>
      </c>
      <c r="J11" s="928">
        <v>33.333333333333329</v>
      </c>
      <c r="K11" s="930"/>
      <c r="L11" s="927">
        <v>20</v>
      </c>
      <c r="M11" s="928">
        <v>3.90625</v>
      </c>
      <c r="N11" s="927">
        <v>16</v>
      </c>
      <c r="O11" s="928">
        <v>80</v>
      </c>
      <c r="P11" s="930"/>
      <c r="Q11" s="927">
        <v>486</v>
      </c>
      <c r="R11" s="928">
        <v>94.921875</v>
      </c>
      <c r="S11" s="927">
        <v>343</v>
      </c>
      <c r="T11" s="928">
        <f>S11/Q11*100</f>
        <v>70.576131687242793</v>
      </c>
    </row>
    <row r="12" spans="1:22" s="331" customFormat="1" ht="18" customHeight="1" x14ac:dyDescent="0.25">
      <c r="A12" s="330"/>
      <c r="B12" s="931" t="s">
        <v>7</v>
      </c>
      <c r="C12" s="930"/>
      <c r="D12" s="932">
        <f t="shared" ref="D12:D28" si="0">G12+L12+Q12</f>
        <v>5164</v>
      </c>
      <c r="E12" s="933">
        <f t="shared" ref="E12:E29" si="1">D12/D$29*100</f>
        <v>6.5057448095142103</v>
      </c>
      <c r="F12" s="930"/>
      <c r="G12" s="932">
        <v>2511</v>
      </c>
      <c r="H12" s="933">
        <v>48.625096824167315</v>
      </c>
      <c r="I12" s="932">
        <v>1</v>
      </c>
      <c r="J12" s="933">
        <v>3.9824771007566706E-2</v>
      </c>
      <c r="K12" s="930"/>
      <c r="L12" s="932">
        <v>1498</v>
      </c>
      <c r="M12" s="933">
        <v>29.008520526723469</v>
      </c>
      <c r="N12" s="932">
        <v>14</v>
      </c>
      <c r="O12" s="933">
        <v>0.93457943925233633</v>
      </c>
      <c r="P12" s="930"/>
      <c r="Q12" s="932">
        <v>1155</v>
      </c>
      <c r="R12" s="933">
        <v>22.366382649109219</v>
      </c>
      <c r="S12" s="932">
        <v>226</v>
      </c>
      <c r="T12" s="933">
        <f t="shared" ref="T12:T29" si="2">S12/Q12*100</f>
        <v>19.567099567099568</v>
      </c>
    </row>
    <row r="13" spans="1:22" s="331" customFormat="1" ht="18" customHeight="1" x14ac:dyDescent="0.25">
      <c r="A13" s="330"/>
      <c r="B13" s="931" t="s">
        <v>37</v>
      </c>
      <c r="C13" s="930"/>
      <c r="D13" s="932">
        <f t="shared" si="0"/>
        <v>7241</v>
      </c>
      <c r="E13" s="933">
        <f t="shared" si="1"/>
        <v>9.1224047571054214</v>
      </c>
      <c r="F13" s="930"/>
      <c r="G13" s="932">
        <v>2187</v>
      </c>
      <c r="H13" s="933">
        <v>30.203010633890347</v>
      </c>
      <c r="I13" s="932">
        <v>6</v>
      </c>
      <c r="J13" s="933">
        <v>0.2743484224965706</v>
      </c>
      <c r="K13" s="930"/>
      <c r="L13" s="932">
        <v>2566</v>
      </c>
      <c r="M13" s="933">
        <v>35.437094323988397</v>
      </c>
      <c r="N13" s="932">
        <v>7</v>
      </c>
      <c r="O13" s="933">
        <v>0.27279812938425568</v>
      </c>
      <c r="P13" s="930"/>
      <c r="Q13" s="932">
        <v>2488</v>
      </c>
      <c r="R13" s="933">
        <v>34.359895042121252</v>
      </c>
      <c r="S13" s="932">
        <v>1664</v>
      </c>
      <c r="T13" s="933">
        <f t="shared" si="2"/>
        <v>66.881028938906752</v>
      </c>
    </row>
    <row r="14" spans="1:22" s="331" customFormat="1" ht="18" customHeight="1" x14ac:dyDescent="0.25">
      <c r="A14" s="330"/>
      <c r="B14" s="931" t="s">
        <v>38</v>
      </c>
      <c r="C14" s="930"/>
      <c r="D14" s="932">
        <f t="shared" si="0"/>
        <v>3679</v>
      </c>
      <c r="E14" s="933">
        <f t="shared" si="1"/>
        <v>4.6349022374521267</v>
      </c>
      <c r="F14" s="930"/>
      <c r="G14" s="932">
        <v>432</v>
      </c>
      <c r="H14" s="933">
        <v>11.742321282957326</v>
      </c>
      <c r="I14" s="932">
        <v>23</v>
      </c>
      <c r="J14" s="933">
        <v>5.3240740740740744</v>
      </c>
      <c r="K14" s="930"/>
      <c r="L14" s="932">
        <v>955</v>
      </c>
      <c r="M14" s="933">
        <v>25.958140799130199</v>
      </c>
      <c r="N14" s="932">
        <v>49</v>
      </c>
      <c r="O14" s="933">
        <v>5.1308900523560208</v>
      </c>
      <c r="P14" s="930"/>
      <c r="Q14" s="932">
        <v>2292</v>
      </c>
      <c r="R14" s="933">
        <v>62.299537917912474</v>
      </c>
      <c r="S14" s="932">
        <v>227</v>
      </c>
      <c r="T14" s="933">
        <f t="shared" si="2"/>
        <v>9.9040139616055853</v>
      </c>
    </row>
    <row r="15" spans="1:22" s="331" customFormat="1" ht="18" customHeight="1" x14ac:dyDescent="0.25">
      <c r="A15" s="330"/>
      <c r="B15" s="931" t="s">
        <v>6</v>
      </c>
      <c r="C15" s="930"/>
      <c r="D15" s="932">
        <f t="shared" si="0"/>
        <v>1929</v>
      </c>
      <c r="E15" s="933">
        <f t="shared" si="1"/>
        <v>2.4302056037089295</v>
      </c>
      <c r="F15" s="930"/>
      <c r="G15" s="932">
        <v>690</v>
      </c>
      <c r="H15" s="933">
        <v>35.769828926905134</v>
      </c>
      <c r="I15" s="932">
        <v>80</v>
      </c>
      <c r="J15" s="933">
        <v>11.594202898550725</v>
      </c>
      <c r="K15" s="930"/>
      <c r="L15" s="932">
        <v>624</v>
      </c>
      <c r="M15" s="933">
        <v>32.348367029548989</v>
      </c>
      <c r="N15" s="932">
        <v>123</v>
      </c>
      <c r="O15" s="933">
        <v>19.71153846153846</v>
      </c>
      <c r="P15" s="930"/>
      <c r="Q15" s="932">
        <v>615</v>
      </c>
      <c r="R15" s="933">
        <v>31.88180404354588</v>
      </c>
      <c r="S15" s="932">
        <v>194</v>
      </c>
      <c r="T15" s="933">
        <f t="shared" si="2"/>
        <v>31.54471544715447</v>
      </c>
    </row>
    <row r="16" spans="1:22" s="331" customFormat="1" ht="18" customHeight="1" x14ac:dyDescent="0.25">
      <c r="A16" s="330"/>
      <c r="B16" s="931" t="s">
        <v>5</v>
      </c>
      <c r="C16" s="930"/>
      <c r="D16" s="932">
        <f t="shared" si="0"/>
        <v>6416</v>
      </c>
      <c r="E16" s="933">
        <f t="shared" si="1"/>
        <v>8.083047772626486</v>
      </c>
      <c r="F16" s="930"/>
      <c r="G16" s="932">
        <v>2346</v>
      </c>
      <c r="H16" s="933">
        <v>36.564837905236907</v>
      </c>
      <c r="I16" s="932">
        <v>0</v>
      </c>
      <c r="J16" s="933">
        <v>0</v>
      </c>
      <c r="K16" s="930"/>
      <c r="L16" s="932">
        <v>3355</v>
      </c>
      <c r="M16" s="933">
        <v>52.291147132169577</v>
      </c>
      <c r="N16" s="932">
        <v>0</v>
      </c>
      <c r="O16" s="933">
        <v>0</v>
      </c>
      <c r="P16" s="930"/>
      <c r="Q16" s="932">
        <v>715</v>
      </c>
      <c r="R16" s="933">
        <v>11.144014962593516</v>
      </c>
      <c r="S16" s="932">
        <v>101</v>
      </c>
      <c r="T16" s="933">
        <f t="shared" si="2"/>
        <v>14.125874125874127</v>
      </c>
    </row>
    <row r="17" spans="1:20" s="331" customFormat="1" ht="18" customHeight="1" x14ac:dyDescent="0.25">
      <c r="A17" s="330"/>
      <c r="B17" s="931" t="s">
        <v>4</v>
      </c>
      <c r="C17" s="930"/>
      <c r="D17" s="932">
        <f t="shared" si="0"/>
        <v>14253</v>
      </c>
      <c r="E17" s="933">
        <f t="shared" si="1"/>
        <v>17.956309211852449</v>
      </c>
      <c r="F17" s="930"/>
      <c r="G17" s="932">
        <v>5831</v>
      </c>
      <c r="H17" s="933">
        <v>40.910685469725671</v>
      </c>
      <c r="I17" s="932">
        <v>7</v>
      </c>
      <c r="J17" s="933">
        <v>0.12004801920768307</v>
      </c>
      <c r="K17" s="930"/>
      <c r="L17" s="932">
        <v>4790</v>
      </c>
      <c r="M17" s="933">
        <v>33.606959938258612</v>
      </c>
      <c r="N17" s="932">
        <v>28</v>
      </c>
      <c r="O17" s="933">
        <v>0.58455114822546972</v>
      </c>
      <c r="P17" s="930"/>
      <c r="Q17" s="932">
        <v>3632</v>
      </c>
      <c r="R17" s="933">
        <v>25.482354592015717</v>
      </c>
      <c r="S17" s="932">
        <v>44</v>
      </c>
      <c r="T17" s="933">
        <f t="shared" si="2"/>
        <v>1.2114537444933922</v>
      </c>
    </row>
    <row r="18" spans="1:20" s="331" customFormat="1" ht="18" customHeight="1" x14ac:dyDescent="0.25">
      <c r="A18" s="330"/>
      <c r="B18" s="931" t="s">
        <v>40</v>
      </c>
      <c r="C18" s="930"/>
      <c r="D18" s="932">
        <f t="shared" si="0"/>
        <v>15420</v>
      </c>
      <c r="E18" s="933">
        <f t="shared" si="1"/>
        <v>19.426526909897198</v>
      </c>
      <c r="F18" s="930"/>
      <c r="G18" s="932">
        <v>4851</v>
      </c>
      <c r="H18" s="933">
        <v>31.459143968871594</v>
      </c>
      <c r="I18" s="932">
        <v>241</v>
      </c>
      <c r="J18" s="933">
        <v>4.9680478251906823</v>
      </c>
      <c r="K18" s="930"/>
      <c r="L18" s="932">
        <v>4201</v>
      </c>
      <c r="M18" s="933">
        <v>27.243839169909208</v>
      </c>
      <c r="N18" s="932">
        <v>409</v>
      </c>
      <c r="O18" s="933">
        <v>9.7357771959057366</v>
      </c>
      <c r="P18" s="930"/>
      <c r="Q18" s="932">
        <v>6368</v>
      </c>
      <c r="R18" s="933">
        <v>41.297016861219191</v>
      </c>
      <c r="S18" s="932">
        <v>1364</v>
      </c>
      <c r="T18" s="933">
        <f t="shared" si="2"/>
        <v>21.41959798994975</v>
      </c>
    </row>
    <row r="19" spans="1:20" s="331" customFormat="1" ht="18" customHeight="1" x14ac:dyDescent="0.25">
      <c r="A19" s="330"/>
      <c r="B19" s="931" t="s">
        <v>41</v>
      </c>
      <c r="C19" s="930"/>
      <c r="D19" s="932">
        <f t="shared" si="0"/>
        <v>15</v>
      </c>
      <c r="E19" s="933">
        <f t="shared" si="1"/>
        <v>1.8897399717798833E-2</v>
      </c>
      <c r="F19" s="930"/>
      <c r="G19" s="932">
        <v>9</v>
      </c>
      <c r="H19" s="933">
        <v>60</v>
      </c>
      <c r="I19" s="932">
        <v>8</v>
      </c>
      <c r="J19" s="933">
        <v>88.888888888888886</v>
      </c>
      <c r="K19" s="930"/>
      <c r="L19" s="932">
        <v>5</v>
      </c>
      <c r="M19" s="933">
        <v>33.333333333333329</v>
      </c>
      <c r="N19" s="932">
        <v>5</v>
      </c>
      <c r="O19" s="933">
        <v>100</v>
      </c>
      <c r="P19" s="930"/>
      <c r="Q19" s="932">
        <v>1</v>
      </c>
      <c r="R19" s="933">
        <v>6.666666666666667</v>
      </c>
      <c r="S19" s="932">
        <v>1</v>
      </c>
      <c r="T19" s="933">
        <f t="shared" si="2"/>
        <v>100</v>
      </c>
    </row>
    <row r="20" spans="1:20" s="331" customFormat="1" ht="18" customHeight="1" x14ac:dyDescent="0.25">
      <c r="A20" s="330"/>
      <c r="B20" s="931" t="s">
        <v>3</v>
      </c>
      <c r="C20" s="930"/>
      <c r="D20" s="932">
        <f t="shared" si="0"/>
        <v>1655</v>
      </c>
      <c r="E20" s="933">
        <f t="shared" si="1"/>
        <v>2.0850131021971379</v>
      </c>
      <c r="F20" s="930"/>
      <c r="G20" s="932">
        <v>22</v>
      </c>
      <c r="H20" s="933">
        <v>1.3293051359516617</v>
      </c>
      <c r="I20" s="932">
        <v>1</v>
      </c>
      <c r="J20" s="933">
        <v>4.5454545454545459</v>
      </c>
      <c r="K20" s="930"/>
      <c r="L20" s="932">
        <v>348</v>
      </c>
      <c r="M20" s="933">
        <v>21.027190332326285</v>
      </c>
      <c r="N20" s="932">
        <v>61</v>
      </c>
      <c r="O20" s="933">
        <v>17.52873563218391</v>
      </c>
      <c r="P20" s="930"/>
      <c r="Q20" s="932">
        <v>1285</v>
      </c>
      <c r="R20" s="933">
        <v>77.643504531722058</v>
      </c>
      <c r="S20" s="932">
        <v>250</v>
      </c>
      <c r="T20" s="933">
        <f t="shared" si="2"/>
        <v>19.45525291828794</v>
      </c>
    </row>
    <row r="21" spans="1:20" s="331" customFormat="1" ht="18" customHeight="1" x14ac:dyDescent="0.25">
      <c r="A21" s="330"/>
      <c r="B21" s="931" t="s">
        <v>2</v>
      </c>
      <c r="C21" s="930"/>
      <c r="D21" s="932">
        <f t="shared" si="0"/>
        <v>1824</v>
      </c>
      <c r="E21" s="933">
        <f t="shared" si="1"/>
        <v>2.2979238056843379</v>
      </c>
      <c r="F21" s="930"/>
      <c r="G21" s="932">
        <v>425</v>
      </c>
      <c r="H21" s="933">
        <v>23.300438596491226</v>
      </c>
      <c r="I21" s="932">
        <v>44</v>
      </c>
      <c r="J21" s="933">
        <v>10.352941176470589</v>
      </c>
      <c r="K21" s="930"/>
      <c r="L21" s="932">
        <v>447</v>
      </c>
      <c r="M21" s="933">
        <v>24.506578947368421</v>
      </c>
      <c r="N21" s="932">
        <v>81</v>
      </c>
      <c r="O21" s="933">
        <v>18.120805369127517</v>
      </c>
      <c r="P21" s="930"/>
      <c r="Q21" s="932">
        <v>952</v>
      </c>
      <c r="R21" s="933">
        <v>52.192982456140349</v>
      </c>
      <c r="S21" s="932">
        <v>756</v>
      </c>
      <c r="T21" s="933">
        <f t="shared" si="2"/>
        <v>79.411764705882348</v>
      </c>
    </row>
    <row r="22" spans="1:20" s="331" customFormat="1" ht="18" customHeight="1" x14ac:dyDescent="0.25">
      <c r="A22" s="330"/>
      <c r="B22" s="931" t="s">
        <v>35</v>
      </c>
      <c r="C22" s="930"/>
      <c r="D22" s="932">
        <f t="shared" si="0"/>
        <v>5917</v>
      </c>
      <c r="E22" s="933">
        <f t="shared" si="1"/>
        <v>7.4543942753477115</v>
      </c>
      <c r="F22" s="930"/>
      <c r="G22" s="932">
        <v>1450</v>
      </c>
      <c r="H22" s="933">
        <v>24.505661652864628</v>
      </c>
      <c r="I22" s="932">
        <v>5</v>
      </c>
      <c r="J22" s="933">
        <v>0.34482758620689657</v>
      </c>
      <c r="K22" s="930"/>
      <c r="L22" s="932">
        <v>2127</v>
      </c>
      <c r="M22" s="933">
        <v>35.947270576305563</v>
      </c>
      <c r="N22" s="932">
        <v>41</v>
      </c>
      <c r="O22" s="933">
        <v>1.9275975552421252</v>
      </c>
      <c r="P22" s="930"/>
      <c r="Q22" s="932">
        <v>2340</v>
      </c>
      <c r="R22" s="933">
        <v>39.547067770829813</v>
      </c>
      <c r="S22" s="932">
        <v>143</v>
      </c>
      <c r="T22" s="933">
        <f t="shared" si="2"/>
        <v>6.1111111111111107</v>
      </c>
    </row>
    <row r="23" spans="1:20" s="331" customFormat="1" ht="18" customHeight="1" x14ac:dyDescent="0.25">
      <c r="A23" s="330"/>
      <c r="B23" s="931" t="s">
        <v>42</v>
      </c>
      <c r="C23" s="930"/>
      <c r="D23" s="932">
        <f t="shared" si="0"/>
        <v>6454</v>
      </c>
      <c r="E23" s="933">
        <f t="shared" si="1"/>
        <v>8.1309211852449099</v>
      </c>
      <c r="F23" s="930"/>
      <c r="G23" s="932">
        <v>2570</v>
      </c>
      <c r="H23" s="933">
        <v>39.820266501394485</v>
      </c>
      <c r="I23" s="932">
        <v>20</v>
      </c>
      <c r="J23" s="933">
        <v>0.77821011673151752</v>
      </c>
      <c r="K23" s="930"/>
      <c r="L23" s="932">
        <v>2822</v>
      </c>
      <c r="M23" s="933">
        <v>43.724821815928102</v>
      </c>
      <c r="N23" s="932">
        <v>44</v>
      </c>
      <c r="O23" s="933">
        <v>1.559177888022679</v>
      </c>
      <c r="P23" s="930"/>
      <c r="Q23" s="932">
        <v>1062</v>
      </c>
      <c r="R23" s="933">
        <v>16.454911682677409</v>
      </c>
      <c r="S23" s="932">
        <v>89</v>
      </c>
      <c r="T23" s="933">
        <f t="shared" si="2"/>
        <v>8.3804143126177024</v>
      </c>
    </row>
    <row r="24" spans="1:20" s="331" customFormat="1" ht="18" customHeight="1" x14ac:dyDescent="0.25">
      <c r="A24" s="330">
        <v>47094</v>
      </c>
      <c r="B24" s="931" t="s">
        <v>43</v>
      </c>
      <c r="C24" s="930"/>
      <c r="D24" s="932">
        <f t="shared" si="0"/>
        <v>3164</v>
      </c>
      <c r="E24" s="933">
        <f t="shared" si="1"/>
        <v>3.9860915138077</v>
      </c>
      <c r="F24" s="930"/>
      <c r="G24" s="932">
        <v>1142</v>
      </c>
      <c r="H24" s="933">
        <v>36.093552465233877</v>
      </c>
      <c r="I24" s="932">
        <v>57</v>
      </c>
      <c r="J24" s="933">
        <v>4.9912434325744304</v>
      </c>
      <c r="K24" s="930"/>
      <c r="L24" s="932">
        <v>1628</v>
      </c>
      <c r="M24" s="933">
        <v>51.453855878634634</v>
      </c>
      <c r="N24" s="932">
        <v>197</v>
      </c>
      <c r="O24" s="933">
        <v>12.100737100737101</v>
      </c>
      <c r="P24" s="930"/>
      <c r="Q24" s="932">
        <v>394</v>
      </c>
      <c r="R24" s="933">
        <v>12.452591656131478</v>
      </c>
      <c r="S24" s="932">
        <v>85</v>
      </c>
      <c r="T24" s="933">
        <f t="shared" si="2"/>
        <v>21.573604060913706</v>
      </c>
    </row>
    <row r="25" spans="1:20" s="331" customFormat="1" ht="18" customHeight="1" x14ac:dyDescent="0.25">
      <c r="B25" s="931" t="s">
        <v>44</v>
      </c>
      <c r="C25" s="930"/>
      <c r="D25" s="932">
        <f t="shared" si="0"/>
        <v>2448</v>
      </c>
      <c r="E25" s="933">
        <f t="shared" si="1"/>
        <v>3.0840556339447689</v>
      </c>
      <c r="F25" s="930"/>
      <c r="G25" s="932">
        <v>367</v>
      </c>
      <c r="H25" s="933">
        <v>14.991830065359476</v>
      </c>
      <c r="I25" s="932">
        <v>2</v>
      </c>
      <c r="J25" s="933">
        <v>0.54495912806539504</v>
      </c>
      <c r="K25" s="930"/>
      <c r="L25" s="932">
        <v>723</v>
      </c>
      <c r="M25" s="933">
        <v>29.534313725490197</v>
      </c>
      <c r="N25" s="932">
        <v>21</v>
      </c>
      <c r="O25" s="933">
        <v>2.904564315352697</v>
      </c>
      <c r="P25" s="930"/>
      <c r="Q25" s="932">
        <v>1358</v>
      </c>
      <c r="R25" s="933">
        <v>55.473856209150327</v>
      </c>
      <c r="S25" s="932">
        <v>339</v>
      </c>
      <c r="T25" s="933">
        <f t="shared" si="2"/>
        <v>24.963181148748159</v>
      </c>
    </row>
    <row r="26" spans="1:20" s="331" customFormat="1" ht="18" customHeight="1" x14ac:dyDescent="0.25">
      <c r="B26" s="931" t="s">
        <v>45</v>
      </c>
      <c r="C26" s="930"/>
      <c r="D26" s="932">
        <f t="shared" si="0"/>
        <v>1134</v>
      </c>
      <c r="E26" s="933">
        <f t="shared" si="1"/>
        <v>1.4286434186655916</v>
      </c>
      <c r="F26" s="930"/>
      <c r="G26" s="932">
        <v>267</v>
      </c>
      <c r="H26" s="933">
        <v>23.544973544973544</v>
      </c>
      <c r="I26" s="932">
        <v>22</v>
      </c>
      <c r="J26" s="933">
        <v>8.239700374531834</v>
      </c>
      <c r="K26" s="930"/>
      <c r="L26" s="932">
        <v>484</v>
      </c>
      <c r="M26" s="933">
        <v>42.680776014109348</v>
      </c>
      <c r="N26" s="932">
        <v>41</v>
      </c>
      <c r="O26" s="933">
        <v>8.4710743801652892</v>
      </c>
      <c r="P26" s="930"/>
      <c r="Q26" s="932">
        <v>383</v>
      </c>
      <c r="R26" s="933">
        <v>33.774250440917108</v>
      </c>
      <c r="S26" s="932">
        <v>30</v>
      </c>
      <c r="T26" s="933">
        <f t="shared" si="2"/>
        <v>7.8328981723237598</v>
      </c>
    </row>
    <row r="27" spans="1:20" s="331" customFormat="1" ht="18" customHeight="1" x14ac:dyDescent="0.25">
      <c r="B27" s="931" t="s">
        <v>46</v>
      </c>
      <c r="C27" s="930"/>
      <c r="D27" s="932">
        <f t="shared" si="0"/>
        <v>1391</v>
      </c>
      <c r="E27" s="933">
        <f t="shared" si="1"/>
        <v>1.7524188671638783</v>
      </c>
      <c r="F27" s="930"/>
      <c r="G27" s="932">
        <v>404</v>
      </c>
      <c r="H27" s="933">
        <v>29.043853342918762</v>
      </c>
      <c r="I27" s="932">
        <v>9</v>
      </c>
      <c r="J27" s="933">
        <v>2.2277227722772275</v>
      </c>
      <c r="K27" s="930"/>
      <c r="L27" s="932">
        <v>672</v>
      </c>
      <c r="M27" s="933">
        <v>48.310567936736163</v>
      </c>
      <c r="N27" s="932">
        <v>19</v>
      </c>
      <c r="O27" s="933">
        <v>2.8273809523809526</v>
      </c>
      <c r="P27" s="930"/>
      <c r="Q27" s="932">
        <v>315</v>
      </c>
      <c r="R27" s="933">
        <v>22.645578720345075</v>
      </c>
      <c r="S27" s="932">
        <v>18</v>
      </c>
      <c r="T27" s="933">
        <f t="shared" si="2"/>
        <v>5.7142857142857144</v>
      </c>
    </row>
    <row r="28" spans="1:20" s="331" customFormat="1" ht="18" customHeight="1" x14ac:dyDescent="0.25">
      <c r="B28" s="953" t="s">
        <v>1</v>
      </c>
      <c r="C28" s="930"/>
      <c r="D28" s="954">
        <f t="shared" si="0"/>
        <v>760</v>
      </c>
      <c r="E28" s="955">
        <f t="shared" si="1"/>
        <v>0.9574682523684741</v>
      </c>
      <c r="F28" s="930"/>
      <c r="G28" s="954">
        <v>190</v>
      </c>
      <c r="H28" s="955">
        <v>25</v>
      </c>
      <c r="I28" s="954">
        <v>13</v>
      </c>
      <c r="J28" s="955">
        <v>6.8421052631578956</v>
      </c>
      <c r="K28" s="930"/>
      <c r="L28" s="954">
        <v>265</v>
      </c>
      <c r="M28" s="955">
        <v>34.868421052631575</v>
      </c>
      <c r="N28" s="954">
        <v>30</v>
      </c>
      <c r="O28" s="955">
        <v>11.320754716981133</v>
      </c>
      <c r="P28" s="930"/>
      <c r="Q28" s="954">
        <v>305</v>
      </c>
      <c r="R28" s="955">
        <v>40.131578947368425</v>
      </c>
      <c r="S28" s="954">
        <v>52</v>
      </c>
      <c r="T28" s="955">
        <f t="shared" si="2"/>
        <v>17.04918032786885</v>
      </c>
    </row>
    <row r="29" spans="1:20" s="319" customFormat="1" ht="18" customHeight="1" x14ac:dyDescent="0.25">
      <c r="B29" s="1284" t="s">
        <v>0</v>
      </c>
      <c r="C29" s="1277"/>
      <c r="D29" s="1285">
        <f>SUM(D11:D28)</f>
        <v>79376</v>
      </c>
      <c r="E29" s="1286">
        <f t="shared" si="1"/>
        <v>100</v>
      </c>
      <c r="F29" s="1277"/>
      <c r="G29" s="1285">
        <f>SUM(G11:G28)</f>
        <v>25700</v>
      </c>
      <c r="H29" s="1286">
        <f t="shared" ref="H29" si="3">G29/$D29*100</f>
        <v>32.377544849828666</v>
      </c>
      <c r="I29" s="1285">
        <f>SUM(I11:I28)</f>
        <v>541</v>
      </c>
      <c r="J29" s="1286">
        <f t="shared" ref="J29" si="4">I29/G29*100</f>
        <v>2.1050583657587549</v>
      </c>
      <c r="K29" s="1277"/>
      <c r="L29" s="1285">
        <f>SUM(L11:L28)</f>
        <v>27530</v>
      </c>
      <c r="M29" s="1286">
        <f t="shared" ref="M29" si="5">L29/$D29*100</f>
        <v>34.683027615400121</v>
      </c>
      <c r="N29" s="1285">
        <f>SUM(N11:N28)</f>
        <v>1186</v>
      </c>
      <c r="O29" s="1286">
        <f t="shared" ref="O29" si="6">N29/L29*100</f>
        <v>4.3080276062477294</v>
      </c>
      <c r="P29" s="1277"/>
      <c r="Q29" s="1285">
        <f>SUM(Q11:Q28)</f>
        <v>26146</v>
      </c>
      <c r="R29" s="1286">
        <f t="shared" ref="R29" si="7">Q29/$D29*100</f>
        <v>32.939427534771212</v>
      </c>
      <c r="S29" s="1285">
        <f>SUM(S11:S28)</f>
        <v>5926</v>
      </c>
      <c r="T29" s="1286">
        <f t="shared" si="2"/>
        <v>22.665034804559014</v>
      </c>
    </row>
    <row r="30" spans="1:20" s="328" customFormat="1" ht="6.75" customHeight="1" x14ac:dyDescent="0.25">
      <c r="B30" s="1668"/>
      <c r="C30" s="1668"/>
      <c r="D30" s="1668"/>
      <c r="E30" s="1668"/>
      <c r="F30" s="779"/>
    </row>
    <row r="31" spans="1:20" x14ac:dyDescent="0.35">
      <c r="B31" s="1669"/>
      <c r="C31" s="1669"/>
      <c r="D31" s="1669"/>
      <c r="E31" s="1669"/>
      <c r="F31" s="1669"/>
      <c r="G31" s="1669"/>
      <c r="H31" s="1669"/>
      <c r="I31" s="1669"/>
      <c r="J31" s="1669"/>
      <c r="K31" s="1669"/>
      <c r="L31" s="1669"/>
      <c r="M31" s="1669"/>
      <c r="N31" s="1669"/>
      <c r="O31" s="1669"/>
      <c r="P31" s="1669"/>
      <c r="Q31" s="1669"/>
      <c r="R31" s="1669"/>
    </row>
    <row r="32" spans="1:20" x14ac:dyDescent="0.35">
      <c r="G32" s="935"/>
      <c r="L32" s="935"/>
    </row>
    <row r="33" spans="2:12" x14ac:dyDescent="0.35">
      <c r="B33" s="935"/>
      <c r="L33" s="935"/>
    </row>
  </sheetData>
  <mergeCells count="17">
    <mergeCell ref="S8:T8"/>
    <mergeCell ref="B4:T4"/>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8" orientation="landscape" r:id="rId1"/>
  <headerFooter alignWithMargins="0"/>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Hoja59">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55</v>
      </c>
    </row>
    <row r="2" spans="1:22" s="343" customFormat="1" ht="49.5" customHeight="1" x14ac:dyDescent="0.35">
      <c r="B2" s="1443"/>
      <c r="C2" s="1443"/>
      <c r="D2" s="1443"/>
      <c r="E2" s="1443"/>
      <c r="F2" s="344"/>
      <c r="G2" s="1657"/>
      <c r="H2" s="1657"/>
      <c r="I2" s="1657"/>
      <c r="J2" s="1657"/>
      <c r="K2" s="1657"/>
      <c r="L2" s="1657"/>
      <c r="M2" s="1657"/>
      <c r="N2" s="1657"/>
      <c r="O2" s="1657"/>
      <c r="P2" s="1657"/>
      <c r="Q2" s="1657"/>
      <c r="R2" s="1657"/>
      <c r="T2" s="344"/>
    </row>
    <row r="3" spans="1:22" s="343" customFormat="1" ht="3" customHeight="1" x14ac:dyDescent="0.35">
      <c r="B3" s="344"/>
      <c r="C3" s="344"/>
      <c r="D3" s="344"/>
      <c r="E3" s="344"/>
      <c r="F3" s="344"/>
      <c r="L3" s="344"/>
      <c r="Q3" s="344"/>
      <c r="T3" s="344"/>
    </row>
    <row r="4" spans="1:22" s="345" customFormat="1" ht="15" customHeight="1" x14ac:dyDescent="0.25">
      <c r="B4" s="1481" t="s">
        <v>436</v>
      </c>
      <c r="C4" s="1481"/>
      <c r="D4" s="1481"/>
      <c r="E4" s="1481"/>
      <c r="F4" s="1481"/>
      <c r="G4" s="1481"/>
      <c r="H4" s="1481"/>
      <c r="I4" s="1481"/>
      <c r="J4" s="1481"/>
      <c r="K4" s="1481"/>
      <c r="L4" s="1481"/>
      <c r="M4" s="1481"/>
      <c r="N4" s="1481"/>
      <c r="O4" s="1481"/>
      <c r="P4" s="1481"/>
      <c r="Q4" s="1481"/>
      <c r="R4" s="1481"/>
      <c r="S4" s="1481"/>
      <c r="T4" s="1481"/>
      <c r="U4" s="924"/>
    </row>
    <row r="5" spans="1:22" s="345" customFormat="1" ht="15" customHeight="1" x14ac:dyDescent="0.25">
      <c r="B5" s="1482" t="str">
        <f>porsaad!$B$6</f>
        <v>Situación a 31 de diciembre de 2025</v>
      </c>
      <c r="C5" s="1482"/>
      <c r="D5" s="1482"/>
      <c r="E5" s="1482"/>
      <c r="F5" s="1482"/>
      <c r="G5" s="1482"/>
      <c r="H5" s="1482"/>
      <c r="I5" s="1482"/>
      <c r="J5" s="1482"/>
      <c r="K5" s="1482"/>
      <c r="L5" s="1482"/>
      <c r="M5" s="1482"/>
      <c r="N5" s="1482"/>
      <c r="O5" s="1482"/>
      <c r="P5" s="1482"/>
      <c r="Q5" s="1482"/>
      <c r="R5" s="1482"/>
      <c r="S5" s="1482"/>
      <c r="T5" s="1482"/>
      <c r="U5" s="925"/>
      <c r="V5" s="875"/>
    </row>
    <row r="6" spans="1:22" s="345" customFormat="1" ht="4.5" customHeight="1" x14ac:dyDescent="0.25"/>
    <row r="7" spans="1:22" s="322" customFormat="1" ht="15" customHeight="1" x14ac:dyDescent="0.25">
      <c r="A7" s="316"/>
      <c r="B7" s="1658" t="s">
        <v>12</v>
      </c>
      <c r="C7" s="920"/>
      <c r="D7" s="1670" t="s">
        <v>73</v>
      </c>
      <c r="E7" s="1663"/>
      <c r="F7" s="920"/>
      <c r="G7" s="1672" t="s">
        <v>31</v>
      </c>
      <c r="H7" s="1673"/>
      <c r="I7" s="1673"/>
      <c r="J7" s="1674"/>
      <c r="K7" s="921"/>
      <c r="L7" s="1672" t="s">
        <v>49</v>
      </c>
      <c r="M7" s="1673"/>
      <c r="N7" s="1673"/>
      <c r="O7" s="1674"/>
      <c r="P7" s="921"/>
      <c r="Q7" s="1672" t="s">
        <v>50</v>
      </c>
      <c r="R7" s="1673"/>
      <c r="S7" s="1673"/>
      <c r="T7" s="1674"/>
    </row>
    <row r="8" spans="1:22" s="322" customFormat="1" ht="35.25" customHeight="1" x14ac:dyDescent="0.25">
      <c r="A8" s="316"/>
      <c r="B8" s="1659"/>
      <c r="C8" s="920"/>
      <c r="D8" s="1671"/>
      <c r="E8" s="1666"/>
      <c r="F8" s="920"/>
      <c r="G8" s="1675" t="s">
        <v>69</v>
      </c>
      <c r="H8" s="1676"/>
      <c r="I8" s="1677" t="s">
        <v>129</v>
      </c>
      <c r="J8" s="1678"/>
      <c r="K8" s="957"/>
      <c r="L8" s="1679" t="s">
        <v>69</v>
      </c>
      <c r="M8" s="1680"/>
      <c r="N8" s="1677" t="s">
        <v>129</v>
      </c>
      <c r="O8" s="1678"/>
      <c r="P8" s="957"/>
      <c r="Q8" s="1679" t="s">
        <v>69</v>
      </c>
      <c r="R8" s="1680"/>
      <c r="S8" s="1677" t="s">
        <v>129</v>
      </c>
      <c r="T8" s="1678"/>
    </row>
    <row r="9" spans="1:22" s="322" customFormat="1" ht="29.25" customHeight="1" x14ac:dyDescent="0.25">
      <c r="A9" s="316"/>
      <c r="B9" s="1660"/>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179694</v>
      </c>
      <c r="E11" s="928">
        <f>D11/D$29*100</f>
        <v>28.580199002442995</v>
      </c>
      <c r="F11" s="930"/>
      <c r="G11" s="927">
        <v>30314</v>
      </c>
      <c r="H11" s="928">
        <v>16.869789753692388</v>
      </c>
      <c r="I11" s="927">
        <v>120</v>
      </c>
      <c r="J11" s="928">
        <v>0.39585669987464539</v>
      </c>
      <c r="K11" s="930"/>
      <c r="L11" s="927">
        <v>71801</v>
      </c>
      <c r="M11" s="928">
        <v>39.957371976805014</v>
      </c>
      <c r="N11" s="927">
        <v>382</v>
      </c>
      <c r="O11" s="928">
        <v>0.5320260163507472</v>
      </c>
      <c r="P11" s="930"/>
      <c r="Q11" s="927">
        <v>77579</v>
      </c>
      <c r="R11" s="928">
        <v>43.172838269502599</v>
      </c>
      <c r="S11" s="927">
        <v>3886</v>
      </c>
      <c r="T11" s="928">
        <f>S11/Q11*100</f>
        <v>5.0090875107954469</v>
      </c>
    </row>
    <row r="12" spans="1:22" s="331" customFormat="1" ht="18" customHeight="1" x14ac:dyDescent="0.25">
      <c r="A12" s="330"/>
      <c r="B12" s="931" t="s">
        <v>7</v>
      </c>
      <c r="C12" s="930"/>
      <c r="D12" s="932">
        <f t="shared" ref="D12:D28" si="0">G12+L12+Q12</f>
        <v>10946</v>
      </c>
      <c r="E12" s="933">
        <f t="shared" ref="E12:E29" si="1">D12/D$29*100</f>
        <v>1.7409532776872965</v>
      </c>
      <c r="F12" s="930"/>
      <c r="G12" s="932">
        <v>1962</v>
      </c>
      <c r="H12" s="933">
        <v>17.924355929106522</v>
      </c>
      <c r="I12" s="932">
        <v>8</v>
      </c>
      <c r="J12" s="933">
        <v>0.40774719673802245</v>
      </c>
      <c r="K12" s="930"/>
      <c r="L12" s="932">
        <v>3854</v>
      </c>
      <c r="M12" s="933">
        <v>35.209208843413123</v>
      </c>
      <c r="N12" s="932">
        <v>27</v>
      </c>
      <c r="O12" s="933">
        <v>0.70057083549558896</v>
      </c>
      <c r="P12" s="930"/>
      <c r="Q12" s="932">
        <v>5130</v>
      </c>
      <c r="R12" s="933">
        <v>46.866435227480359</v>
      </c>
      <c r="S12" s="932">
        <v>72</v>
      </c>
      <c r="T12" s="933">
        <f t="shared" ref="T12:T29" si="2">S12/Q12*100</f>
        <v>1.4035087719298245</v>
      </c>
    </row>
    <row r="13" spans="1:22" s="331" customFormat="1" ht="18" customHeight="1" x14ac:dyDescent="0.25">
      <c r="A13" s="330"/>
      <c r="B13" s="931" t="s">
        <v>37</v>
      </c>
      <c r="C13" s="930"/>
      <c r="D13" s="932">
        <f t="shared" si="0"/>
        <v>8509</v>
      </c>
      <c r="E13" s="933">
        <f t="shared" si="1"/>
        <v>1.3533502137622149</v>
      </c>
      <c r="F13" s="930"/>
      <c r="G13" s="932">
        <v>844</v>
      </c>
      <c r="H13" s="933">
        <v>9.9189093900575855</v>
      </c>
      <c r="I13" s="932">
        <v>25</v>
      </c>
      <c r="J13" s="933">
        <v>2.9620853080568721</v>
      </c>
      <c r="K13" s="930"/>
      <c r="L13" s="932">
        <v>2339</v>
      </c>
      <c r="M13" s="933">
        <v>27.488541544247269</v>
      </c>
      <c r="N13" s="932">
        <v>100</v>
      </c>
      <c r="O13" s="933">
        <v>4.2753313381787086</v>
      </c>
      <c r="P13" s="930"/>
      <c r="Q13" s="932">
        <v>5326</v>
      </c>
      <c r="R13" s="933">
        <v>62.592549065695145</v>
      </c>
      <c r="S13" s="932">
        <v>140</v>
      </c>
      <c r="T13" s="933">
        <f t="shared" si="2"/>
        <v>2.6286143447239954</v>
      </c>
    </row>
    <row r="14" spans="1:22" s="331" customFormat="1" ht="18" customHeight="1" x14ac:dyDescent="0.25">
      <c r="A14" s="330"/>
      <c r="B14" s="931" t="s">
        <v>38</v>
      </c>
      <c r="C14" s="930"/>
      <c r="D14" s="932">
        <f t="shared" si="0"/>
        <v>18922</v>
      </c>
      <c r="E14" s="933">
        <f t="shared" si="1"/>
        <v>3.0095302320846904</v>
      </c>
      <c r="F14" s="930"/>
      <c r="G14" s="932">
        <v>2944</v>
      </c>
      <c r="H14" s="933">
        <v>15.558609026529965</v>
      </c>
      <c r="I14" s="932">
        <v>335</v>
      </c>
      <c r="J14" s="933">
        <v>11.379076086956522</v>
      </c>
      <c r="K14" s="930"/>
      <c r="L14" s="932">
        <v>5966</v>
      </c>
      <c r="M14" s="933">
        <v>31.529436634605222</v>
      </c>
      <c r="N14" s="932">
        <v>634</v>
      </c>
      <c r="O14" s="933">
        <v>10.626885685551459</v>
      </c>
      <c r="P14" s="930"/>
      <c r="Q14" s="932">
        <v>10012</v>
      </c>
      <c r="R14" s="933">
        <v>52.91195433886481</v>
      </c>
      <c r="S14" s="932">
        <v>1015</v>
      </c>
      <c r="T14" s="933">
        <f t="shared" si="2"/>
        <v>10.137834598481822</v>
      </c>
    </row>
    <row r="15" spans="1:22" s="331" customFormat="1" ht="18" customHeight="1" x14ac:dyDescent="0.25">
      <c r="A15" s="330"/>
      <c r="B15" s="931" t="s">
        <v>6</v>
      </c>
      <c r="C15" s="930"/>
      <c r="D15" s="932">
        <f t="shared" si="0"/>
        <v>3537</v>
      </c>
      <c r="E15" s="933">
        <f t="shared" si="1"/>
        <v>0.56255725773615639</v>
      </c>
      <c r="F15" s="930"/>
      <c r="G15" s="932">
        <v>1116</v>
      </c>
      <c r="H15" s="933">
        <v>31.552162849872772</v>
      </c>
      <c r="I15" s="932">
        <v>52</v>
      </c>
      <c r="J15" s="933">
        <v>4.6594982078853047</v>
      </c>
      <c r="K15" s="930"/>
      <c r="L15" s="932">
        <v>1308</v>
      </c>
      <c r="M15" s="933">
        <v>36.980491942324001</v>
      </c>
      <c r="N15" s="932">
        <v>81</v>
      </c>
      <c r="O15" s="933">
        <v>6.192660550458716</v>
      </c>
      <c r="P15" s="930"/>
      <c r="Q15" s="932">
        <v>1113</v>
      </c>
      <c r="R15" s="933">
        <v>31.46734520780322</v>
      </c>
      <c r="S15" s="932">
        <v>117</v>
      </c>
      <c r="T15" s="933">
        <f t="shared" si="2"/>
        <v>10.512129380053908</v>
      </c>
    </row>
    <row r="16" spans="1:22" s="331" customFormat="1" ht="18" customHeight="1" x14ac:dyDescent="0.25">
      <c r="A16" s="330"/>
      <c r="B16" s="931" t="s">
        <v>5</v>
      </c>
      <c r="C16" s="930"/>
      <c r="D16" s="932">
        <f t="shared" si="0"/>
        <v>4299</v>
      </c>
      <c r="E16" s="933">
        <f t="shared" si="1"/>
        <v>0.68375279926710097</v>
      </c>
      <c r="F16" s="930"/>
      <c r="G16" s="932">
        <v>716</v>
      </c>
      <c r="H16" s="933">
        <v>16.655036054896488</v>
      </c>
      <c r="I16" s="932">
        <v>59</v>
      </c>
      <c r="J16" s="933">
        <v>8.2402234636871512</v>
      </c>
      <c r="K16" s="930"/>
      <c r="L16" s="932">
        <v>1690</v>
      </c>
      <c r="M16" s="933">
        <v>39.311467783205394</v>
      </c>
      <c r="N16" s="932">
        <v>197</v>
      </c>
      <c r="O16" s="933">
        <v>11.65680473372781</v>
      </c>
      <c r="P16" s="930"/>
      <c r="Q16" s="932">
        <v>1893</v>
      </c>
      <c r="R16" s="933">
        <v>44.033496161898114</v>
      </c>
      <c r="S16" s="932">
        <v>266</v>
      </c>
      <c r="T16" s="933">
        <f t="shared" si="2"/>
        <v>14.05176967776017</v>
      </c>
    </row>
    <row r="17" spans="1:20" s="331" customFormat="1" ht="18" customHeight="1" x14ac:dyDescent="0.25">
      <c r="A17" s="330"/>
      <c r="B17" s="931" t="s">
        <v>4</v>
      </c>
      <c r="C17" s="930"/>
      <c r="D17" s="932">
        <f t="shared" si="0"/>
        <v>37161</v>
      </c>
      <c r="E17" s="933">
        <f t="shared" si="1"/>
        <v>5.9104298147394134</v>
      </c>
      <c r="F17" s="930"/>
      <c r="G17" s="932">
        <v>4915</v>
      </c>
      <c r="H17" s="933">
        <v>13.226231802158175</v>
      </c>
      <c r="I17" s="932">
        <v>120</v>
      </c>
      <c r="J17" s="933">
        <v>2.4415055951169888</v>
      </c>
      <c r="K17" s="930"/>
      <c r="L17" s="932">
        <v>10991</v>
      </c>
      <c r="M17" s="933">
        <v>29.576706762466028</v>
      </c>
      <c r="N17" s="932">
        <v>607</v>
      </c>
      <c r="O17" s="933">
        <v>5.5227003912291881</v>
      </c>
      <c r="P17" s="930"/>
      <c r="Q17" s="932">
        <v>21255</v>
      </c>
      <c r="R17" s="933">
        <v>57.197061435375794</v>
      </c>
      <c r="S17" s="932">
        <v>2647</v>
      </c>
      <c r="T17" s="933">
        <f t="shared" si="2"/>
        <v>12.453540343448601</v>
      </c>
    </row>
    <row r="18" spans="1:20" s="331" customFormat="1" ht="18" customHeight="1" x14ac:dyDescent="0.25">
      <c r="A18" s="330"/>
      <c r="B18" s="931" t="s">
        <v>40</v>
      </c>
      <c r="C18" s="930"/>
      <c r="D18" s="932">
        <f t="shared" si="0"/>
        <v>34382</v>
      </c>
      <c r="E18" s="933">
        <f t="shared" si="1"/>
        <v>5.4684319014657978</v>
      </c>
      <c r="F18" s="930"/>
      <c r="G18" s="932">
        <v>5743</v>
      </c>
      <c r="H18" s="933">
        <v>16.703507649351405</v>
      </c>
      <c r="I18" s="932">
        <v>129</v>
      </c>
      <c r="J18" s="933">
        <v>2.2462127807765979</v>
      </c>
      <c r="K18" s="930"/>
      <c r="L18" s="932">
        <v>10441</v>
      </c>
      <c r="M18" s="933">
        <v>30.367634227211916</v>
      </c>
      <c r="N18" s="932">
        <v>2800</v>
      </c>
      <c r="O18" s="933">
        <v>26.817354659515374</v>
      </c>
      <c r="P18" s="930"/>
      <c r="Q18" s="932">
        <v>18198</v>
      </c>
      <c r="R18" s="933">
        <v>52.928858123436683</v>
      </c>
      <c r="S18" s="932">
        <v>8146</v>
      </c>
      <c r="T18" s="933">
        <f t="shared" si="2"/>
        <v>44.763160786899661</v>
      </c>
    </row>
    <row r="19" spans="1:20" s="331" customFormat="1" ht="18" customHeight="1" x14ac:dyDescent="0.25">
      <c r="A19" s="330"/>
      <c r="B19" s="931" t="s">
        <v>41</v>
      </c>
      <c r="C19" s="930"/>
      <c r="D19" s="932">
        <f t="shared" si="0"/>
        <v>41348</v>
      </c>
      <c r="E19" s="933">
        <f t="shared" si="1"/>
        <v>6.5763690960912058</v>
      </c>
      <c r="F19" s="930"/>
      <c r="G19" s="932">
        <v>4420</v>
      </c>
      <c r="H19" s="933">
        <v>10.689755248137757</v>
      </c>
      <c r="I19" s="932">
        <v>19</v>
      </c>
      <c r="J19" s="933">
        <v>0.42986425339366519</v>
      </c>
      <c r="K19" s="930"/>
      <c r="L19" s="932">
        <v>13856</v>
      </c>
      <c r="M19" s="933">
        <v>33.510689755248137</v>
      </c>
      <c r="N19" s="932">
        <v>41</v>
      </c>
      <c r="O19" s="933">
        <v>0.29590069284064663</v>
      </c>
      <c r="P19" s="930"/>
      <c r="Q19" s="932">
        <v>23072</v>
      </c>
      <c r="R19" s="933">
        <v>55.799554996614106</v>
      </c>
      <c r="S19" s="932">
        <v>19</v>
      </c>
      <c r="T19" s="933">
        <f t="shared" si="2"/>
        <v>8.2350901525658798E-2</v>
      </c>
    </row>
    <row r="20" spans="1:20" s="331" customFormat="1" ht="18" customHeight="1" x14ac:dyDescent="0.25">
      <c r="A20" s="330"/>
      <c r="B20" s="931" t="s">
        <v>3</v>
      </c>
      <c r="C20" s="930"/>
      <c r="D20" s="932">
        <f t="shared" si="0"/>
        <v>82700</v>
      </c>
      <c r="E20" s="933">
        <f t="shared" si="1"/>
        <v>13.153374389250812</v>
      </c>
      <c r="F20" s="930"/>
      <c r="G20" s="932">
        <v>20476</v>
      </c>
      <c r="H20" s="933">
        <v>24.759371221281743</v>
      </c>
      <c r="I20" s="932">
        <v>412</v>
      </c>
      <c r="J20" s="933">
        <v>2.0121117405743307</v>
      </c>
      <c r="K20" s="930"/>
      <c r="L20" s="932">
        <v>30842</v>
      </c>
      <c r="M20" s="933">
        <v>37.293833131801691</v>
      </c>
      <c r="N20" s="932">
        <v>990</v>
      </c>
      <c r="O20" s="933">
        <v>3.2099085662408404</v>
      </c>
      <c r="P20" s="930"/>
      <c r="Q20" s="932">
        <v>31382</v>
      </c>
      <c r="R20" s="933">
        <v>37.946795646916563</v>
      </c>
      <c r="S20" s="932">
        <v>1844</v>
      </c>
      <c r="T20" s="933">
        <f t="shared" si="2"/>
        <v>5.8759798610668534</v>
      </c>
    </row>
    <row r="21" spans="1:20" s="331" customFormat="1" ht="18" customHeight="1" x14ac:dyDescent="0.25">
      <c r="A21" s="330"/>
      <c r="B21" s="931" t="s">
        <v>2</v>
      </c>
      <c r="C21" s="930"/>
      <c r="D21" s="932">
        <f t="shared" si="0"/>
        <v>6510</v>
      </c>
      <c r="E21" s="933">
        <f t="shared" si="1"/>
        <v>1.0354107288273617</v>
      </c>
      <c r="F21" s="930"/>
      <c r="G21" s="932">
        <v>936</v>
      </c>
      <c r="H21" s="933">
        <v>14.377880184331799</v>
      </c>
      <c r="I21" s="932">
        <v>83</v>
      </c>
      <c r="J21" s="933">
        <v>8.867521367521368</v>
      </c>
      <c r="K21" s="930"/>
      <c r="L21" s="932">
        <v>2059</v>
      </c>
      <c r="M21" s="933">
        <v>31.628264208909368</v>
      </c>
      <c r="N21" s="932">
        <v>229</v>
      </c>
      <c r="O21" s="933">
        <v>11.121903836813987</v>
      </c>
      <c r="P21" s="930"/>
      <c r="Q21" s="932">
        <v>3515</v>
      </c>
      <c r="R21" s="933">
        <v>53.993855606758835</v>
      </c>
      <c r="S21" s="932">
        <v>653</v>
      </c>
      <c r="T21" s="933">
        <f t="shared" si="2"/>
        <v>18.577524893314369</v>
      </c>
    </row>
    <row r="22" spans="1:20" s="331" customFormat="1" ht="18" customHeight="1" x14ac:dyDescent="0.25">
      <c r="A22" s="330"/>
      <c r="B22" s="931" t="s">
        <v>35</v>
      </c>
      <c r="C22" s="930"/>
      <c r="D22" s="932">
        <f t="shared" si="0"/>
        <v>46287</v>
      </c>
      <c r="E22" s="933">
        <f t="shared" si="1"/>
        <v>7.3619134263029311</v>
      </c>
      <c r="F22" s="930"/>
      <c r="G22" s="932">
        <v>12123</v>
      </c>
      <c r="H22" s="933">
        <v>26.190939140579427</v>
      </c>
      <c r="I22" s="932">
        <v>3</v>
      </c>
      <c r="J22" s="933">
        <v>2.4746349913387776E-2</v>
      </c>
      <c r="K22" s="930"/>
      <c r="L22" s="932">
        <v>15102</v>
      </c>
      <c r="M22" s="933">
        <v>32.626871475792342</v>
      </c>
      <c r="N22" s="932">
        <v>30</v>
      </c>
      <c r="O22" s="933">
        <v>0.1986491855383393</v>
      </c>
      <c r="P22" s="930"/>
      <c r="Q22" s="932">
        <v>19062</v>
      </c>
      <c r="R22" s="933">
        <v>41.182189383628234</v>
      </c>
      <c r="S22" s="932">
        <v>78</v>
      </c>
      <c r="T22" s="933">
        <f t="shared" si="2"/>
        <v>0.40919106074913442</v>
      </c>
    </row>
    <row r="23" spans="1:20" s="331" customFormat="1" ht="18" customHeight="1" x14ac:dyDescent="0.25">
      <c r="A23" s="330"/>
      <c r="B23" s="931" t="s">
        <v>42</v>
      </c>
      <c r="C23" s="930"/>
      <c r="D23" s="932">
        <f t="shared" si="0"/>
        <v>98996</v>
      </c>
      <c r="E23" s="933">
        <f t="shared" si="1"/>
        <v>15.745241245928337</v>
      </c>
      <c r="F23" s="930"/>
      <c r="G23" s="932">
        <v>22288</v>
      </c>
      <c r="H23" s="933">
        <v>22.514040971352379</v>
      </c>
      <c r="I23" s="932">
        <v>2787</v>
      </c>
      <c r="J23" s="933">
        <v>12.50448671931084</v>
      </c>
      <c r="K23" s="930"/>
      <c r="L23" s="932">
        <v>37247</v>
      </c>
      <c r="M23" s="933">
        <v>37.624752515253142</v>
      </c>
      <c r="N23" s="932">
        <v>7604</v>
      </c>
      <c r="O23" s="933">
        <v>20.415066985260559</v>
      </c>
      <c r="P23" s="930"/>
      <c r="Q23" s="932">
        <v>39461</v>
      </c>
      <c r="R23" s="933">
        <v>39.861206513394478</v>
      </c>
      <c r="S23" s="932">
        <v>16746</v>
      </c>
      <c r="T23" s="933">
        <f t="shared" si="2"/>
        <v>42.436836370086922</v>
      </c>
    </row>
    <row r="24" spans="1:20" s="331" customFormat="1" ht="18" customHeight="1" x14ac:dyDescent="0.25">
      <c r="A24" s="330">
        <v>47094</v>
      </c>
      <c r="B24" s="931" t="s">
        <v>43</v>
      </c>
      <c r="C24" s="930"/>
      <c r="D24" s="932">
        <f t="shared" si="0"/>
        <v>16825</v>
      </c>
      <c r="E24" s="933">
        <f t="shared" si="1"/>
        <v>2.6760039189739415</v>
      </c>
      <c r="F24" s="930"/>
      <c r="G24" s="932">
        <v>2984</v>
      </c>
      <c r="H24" s="933">
        <v>17.73551263001486</v>
      </c>
      <c r="I24" s="932">
        <v>376</v>
      </c>
      <c r="J24" s="933">
        <v>12.600536193029491</v>
      </c>
      <c r="K24" s="930"/>
      <c r="L24" s="932">
        <v>5406</v>
      </c>
      <c r="M24" s="933">
        <v>32.13075780089153</v>
      </c>
      <c r="N24" s="932">
        <v>1099</v>
      </c>
      <c r="O24" s="933">
        <v>20.329263780984093</v>
      </c>
      <c r="P24" s="930"/>
      <c r="Q24" s="932">
        <v>8435</v>
      </c>
      <c r="R24" s="933">
        <v>50.13372956909361</v>
      </c>
      <c r="S24" s="932">
        <v>1672</v>
      </c>
      <c r="T24" s="933">
        <f t="shared" si="2"/>
        <v>19.822169531713101</v>
      </c>
    </row>
    <row r="25" spans="1:20" s="331" customFormat="1" ht="18" customHeight="1" x14ac:dyDescent="0.25">
      <c r="B25" s="931" t="s">
        <v>44</v>
      </c>
      <c r="C25" s="930"/>
      <c r="D25" s="932">
        <f t="shared" si="0"/>
        <v>4182</v>
      </c>
      <c r="E25" s="933">
        <f t="shared" si="1"/>
        <v>0.66514403501628661</v>
      </c>
      <c r="F25" s="930"/>
      <c r="G25" s="932">
        <v>402</v>
      </c>
      <c r="H25" s="933">
        <v>9.6126255380200867</v>
      </c>
      <c r="I25" s="932">
        <v>4</v>
      </c>
      <c r="J25" s="933">
        <v>0.99502487562189057</v>
      </c>
      <c r="K25" s="930"/>
      <c r="L25" s="932">
        <v>1287</v>
      </c>
      <c r="M25" s="933">
        <v>30.774748923959827</v>
      </c>
      <c r="N25" s="932">
        <v>13</v>
      </c>
      <c r="O25" s="933">
        <v>1.0101010101010102</v>
      </c>
      <c r="P25" s="930"/>
      <c r="Q25" s="932">
        <v>2493</v>
      </c>
      <c r="R25" s="933">
        <v>59.612625538020083</v>
      </c>
      <c r="S25" s="932">
        <v>22</v>
      </c>
      <c r="T25" s="933">
        <f t="shared" si="2"/>
        <v>0.88247091857200155</v>
      </c>
    </row>
    <row r="26" spans="1:20" s="331" customFormat="1" ht="18" customHeight="1" x14ac:dyDescent="0.25">
      <c r="B26" s="931" t="s">
        <v>45</v>
      </c>
      <c r="C26" s="930"/>
      <c r="D26" s="932">
        <f t="shared" si="0"/>
        <v>29495</v>
      </c>
      <c r="E26" s="933">
        <f t="shared" si="1"/>
        <v>4.6911581331433219</v>
      </c>
      <c r="F26" s="930"/>
      <c r="G26" s="932">
        <v>5326</v>
      </c>
      <c r="H26" s="933">
        <v>18.057297847092727</v>
      </c>
      <c r="I26" s="932">
        <v>824</v>
      </c>
      <c r="J26" s="933">
        <v>15.471273000375515</v>
      </c>
      <c r="K26" s="930"/>
      <c r="L26" s="932">
        <v>9306</v>
      </c>
      <c r="M26" s="933">
        <v>31.551110357687744</v>
      </c>
      <c r="N26" s="932">
        <v>1931</v>
      </c>
      <c r="O26" s="933">
        <v>20.750053728777132</v>
      </c>
      <c r="P26" s="930"/>
      <c r="Q26" s="932">
        <v>14863</v>
      </c>
      <c r="R26" s="933">
        <v>50.391591795219526</v>
      </c>
      <c r="S26" s="932">
        <v>4873</v>
      </c>
      <c r="T26" s="933">
        <f t="shared" si="2"/>
        <v>32.786113166924579</v>
      </c>
    </row>
    <row r="27" spans="1:20" s="331" customFormat="1" ht="18" customHeight="1" x14ac:dyDescent="0.25">
      <c r="B27" s="931" t="s">
        <v>46</v>
      </c>
      <c r="C27" s="930"/>
      <c r="D27" s="932">
        <f t="shared" si="0"/>
        <v>4092</v>
      </c>
      <c r="E27" s="933">
        <f t="shared" si="1"/>
        <v>0.65082960097719877</v>
      </c>
      <c r="F27" s="930"/>
      <c r="G27" s="932">
        <v>469</v>
      </c>
      <c r="H27" s="933">
        <v>11.4613880742913</v>
      </c>
      <c r="I27" s="932">
        <v>128</v>
      </c>
      <c r="J27" s="933">
        <v>27.292110874200425</v>
      </c>
      <c r="K27" s="930"/>
      <c r="L27" s="932">
        <v>1346</v>
      </c>
      <c r="M27" s="933">
        <v>32.893450635386117</v>
      </c>
      <c r="N27" s="932">
        <v>493</v>
      </c>
      <c r="O27" s="933">
        <v>36.627043090638928</v>
      </c>
      <c r="P27" s="930"/>
      <c r="Q27" s="932">
        <v>2277</v>
      </c>
      <c r="R27" s="933">
        <v>55.645161290322577</v>
      </c>
      <c r="S27" s="932">
        <v>1203</v>
      </c>
      <c r="T27" s="933">
        <f t="shared" si="2"/>
        <v>52.832674571805008</v>
      </c>
    </row>
    <row r="28" spans="1:20" s="331" customFormat="1" ht="18" customHeight="1" x14ac:dyDescent="0.25">
      <c r="B28" s="953" t="s">
        <v>1</v>
      </c>
      <c r="C28" s="930"/>
      <c r="D28" s="954">
        <f t="shared" si="0"/>
        <v>851</v>
      </c>
      <c r="E28" s="955">
        <f t="shared" si="1"/>
        <v>0.13535092630293158</v>
      </c>
      <c r="F28" s="930"/>
      <c r="G28" s="954">
        <v>210</v>
      </c>
      <c r="H28" s="955">
        <v>24.676850763807284</v>
      </c>
      <c r="I28" s="954">
        <v>8</v>
      </c>
      <c r="J28" s="955">
        <v>3.8095238095238098</v>
      </c>
      <c r="K28" s="930"/>
      <c r="L28" s="954">
        <v>294</v>
      </c>
      <c r="M28" s="955">
        <v>34.547591069330203</v>
      </c>
      <c r="N28" s="954">
        <v>32</v>
      </c>
      <c r="O28" s="955">
        <v>10.884353741496598</v>
      </c>
      <c r="P28" s="930"/>
      <c r="Q28" s="954">
        <v>347</v>
      </c>
      <c r="R28" s="955">
        <v>40.77555816686251</v>
      </c>
      <c r="S28" s="954">
        <v>65</v>
      </c>
      <c r="T28" s="955">
        <f t="shared" si="2"/>
        <v>18.731988472622479</v>
      </c>
    </row>
    <row r="29" spans="1:20" s="319" customFormat="1" ht="18" customHeight="1" x14ac:dyDescent="0.25">
      <c r="B29" s="1284" t="s">
        <v>0</v>
      </c>
      <c r="C29" s="1277"/>
      <c r="D29" s="1285">
        <f>SUM(D11:D28)</f>
        <v>628736</v>
      </c>
      <c r="E29" s="1286">
        <f t="shared" si="1"/>
        <v>100</v>
      </c>
      <c r="F29" s="1277"/>
      <c r="G29" s="1285">
        <f>SUM(G11:G28)</f>
        <v>118188</v>
      </c>
      <c r="H29" s="1286">
        <f t="shared" ref="H29" si="3">G29/$D29*100</f>
        <v>18.797714780130292</v>
      </c>
      <c r="I29" s="1285">
        <f>SUM(I11:I28)</f>
        <v>5492</v>
      </c>
      <c r="J29" s="1286">
        <f t="shared" ref="J29" si="4">I29/G29*100</f>
        <v>4.646833857921278</v>
      </c>
      <c r="K29" s="1277"/>
      <c r="L29" s="1285">
        <f>SUM(L11:L28)</f>
        <v>225135</v>
      </c>
      <c r="M29" s="1286">
        <f t="shared" ref="M29" si="5">L29/$D29*100</f>
        <v>35.807556748778502</v>
      </c>
      <c r="N29" s="1285">
        <f>SUM(N11:N28)</f>
        <v>17290</v>
      </c>
      <c r="O29" s="1286">
        <f t="shared" ref="O29" si="6">N29/L29*100</f>
        <v>7.6798365425189337</v>
      </c>
      <c r="P29" s="1277"/>
      <c r="Q29" s="1285">
        <f>SUM(Q11:Q28)</f>
        <v>285413</v>
      </c>
      <c r="R29" s="1286">
        <f t="shared" ref="R29" si="7">Q29/$D29*100</f>
        <v>45.394728471091206</v>
      </c>
      <c r="S29" s="1285">
        <f>SUM(S11:S28)</f>
        <v>43464</v>
      </c>
      <c r="T29" s="1286">
        <f t="shared" si="2"/>
        <v>15.228458409392703</v>
      </c>
    </row>
    <row r="30" spans="1:20" s="328" customFormat="1" ht="6.75" customHeight="1" x14ac:dyDescent="0.25">
      <c r="B30" s="1668"/>
      <c r="C30" s="1668"/>
      <c r="D30" s="1668"/>
      <c r="E30" s="1668"/>
      <c r="F30" s="779"/>
    </row>
    <row r="31" spans="1:20" x14ac:dyDescent="0.35">
      <c r="B31" s="1669"/>
      <c r="C31" s="1669"/>
      <c r="D31" s="1669"/>
      <c r="E31" s="1669"/>
      <c r="F31" s="1669"/>
      <c r="G31" s="1669"/>
      <c r="H31" s="1669"/>
      <c r="I31" s="1669"/>
      <c r="J31" s="1669"/>
      <c r="K31" s="1669"/>
      <c r="L31" s="1669"/>
      <c r="M31" s="1669"/>
      <c r="N31" s="1669"/>
      <c r="O31" s="1669"/>
      <c r="P31" s="1669"/>
      <c r="Q31" s="1669"/>
      <c r="R31" s="1669"/>
    </row>
    <row r="32" spans="1:20" x14ac:dyDescent="0.35">
      <c r="G32" s="935"/>
      <c r="L32" s="935"/>
    </row>
    <row r="33" spans="2:12" x14ac:dyDescent="0.35">
      <c r="B33" s="935"/>
      <c r="L33" s="935"/>
    </row>
  </sheetData>
  <mergeCells count="17">
    <mergeCell ref="S8:T8"/>
    <mergeCell ref="B4:T4"/>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8" orientation="landscape" r:id="rId1"/>
  <headerFooter alignWithMargins="0"/>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Hoja60">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80</v>
      </c>
    </row>
    <row r="2" spans="1:22" s="343" customFormat="1" ht="49.5" customHeight="1" x14ac:dyDescent="0.35">
      <c r="B2" s="1443"/>
      <c r="C2" s="1443"/>
      <c r="D2" s="1443"/>
      <c r="E2" s="1443"/>
      <c r="F2" s="344"/>
      <c r="G2" s="1657"/>
      <c r="H2" s="1657"/>
      <c r="I2" s="1657"/>
      <c r="J2" s="1657"/>
      <c r="K2" s="1657"/>
      <c r="L2" s="1657"/>
      <c r="M2" s="1657"/>
      <c r="N2" s="1657"/>
      <c r="O2" s="1657"/>
      <c r="P2" s="1657"/>
      <c r="Q2" s="1657"/>
      <c r="R2" s="1657"/>
      <c r="T2" s="344"/>
    </row>
    <row r="3" spans="1:22" s="343" customFormat="1" ht="3" customHeight="1" x14ac:dyDescent="0.35">
      <c r="B3" s="344"/>
      <c r="C3" s="344"/>
      <c r="D3" s="344"/>
      <c r="E3" s="344"/>
      <c r="F3" s="344"/>
      <c r="L3" s="344"/>
      <c r="Q3" s="344"/>
      <c r="T3" s="344"/>
    </row>
    <row r="4" spans="1:22" s="345" customFormat="1" ht="15" customHeight="1" x14ac:dyDescent="0.25">
      <c r="B4" s="1481" t="s">
        <v>435</v>
      </c>
      <c r="C4" s="1481"/>
      <c r="D4" s="1481"/>
      <c r="E4" s="1481"/>
      <c r="F4" s="1481"/>
      <c r="G4" s="1481"/>
      <c r="H4" s="1481"/>
      <c r="I4" s="1481"/>
      <c r="J4" s="1481"/>
      <c r="K4" s="1481"/>
      <c r="L4" s="1481"/>
      <c r="M4" s="1481"/>
      <c r="N4" s="1481"/>
      <c r="O4" s="1481"/>
      <c r="P4" s="1481"/>
      <c r="Q4" s="1481"/>
      <c r="R4" s="1481"/>
      <c r="S4" s="1481"/>
      <c r="T4" s="1481"/>
      <c r="U4" s="924"/>
    </row>
    <row r="5" spans="1:22" s="345" customFormat="1" ht="15" customHeight="1" x14ac:dyDescent="0.25">
      <c r="B5" s="1482" t="str">
        <f>porsaad!$B$6</f>
        <v>Situación a 31 de diciembre de 2025</v>
      </c>
      <c r="C5" s="1482"/>
      <c r="D5" s="1482"/>
      <c r="E5" s="1482"/>
      <c r="F5" s="1482"/>
      <c r="G5" s="1482"/>
      <c r="H5" s="1482"/>
      <c r="I5" s="1482"/>
      <c r="J5" s="1482"/>
      <c r="K5" s="1482"/>
      <c r="L5" s="1482"/>
      <c r="M5" s="1482"/>
      <c r="N5" s="1482"/>
      <c r="O5" s="1482"/>
      <c r="P5" s="1482"/>
      <c r="Q5" s="1482"/>
      <c r="R5" s="1482"/>
      <c r="S5" s="1482"/>
      <c r="T5" s="1482"/>
      <c r="U5" s="925"/>
      <c r="V5" s="875"/>
    </row>
    <row r="6" spans="1:22" s="345" customFormat="1" ht="4.5" customHeight="1" x14ac:dyDescent="0.25"/>
    <row r="7" spans="1:22" s="322" customFormat="1" ht="15" customHeight="1" x14ac:dyDescent="0.25">
      <c r="A7" s="316"/>
      <c r="B7" s="1658" t="s">
        <v>12</v>
      </c>
      <c r="C7" s="920"/>
      <c r="D7" s="1670" t="s">
        <v>74</v>
      </c>
      <c r="E7" s="1663"/>
      <c r="F7" s="920"/>
      <c r="G7" s="1672" t="s">
        <v>31</v>
      </c>
      <c r="H7" s="1673"/>
      <c r="I7" s="1673"/>
      <c r="J7" s="1674"/>
      <c r="K7" s="921"/>
      <c r="L7" s="1672" t="s">
        <v>49</v>
      </c>
      <c r="M7" s="1673"/>
      <c r="N7" s="1673"/>
      <c r="O7" s="1674"/>
      <c r="P7" s="921"/>
      <c r="Q7" s="1672" t="s">
        <v>50</v>
      </c>
      <c r="R7" s="1673"/>
      <c r="S7" s="1673"/>
      <c r="T7" s="1674"/>
    </row>
    <row r="8" spans="1:22" s="322" customFormat="1" ht="35.25" customHeight="1" x14ac:dyDescent="0.25">
      <c r="A8" s="316"/>
      <c r="B8" s="1659"/>
      <c r="C8" s="920"/>
      <c r="D8" s="1671"/>
      <c r="E8" s="1666"/>
      <c r="F8" s="920"/>
      <c r="G8" s="1675" t="s">
        <v>69</v>
      </c>
      <c r="H8" s="1676"/>
      <c r="I8" s="1677" t="s">
        <v>129</v>
      </c>
      <c r="J8" s="1678"/>
      <c r="K8" s="957"/>
      <c r="L8" s="1679" t="s">
        <v>69</v>
      </c>
      <c r="M8" s="1680"/>
      <c r="N8" s="1677" t="s">
        <v>129</v>
      </c>
      <c r="O8" s="1678"/>
      <c r="P8" s="957"/>
      <c r="Q8" s="1679" t="s">
        <v>69</v>
      </c>
      <c r="R8" s="1680"/>
      <c r="S8" s="1677" t="s">
        <v>129</v>
      </c>
      <c r="T8" s="1678"/>
    </row>
    <row r="9" spans="1:22" s="322" customFormat="1" ht="29.25" customHeight="1" x14ac:dyDescent="0.25">
      <c r="A9" s="316"/>
      <c r="B9" s="1660"/>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197240</v>
      </c>
      <c r="E11" s="928">
        <f>D11/D$29*100</f>
        <v>49.881012895116847</v>
      </c>
      <c r="F11" s="930"/>
      <c r="G11" s="927">
        <v>33618</v>
      </c>
      <c r="H11" s="928">
        <v>17.044210099371323</v>
      </c>
      <c r="I11" s="927">
        <v>7352</v>
      </c>
      <c r="J11" s="928">
        <v>21.869236718424652</v>
      </c>
      <c r="K11" s="930"/>
      <c r="L11" s="927">
        <v>80014</v>
      </c>
      <c r="M11" s="928">
        <v>40.566822145609407</v>
      </c>
      <c r="N11" s="927">
        <v>16714</v>
      </c>
      <c r="O11" s="928">
        <v>20.888844452220862</v>
      </c>
      <c r="P11" s="930"/>
      <c r="Q11" s="927">
        <v>83608</v>
      </c>
      <c r="R11" s="928">
        <v>42.388967755019266</v>
      </c>
      <c r="S11" s="927">
        <v>17248</v>
      </c>
      <c r="T11" s="928">
        <f>IFERROR(S11/Q11*100,"-")</f>
        <v>20.629604822505023</v>
      </c>
    </row>
    <row r="12" spans="1:22" s="331" customFormat="1" ht="18" customHeight="1" x14ac:dyDescent="0.25">
      <c r="A12" s="330"/>
      <c r="B12" s="931" t="s">
        <v>7</v>
      </c>
      <c r="C12" s="930"/>
      <c r="D12" s="932">
        <f t="shared" ref="D12:D28" si="0">G12+L12+Q12</f>
        <v>6086</v>
      </c>
      <c r="E12" s="933">
        <f t="shared" ref="E12:E29" si="1">D12/D$29*100</f>
        <v>1.5391190655023379</v>
      </c>
      <c r="F12" s="930"/>
      <c r="G12" s="932">
        <v>725</v>
      </c>
      <c r="H12" s="933">
        <v>11.912586263555703</v>
      </c>
      <c r="I12" s="932">
        <v>331</v>
      </c>
      <c r="J12" s="933">
        <v>45.655172413793103</v>
      </c>
      <c r="K12" s="930"/>
      <c r="L12" s="932">
        <v>1875</v>
      </c>
      <c r="M12" s="933">
        <v>30.808412750575094</v>
      </c>
      <c r="N12" s="932">
        <v>780</v>
      </c>
      <c r="O12" s="933">
        <v>41.6</v>
      </c>
      <c r="P12" s="930"/>
      <c r="Q12" s="932">
        <v>3486</v>
      </c>
      <c r="R12" s="933">
        <v>57.27900098586921</v>
      </c>
      <c r="S12" s="932">
        <v>1516</v>
      </c>
      <c r="T12" s="933">
        <f t="shared" ref="T12:T28" si="2">IFERROR(S12/Q12*100,"-")</f>
        <v>43.488238668961557</v>
      </c>
    </row>
    <row r="13" spans="1:22" s="331" customFormat="1" ht="18" customHeight="1" x14ac:dyDescent="0.25">
      <c r="A13" s="330"/>
      <c r="B13" s="931" t="s">
        <v>37</v>
      </c>
      <c r="C13" s="930"/>
      <c r="D13" s="932">
        <f t="shared" si="0"/>
        <v>7735</v>
      </c>
      <c r="E13" s="933">
        <f t="shared" si="1"/>
        <v>1.9561429463786699</v>
      </c>
      <c r="F13" s="930"/>
      <c r="G13" s="932">
        <v>836</v>
      </c>
      <c r="H13" s="933">
        <v>10.808015513897868</v>
      </c>
      <c r="I13" s="932">
        <v>545</v>
      </c>
      <c r="J13" s="933">
        <v>65.191387559808618</v>
      </c>
      <c r="K13" s="930"/>
      <c r="L13" s="932">
        <v>1915</v>
      </c>
      <c r="M13" s="933">
        <v>24.757595345830641</v>
      </c>
      <c r="N13" s="932">
        <v>885</v>
      </c>
      <c r="O13" s="933">
        <v>46.214099216710181</v>
      </c>
      <c r="P13" s="930"/>
      <c r="Q13" s="932">
        <v>4984</v>
      </c>
      <c r="R13" s="933">
        <v>64.434389140271492</v>
      </c>
      <c r="S13" s="932">
        <v>1939</v>
      </c>
      <c r="T13" s="933">
        <f t="shared" si="2"/>
        <v>38.90449438202247</v>
      </c>
    </row>
    <row r="14" spans="1:22" s="331" customFormat="1" ht="18" customHeight="1" x14ac:dyDescent="0.25">
      <c r="A14" s="330"/>
      <c r="B14" s="931" t="s">
        <v>38</v>
      </c>
      <c r="C14" s="930"/>
      <c r="D14" s="932">
        <f t="shared" si="0"/>
        <v>2547</v>
      </c>
      <c r="E14" s="933">
        <f t="shared" si="1"/>
        <v>0.64412360496786969</v>
      </c>
      <c r="F14" s="930"/>
      <c r="G14" s="932">
        <v>658</v>
      </c>
      <c r="H14" s="933">
        <v>25.834314880251274</v>
      </c>
      <c r="I14" s="932">
        <v>37</v>
      </c>
      <c r="J14" s="933">
        <v>5.6231003039513681</v>
      </c>
      <c r="K14" s="930"/>
      <c r="L14" s="932">
        <v>928</v>
      </c>
      <c r="M14" s="933">
        <v>36.435021594032193</v>
      </c>
      <c r="N14" s="932">
        <v>49</v>
      </c>
      <c r="O14" s="933">
        <v>5.2801724137931032</v>
      </c>
      <c r="P14" s="930"/>
      <c r="Q14" s="932">
        <v>961</v>
      </c>
      <c r="R14" s="933">
        <v>37.73066352571653</v>
      </c>
      <c r="S14" s="932">
        <v>69</v>
      </c>
      <c r="T14" s="933">
        <f t="shared" si="2"/>
        <v>7.1800208116545265</v>
      </c>
    </row>
    <row r="15" spans="1:22" s="331" customFormat="1" ht="18" customHeight="1" x14ac:dyDescent="0.25">
      <c r="A15" s="330"/>
      <c r="B15" s="931" t="s">
        <v>6</v>
      </c>
      <c r="C15" s="930"/>
      <c r="D15" s="932">
        <f t="shared" si="0"/>
        <v>1470</v>
      </c>
      <c r="E15" s="933">
        <f t="shared" si="1"/>
        <v>0.37175567306743951</v>
      </c>
      <c r="F15" s="930"/>
      <c r="G15" s="932">
        <v>501</v>
      </c>
      <c r="H15" s="933">
        <v>34.08163265306122</v>
      </c>
      <c r="I15" s="932">
        <v>62</v>
      </c>
      <c r="J15" s="933">
        <v>12.375249500998004</v>
      </c>
      <c r="K15" s="930"/>
      <c r="L15" s="932">
        <v>467</v>
      </c>
      <c r="M15" s="933">
        <v>31.768707482993197</v>
      </c>
      <c r="N15" s="932">
        <v>74</v>
      </c>
      <c r="O15" s="933">
        <v>15.845824411134904</v>
      </c>
      <c r="P15" s="930"/>
      <c r="Q15" s="932">
        <v>502</v>
      </c>
      <c r="R15" s="933">
        <v>34.14965986394558</v>
      </c>
      <c r="S15" s="932">
        <v>88</v>
      </c>
      <c r="T15" s="933">
        <f t="shared" si="2"/>
        <v>17.529880478087652</v>
      </c>
    </row>
    <row r="16" spans="1:22" s="331" customFormat="1" ht="18" customHeight="1" x14ac:dyDescent="0.25">
      <c r="A16" s="330"/>
      <c r="B16" s="931" t="s">
        <v>5</v>
      </c>
      <c r="C16" s="930"/>
      <c r="D16" s="932">
        <f t="shared" si="0"/>
        <v>1346</v>
      </c>
      <c r="E16" s="933">
        <f t="shared" si="1"/>
        <v>0.34039669112161469</v>
      </c>
      <c r="F16" s="930"/>
      <c r="G16" s="932">
        <v>377</v>
      </c>
      <c r="H16" s="933">
        <v>28.008915304606241</v>
      </c>
      <c r="I16" s="932">
        <v>116</v>
      </c>
      <c r="J16" s="933">
        <v>30.76923076923077</v>
      </c>
      <c r="K16" s="930"/>
      <c r="L16" s="932">
        <v>571</v>
      </c>
      <c r="M16" s="933">
        <v>42.421991084695392</v>
      </c>
      <c r="N16" s="932">
        <v>169</v>
      </c>
      <c r="O16" s="933">
        <v>29.597197898423815</v>
      </c>
      <c r="P16" s="930"/>
      <c r="Q16" s="932">
        <v>398</v>
      </c>
      <c r="R16" s="933">
        <v>29.569093610698367</v>
      </c>
      <c r="S16" s="932">
        <v>128</v>
      </c>
      <c r="T16" s="933">
        <f t="shared" si="2"/>
        <v>32.1608040201005</v>
      </c>
    </row>
    <row r="17" spans="1:20" s="331" customFormat="1" ht="18" customHeight="1" x14ac:dyDescent="0.25">
      <c r="A17" s="330"/>
      <c r="B17" s="931" t="s">
        <v>4</v>
      </c>
      <c r="C17" s="930"/>
      <c r="D17" s="932">
        <f t="shared" si="0"/>
        <v>24141</v>
      </c>
      <c r="E17" s="933">
        <f t="shared" si="1"/>
        <v>6.1051385738238482</v>
      </c>
      <c r="F17" s="930"/>
      <c r="G17" s="932">
        <v>3391</v>
      </c>
      <c r="H17" s="933">
        <v>14.046642641149912</v>
      </c>
      <c r="I17" s="932">
        <v>1678</v>
      </c>
      <c r="J17" s="933">
        <v>49.483928044824538</v>
      </c>
      <c r="K17" s="930"/>
      <c r="L17" s="932">
        <v>7374</v>
      </c>
      <c r="M17" s="933">
        <v>30.545544923574003</v>
      </c>
      <c r="N17" s="932">
        <v>2852</v>
      </c>
      <c r="O17" s="933">
        <v>38.676430702468132</v>
      </c>
      <c r="P17" s="930"/>
      <c r="Q17" s="932">
        <v>13376</v>
      </c>
      <c r="R17" s="933">
        <v>55.407812435276085</v>
      </c>
      <c r="S17" s="932">
        <v>5023</v>
      </c>
      <c r="T17" s="933">
        <f t="shared" si="2"/>
        <v>37.552332535885171</v>
      </c>
    </row>
    <row r="18" spans="1:20" s="331" customFormat="1" ht="18" customHeight="1" x14ac:dyDescent="0.25">
      <c r="A18" s="330"/>
      <c r="B18" s="931" t="s">
        <v>40</v>
      </c>
      <c r="C18" s="930"/>
      <c r="D18" s="932">
        <f t="shared" si="0"/>
        <v>15425</v>
      </c>
      <c r="E18" s="933">
        <f t="shared" si="1"/>
        <v>3.900905617051194</v>
      </c>
      <c r="F18" s="930"/>
      <c r="G18" s="932">
        <v>2929</v>
      </c>
      <c r="H18" s="933">
        <v>18.988654781199351</v>
      </c>
      <c r="I18" s="932">
        <v>507</v>
      </c>
      <c r="J18" s="933">
        <v>17.309662000682827</v>
      </c>
      <c r="K18" s="930"/>
      <c r="L18" s="932">
        <v>4557</v>
      </c>
      <c r="M18" s="933">
        <v>29.54294975688817</v>
      </c>
      <c r="N18" s="932">
        <v>1167</v>
      </c>
      <c r="O18" s="933">
        <v>25.608953258722845</v>
      </c>
      <c r="P18" s="930"/>
      <c r="Q18" s="932">
        <v>7939</v>
      </c>
      <c r="R18" s="933">
        <v>51.468395461912472</v>
      </c>
      <c r="S18" s="932">
        <v>2647</v>
      </c>
      <c r="T18" s="933">
        <f t="shared" si="2"/>
        <v>33.341730696561278</v>
      </c>
    </row>
    <row r="19" spans="1:20" s="331" customFormat="1" ht="18" customHeight="1" x14ac:dyDescent="0.25">
      <c r="A19" s="330"/>
      <c r="B19" s="931" t="s">
        <v>41</v>
      </c>
      <c r="C19" s="930"/>
      <c r="D19" s="932">
        <f t="shared" si="0"/>
        <v>32583</v>
      </c>
      <c r="E19" s="933">
        <f t="shared" si="1"/>
        <v>8.2400782962968577</v>
      </c>
      <c r="F19" s="930"/>
      <c r="G19" s="932">
        <v>5833</v>
      </c>
      <c r="H19" s="933">
        <v>17.901973421722982</v>
      </c>
      <c r="I19" s="932">
        <v>812</v>
      </c>
      <c r="J19" s="933">
        <v>13.920795474027086</v>
      </c>
      <c r="K19" s="930"/>
      <c r="L19" s="932">
        <v>13438</v>
      </c>
      <c r="M19" s="933">
        <v>41.242365650799492</v>
      </c>
      <c r="N19" s="932">
        <v>3284</v>
      </c>
      <c r="O19" s="933">
        <v>24.438160440541747</v>
      </c>
      <c r="P19" s="930"/>
      <c r="Q19" s="932">
        <v>13312</v>
      </c>
      <c r="R19" s="933">
        <v>40.855660927477516</v>
      </c>
      <c r="S19" s="932">
        <v>7117</v>
      </c>
      <c r="T19" s="933">
        <f t="shared" si="2"/>
        <v>53.463040865384613</v>
      </c>
    </row>
    <row r="20" spans="1:20" s="331" customFormat="1" ht="18" customHeight="1" x14ac:dyDescent="0.25">
      <c r="A20" s="330"/>
      <c r="B20" s="931" t="s">
        <v>3</v>
      </c>
      <c r="C20" s="930"/>
      <c r="D20" s="932">
        <f t="shared" si="0"/>
        <v>6983</v>
      </c>
      <c r="E20" s="933">
        <f t="shared" si="1"/>
        <v>1.7659658945781835</v>
      </c>
      <c r="F20" s="930"/>
      <c r="G20" s="932">
        <v>1160</v>
      </c>
      <c r="H20" s="933">
        <v>16.611771444937705</v>
      </c>
      <c r="I20" s="932">
        <v>296</v>
      </c>
      <c r="J20" s="933">
        <v>25.517241379310345</v>
      </c>
      <c r="K20" s="930"/>
      <c r="L20" s="932">
        <v>2510</v>
      </c>
      <c r="M20" s="933">
        <v>35.944436488615203</v>
      </c>
      <c r="N20" s="932">
        <v>726</v>
      </c>
      <c r="O20" s="933">
        <v>28.924302788844621</v>
      </c>
      <c r="P20" s="930"/>
      <c r="Q20" s="932">
        <v>3313</v>
      </c>
      <c r="R20" s="933">
        <v>47.443792066447088</v>
      </c>
      <c r="S20" s="932">
        <v>1077</v>
      </c>
      <c r="T20" s="933">
        <f t="shared" si="2"/>
        <v>32.50830063386659</v>
      </c>
    </row>
    <row r="21" spans="1:20" s="331" customFormat="1" ht="18" customHeight="1" x14ac:dyDescent="0.25">
      <c r="A21" s="330"/>
      <c r="B21" s="931" t="s">
        <v>2</v>
      </c>
      <c r="C21" s="930"/>
      <c r="D21" s="932">
        <f t="shared" si="0"/>
        <v>926</v>
      </c>
      <c r="E21" s="933">
        <f t="shared" si="1"/>
        <v>0.23418078453091767</v>
      </c>
      <c r="F21" s="930"/>
      <c r="G21" s="932">
        <v>179</v>
      </c>
      <c r="H21" s="933">
        <v>19.330453563714904</v>
      </c>
      <c r="I21" s="932">
        <v>113</v>
      </c>
      <c r="J21" s="933">
        <v>63.128491620111724</v>
      </c>
      <c r="K21" s="930"/>
      <c r="L21" s="932">
        <v>288</v>
      </c>
      <c r="M21" s="933">
        <v>31.101511879049674</v>
      </c>
      <c r="N21" s="932">
        <v>143</v>
      </c>
      <c r="O21" s="933">
        <v>49.652777777777779</v>
      </c>
      <c r="P21" s="930"/>
      <c r="Q21" s="932">
        <v>459</v>
      </c>
      <c r="R21" s="933">
        <v>49.568034557235421</v>
      </c>
      <c r="S21" s="932">
        <v>233</v>
      </c>
      <c r="T21" s="933">
        <f t="shared" si="2"/>
        <v>50.76252723311547</v>
      </c>
    </row>
    <row r="22" spans="1:20" s="331" customFormat="1" ht="18" customHeight="1" x14ac:dyDescent="0.25">
      <c r="A22" s="330"/>
      <c r="B22" s="931" t="s">
        <v>35</v>
      </c>
      <c r="C22" s="930"/>
      <c r="D22" s="932">
        <f t="shared" si="0"/>
        <v>22819</v>
      </c>
      <c r="E22" s="933">
        <f t="shared" si="1"/>
        <v>5.7708113630788445</v>
      </c>
      <c r="F22" s="930"/>
      <c r="G22" s="932">
        <v>8203</v>
      </c>
      <c r="H22" s="933">
        <v>35.94811341426005</v>
      </c>
      <c r="I22" s="932">
        <v>2551</v>
      </c>
      <c r="J22" s="933">
        <v>31.098378641960256</v>
      </c>
      <c r="K22" s="930"/>
      <c r="L22" s="932">
        <v>7718</v>
      </c>
      <c r="M22" s="933">
        <v>33.822691616635261</v>
      </c>
      <c r="N22" s="932">
        <v>3008</v>
      </c>
      <c r="O22" s="933">
        <v>38.973827416429124</v>
      </c>
      <c r="P22" s="930"/>
      <c r="Q22" s="932">
        <v>6898</v>
      </c>
      <c r="R22" s="933">
        <v>30.229194969104693</v>
      </c>
      <c r="S22" s="932">
        <v>2748</v>
      </c>
      <c r="T22" s="933">
        <f t="shared" si="2"/>
        <v>39.837634096839665</v>
      </c>
    </row>
    <row r="23" spans="1:20" s="331" customFormat="1" ht="18" customHeight="1" x14ac:dyDescent="0.25">
      <c r="A23" s="330"/>
      <c r="B23" s="931" t="s">
        <v>42</v>
      </c>
      <c r="C23" s="930"/>
      <c r="D23" s="932">
        <f t="shared" si="0"/>
        <v>59614</v>
      </c>
      <c r="E23" s="933">
        <f t="shared" si="1"/>
        <v>15.07608346547098</v>
      </c>
      <c r="F23" s="930"/>
      <c r="G23" s="932">
        <v>17108</v>
      </c>
      <c r="H23" s="933">
        <v>28.697956855772134</v>
      </c>
      <c r="I23" s="932">
        <v>2541</v>
      </c>
      <c r="J23" s="933">
        <v>14.852700490998364</v>
      </c>
      <c r="K23" s="930"/>
      <c r="L23" s="932">
        <v>24441</v>
      </c>
      <c r="M23" s="933">
        <v>40.998758680846784</v>
      </c>
      <c r="N23" s="932">
        <v>3367</v>
      </c>
      <c r="O23" s="933">
        <v>13.776032077247249</v>
      </c>
      <c r="P23" s="930"/>
      <c r="Q23" s="932">
        <v>18065</v>
      </c>
      <c r="R23" s="933">
        <v>30.303284463381086</v>
      </c>
      <c r="S23" s="932">
        <v>3009</v>
      </c>
      <c r="T23" s="933">
        <f t="shared" si="2"/>
        <v>16.656518128978686</v>
      </c>
    </row>
    <row r="24" spans="1:20" s="331" customFormat="1" ht="18" customHeight="1" x14ac:dyDescent="0.25">
      <c r="A24" s="330">
        <v>47094</v>
      </c>
      <c r="B24" s="931" t="s">
        <v>43</v>
      </c>
      <c r="C24" s="930"/>
      <c r="D24" s="932">
        <f t="shared" si="0"/>
        <v>3931</v>
      </c>
      <c r="E24" s="933">
        <f t="shared" si="1"/>
        <v>0.9941303066857855</v>
      </c>
      <c r="F24" s="930"/>
      <c r="G24" s="932">
        <v>578</v>
      </c>
      <c r="H24" s="933">
        <v>14.703637751208342</v>
      </c>
      <c r="I24" s="932">
        <v>221</v>
      </c>
      <c r="J24" s="933">
        <v>38.235294117647058</v>
      </c>
      <c r="K24" s="930"/>
      <c r="L24" s="932">
        <v>1232</v>
      </c>
      <c r="M24" s="933">
        <v>31.340625794963113</v>
      </c>
      <c r="N24" s="932">
        <v>385</v>
      </c>
      <c r="O24" s="933">
        <v>31.25</v>
      </c>
      <c r="P24" s="930"/>
      <c r="Q24" s="932">
        <v>2121</v>
      </c>
      <c r="R24" s="933">
        <v>53.955736453828543</v>
      </c>
      <c r="S24" s="932">
        <v>613</v>
      </c>
      <c r="T24" s="933">
        <f t="shared" si="2"/>
        <v>28.901461574728906</v>
      </c>
    </row>
    <row r="25" spans="1:20" s="331" customFormat="1" ht="18" customHeight="1" x14ac:dyDescent="0.25">
      <c r="B25" s="931" t="s">
        <v>44</v>
      </c>
      <c r="C25" s="930"/>
      <c r="D25" s="932">
        <f t="shared" si="0"/>
        <v>1243</v>
      </c>
      <c r="E25" s="933">
        <f t="shared" si="1"/>
        <v>0.3143485045053247</v>
      </c>
      <c r="F25" s="930"/>
      <c r="G25" s="932">
        <v>206</v>
      </c>
      <c r="H25" s="933">
        <v>16.5728077232502</v>
      </c>
      <c r="I25" s="932">
        <v>1</v>
      </c>
      <c r="J25" s="933">
        <v>0.48543689320388345</v>
      </c>
      <c r="K25" s="930"/>
      <c r="L25" s="932">
        <v>352</v>
      </c>
      <c r="M25" s="933">
        <v>28.318584070796462</v>
      </c>
      <c r="N25" s="932">
        <v>10</v>
      </c>
      <c r="O25" s="933">
        <v>2.8409090909090908</v>
      </c>
      <c r="P25" s="930"/>
      <c r="Q25" s="932">
        <v>685</v>
      </c>
      <c r="R25" s="933">
        <v>55.108608205953338</v>
      </c>
      <c r="S25" s="932">
        <v>5</v>
      </c>
      <c r="T25" s="933">
        <f t="shared" si="2"/>
        <v>0.72992700729927007</v>
      </c>
    </row>
    <row r="26" spans="1:20" s="331" customFormat="1" ht="18" customHeight="1" x14ac:dyDescent="0.25">
      <c r="B26" s="931" t="s">
        <v>45</v>
      </c>
      <c r="C26" s="930"/>
      <c r="D26" s="932">
        <f t="shared" si="0"/>
        <v>6369</v>
      </c>
      <c r="E26" s="933">
        <f t="shared" si="1"/>
        <v>1.6106883549432123</v>
      </c>
      <c r="F26" s="930"/>
      <c r="G26" s="932">
        <v>1398</v>
      </c>
      <c r="H26" s="933">
        <v>21.950070654733867</v>
      </c>
      <c r="I26" s="932">
        <v>114</v>
      </c>
      <c r="J26" s="933">
        <v>8.1545064377682408</v>
      </c>
      <c r="K26" s="930"/>
      <c r="L26" s="932">
        <v>1947</v>
      </c>
      <c r="M26" s="933">
        <v>30.569948186528496</v>
      </c>
      <c r="N26" s="932">
        <v>248</v>
      </c>
      <c r="O26" s="933">
        <v>12.737544940934772</v>
      </c>
      <c r="P26" s="930"/>
      <c r="Q26" s="932">
        <v>3024</v>
      </c>
      <c r="R26" s="933">
        <v>47.47998115873763</v>
      </c>
      <c r="S26" s="932">
        <v>759</v>
      </c>
      <c r="T26" s="933">
        <f t="shared" si="2"/>
        <v>25.099206349206348</v>
      </c>
    </row>
    <row r="27" spans="1:20" s="331" customFormat="1" ht="18" customHeight="1" x14ac:dyDescent="0.25">
      <c r="B27" s="931" t="s">
        <v>46</v>
      </c>
      <c r="C27" s="930"/>
      <c r="D27" s="932">
        <f t="shared" si="0"/>
        <v>3590</v>
      </c>
      <c r="E27" s="933">
        <f t="shared" si="1"/>
        <v>0.90789310633476727</v>
      </c>
      <c r="F27" s="930"/>
      <c r="G27" s="932">
        <v>617</v>
      </c>
      <c r="H27" s="933">
        <v>17.186629526462397</v>
      </c>
      <c r="I27" s="932">
        <v>107</v>
      </c>
      <c r="J27" s="933">
        <v>17.341977309562399</v>
      </c>
      <c r="K27" s="930"/>
      <c r="L27" s="932">
        <v>1334</v>
      </c>
      <c r="M27" s="933">
        <v>37.15877437325905</v>
      </c>
      <c r="N27" s="932">
        <v>232</v>
      </c>
      <c r="O27" s="933">
        <v>17.391304347826086</v>
      </c>
      <c r="P27" s="930"/>
      <c r="Q27" s="932">
        <v>1639</v>
      </c>
      <c r="R27" s="933">
        <v>45.654596100278546</v>
      </c>
      <c r="S27" s="932">
        <v>569</v>
      </c>
      <c r="T27" s="933">
        <f t="shared" si="2"/>
        <v>34.716290420988408</v>
      </c>
    </row>
    <row r="28" spans="1:20" s="331" customFormat="1" ht="18" customHeight="1" x14ac:dyDescent="0.25">
      <c r="B28" s="953" t="s">
        <v>1</v>
      </c>
      <c r="C28" s="930"/>
      <c r="D28" s="954">
        <f t="shared" si="0"/>
        <v>1373</v>
      </c>
      <c r="E28" s="955">
        <f t="shared" si="1"/>
        <v>0.34722485654530238</v>
      </c>
      <c r="F28" s="930"/>
      <c r="G28" s="954">
        <v>389</v>
      </c>
      <c r="H28" s="955">
        <v>28.332119446467591</v>
      </c>
      <c r="I28" s="954">
        <v>180</v>
      </c>
      <c r="J28" s="955">
        <v>46.272493573264782</v>
      </c>
      <c r="K28" s="930"/>
      <c r="L28" s="954">
        <v>468</v>
      </c>
      <c r="M28" s="955">
        <v>34.085943190094682</v>
      </c>
      <c r="N28" s="954">
        <v>193</v>
      </c>
      <c r="O28" s="955">
        <v>41.239316239316238</v>
      </c>
      <c r="P28" s="930"/>
      <c r="Q28" s="954">
        <v>516</v>
      </c>
      <c r="R28" s="955">
        <v>37.581937363437731</v>
      </c>
      <c r="S28" s="954">
        <v>244</v>
      </c>
      <c r="T28" s="955">
        <f t="shared" si="2"/>
        <v>47.286821705426355</v>
      </c>
    </row>
    <row r="29" spans="1:20" s="319" customFormat="1" ht="18" customHeight="1" x14ac:dyDescent="0.25">
      <c r="B29" s="1284" t="s">
        <v>0</v>
      </c>
      <c r="C29" s="1277"/>
      <c r="D29" s="1285">
        <f>SUM(D11:D28)</f>
        <v>395421</v>
      </c>
      <c r="E29" s="1286">
        <f t="shared" si="1"/>
        <v>100</v>
      </c>
      <c r="F29" s="1277"/>
      <c r="G29" s="1285">
        <f>SUM(G11:G28)</f>
        <v>78706</v>
      </c>
      <c r="H29" s="1286">
        <f t="shared" ref="H29" si="3">G29/$D29*100</f>
        <v>19.904355105065235</v>
      </c>
      <c r="I29" s="1285">
        <f>SUM(I11:I28)</f>
        <v>17564</v>
      </c>
      <c r="J29" s="1286">
        <f>I29/G29*100</f>
        <v>22.315960663735929</v>
      </c>
      <c r="K29" s="1277"/>
      <c r="L29" s="1285">
        <f>SUM(L11:L28)</f>
        <v>151429</v>
      </c>
      <c r="M29" s="1286">
        <f t="shared" ref="M29" si="4">L29/$D29*100</f>
        <v>38.295639331244416</v>
      </c>
      <c r="N29" s="1285">
        <f>SUM(N11:N28)</f>
        <v>34286</v>
      </c>
      <c r="O29" s="1286">
        <f>N29/L29*100</f>
        <v>22.641634033111227</v>
      </c>
      <c r="P29" s="1277"/>
      <c r="Q29" s="1285">
        <f>SUM(Q11:Q28)</f>
        <v>165286</v>
      </c>
      <c r="R29" s="1286">
        <f t="shared" ref="R29" si="5">Q29/$D29*100</f>
        <v>41.800005563690348</v>
      </c>
      <c r="S29" s="1285">
        <f>SUM(S11:S28)</f>
        <v>45032</v>
      </c>
      <c r="T29" s="1286">
        <f>S29/Q29*100</f>
        <v>27.244896724465473</v>
      </c>
    </row>
    <row r="30" spans="1:20" s="328" customFormat="1" ht="6.75" customHeight="1" x14ac:dyDescent="0.25">
      <c r="B30" s="1668"/>
      <c r="C30" s="1668"/>
      <c r="D30" s="1668"/>
      <c r="E30" s="1668"/>
      <c r="F30" s="779"/>
    </row>
    <row r="31" spans="1:20" x14ac:dyDescent="0.35">
      <c r="B31" s="1669"/>
      <c r="C31" s="1669"/>
      <c r="D31" s="1669"/>
      <c r="E31" s="1669"/>
      <c r="F31" s="1669"/>
      <c r="G31" s="1669"/>
      <c r="H31" s="1669"/>
      <c r="I31" s="1669"/>
      <c r="J31" s="1669"/>
      <c r="K31" s="1669"/>
      <c r="L31" s="1669"/>
      <c r="M31" s="1669"/>
      <c r="N31" s="1669"/>
      <c r="O31" s="1669"/>
      <c r="P31" s="1669"/>
      <c r="Q31" s="1669"/>
      <c r="R31" s="1669"/>
    </row>
    <row r="32" spans="1:20" x14ac:dyDescent="0.35">
      <c r="G32" s="935"/>
      <c r="L32" s="935"/>
    </row>
    <row r="33" spans="2:12" x14ac:dyDescent="0.35">
      <c r="B33" s="935"/>
      <c r="L33" s="935"/>
    </row>
  </sheetData>
  <mergeCells count="17">
    <mergeCell ref="S8:T8"/>
    <mergeCell ref="B4:T4"/>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9" orientation="landscape" r:id="rId1"/>
  <headerFooter alignWithMargins="0"/>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Hoja61">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63</v>
      </c>
    </row>
    <row r="2" spans="1:22" s="343" customFormat="1" ht="49.5" customHeight="1" x14ac:dyDescent="0.35">
      <c r="B2" s="1443"/>
      <c r="C2" s="1443"/>
      <c r="D2" s="1443"/>
      <c r="E2" s="1443"/>
      <c r="F2" s="344"/>
      <c r="G2" s="1657"/>
      <c r="H2" s="1657"/>
      <c r="I2" s="1657"/>
      <c r="J2" s="1657"/>
      <c r="K2" s="1657"/>
      <c r="L2" s="1657"/>
      <c r="M2" s="1657"/>
      <c r="N2" s="1657"/>
      <c r="O2" s="1657"/>
      <c r="P2" s="1657"/>
      <c r="Q2" s="1657"/>
      <c r="R2" s="1657"/>
      <c r="T2" s="344"/>
    </row>
    <row r="3" spans="1:22" s="343" customFormat="1" ht="3" customHeight="1" x14ac:dyDescent="0.35">
      <c r="B3" s="344"/>
      <c r="C3" s="344"/>
      <c r="D3" s="344"/>
      <c r="E3" s="344"/>
      <c r="F3" s="344"/>
      <c r="L3" s="344"/>
      <c r="Q3" s="344"/>
      <c r="T3" s="344"/>
    </row>
    <row r="4" spans="1:22" s="345" customFormat="1" ht="15" customHeight="1" x14ac:dyDescent="0.25">
      <c r="B4" s="1481" t="s">
        <v>434</v>
      </c>
      <c r="C4" s="1481"/>
      <c r="D4" s="1481"/>
      <c r="E4" s="1481"/>
      <c r="F4" s="1481"/>
      <c r="G4" s="1481"/>
      <c r="H4" s="1481"/>
      <c r="I4" s="1481"/>
      <c r="J4" s="1481"/>
      <c r="K4" s="1481"/>
      <c r="L4" s="1481"/>
      <c r="M4" s="1481"/>
      <c r="N4" s="1481"/>
      <c r="O4" s="1481"/>
      <c r="P4" s="1481"/>
      <c r="Q4" s="1481"/>
      <c r="R4" s="1481"/>
      <c r="S4" s="1481"/>
      <c r="T4" s="1481"/>
      <c r="U4" s="924"/>
    </row>
    <row r="5" spans="1:22" s="345" customFormat="1" ht="15" customHeight="1" x14ac:dyDescent="0.25">
      <c r="B5" s="1482" t="str">
        <f>porsaad!$B$6</f>
        <v>Situación a 31 de diciembre de 2025</v>
      </c>
      <c r="C5" s="1482"/>
      <c r="D5" s="1482"/>
      <c r="E5" s="1482"/>
      <c r="F5" s="1482"/>
      <c r="G5" s="1482"/>
      <c r="H5" s="1482"/>
      <c r="I5" s="1482"/>
      <c r="J5" s="1482"/>
      <c r="K5" s="1482"/>
      <c r="L5" s="1482"/>
      <c r="M5" s="1482"/>
      <c r="N5" s="1482"/>
      <c r="O5" s="1482"/>
      <c r="P5" s="1482"/>
      <c r="Q5" s="1482"/>
      <c r="R5" s="1482"/>
      <c r="S5" s="1482"/>
      <c r="T5" s="1482"/>
      <c r="U5" s="925"/>
      <c r="V5" s="875"/>
    </row>
    <row r="6" spans="1:22" s="345" customFormat="1" ht="4.5" customHeight="1" x14ac:dyDescent="0.25"/>
    <row r="7" spans="1:22" s="322" customFormat="1" ht="15" customHeight="1" x14ac:dyDescent="0.25">
      <c r="A7" s="316"/>
      <c r="B7" s="1658" t="s">
        <v>12</v>
      </c>
      <c r="C7" s="920"/>
      <c r="D7" s="1670" t="s">
        <v>75</v>
      </c>
      <c r="E7" s="1663"/>
      <c r="F7" s="920"/>
      <c r="G7" s="1672" t="s">
        <v>31</v>
      </c>
      <c r="H7" s="1673"/>
      <c r="I7" s="1673"/>
      <c r="J7" s="1674"/>
      <c r="K7" s="921"/>
      <c r="L7" s="1672" t="s">
        <v>49</v>
      </c>
      <c r="M7" s="1673"/>
      <c r="N7" s="1673"/>
      <c r="O7" s="1674"/>
      <c r="P7" s="921"/>
      <c r="Q7" s="1672" t="s">
        <v>50</v>
      </c>
      <c r="R7" s="1673"/>
      <c r="S7" s="1673"/>
      <c r="T7" s="1674"/>
    </row>
    <row r="8" spans="1:22" s="322" customFormat="1" ht="35.25" customHeight="1" x14ac:dyDescent="0.25">
      <c r="A8" s="316"/>
      <c r="B8" s="1659"/>
      <c r="C8" s="920"/>
      <c r="D8" s="1671"/>
      <c r="E8" s="1666"/>
      <c r="F8" s="920"/>
      <c r="G8" s="1675" t="s">
        <v>69</v>
      </c>
      <c r="H8" s="1676"/>
      <c r="I8" s="1677" t="s">
        <v>129</v>
      </c>
      <c r="J8" s="1678"/>
      <c r="K8" s="957"/>
      <c r="L8" s="1679" t="s">
        <v>69</v>
      </c>
      <c r="M8" s="1680"/>
      <c r="N8" s="1677" t="s">
        <v>129</v>
      </c>
      <c r="O8" s="1678"/>
      <c r="P8" s="957"/>
      <c r="Q8" s="1679" t="s">
        <v>69</v>
      </c>
      <c r="R8" s="1680"/>
      <c r="S8" s="1677" t="s">
        <v>129</v>
      </c>
      <c r="T8" s="1678"/>
    </row>
    <row r="9" spans="1:22" s="322" customFormat="1" ht="29.25" customHeight="1" x14ac:dyDescent="0.25">
      <c r="A9" s="316"/>
      <c r="B9" s="1660"/>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16632</v>
      </c>
      <c r="E11" s="928">
        <f>D11/D$29*100</f>
        <v>14.997835810128409</v>
      </c>
      <c r="F11" s="930"/>
      <c r="G11" s="927">
        <v>6475</v>
      </c>
      <c r="H11" s="928">
        <v>38.930976430976436</v>
      </c>
      <c r="I11" s="927">
        <v>2060</v>
      </c>
      <c r="J11" s="928">
        <v>31.814671814671811</v>
      </c>
      <c r="K11" s="930"/>
      <c r="L11" s="927">
        <v>8957</v>
      </c>
      <c r="M11" s="928">
        <v>53.854016354016352</v>
      </c>
      <c r="N11" s="927">
        <v>3367</v>
      </c>
      <c r="O11" s="928">
        <v>37.590711175616839</v>
      </c>
      <c r="P11" s="930"/>
      <c r="Q11" s="927">
        <v>1200</v>
      </c>
      <c r="R11" s="928">
        <v>7.2150072150072146</v>
      </c>
      <c r="S11" s="927">
        <v>605</v>
      </c>
      <c r="T11" s="928">
        <f>IFERROR(S11/Q11*100,"-")</f>
        <v>50.416666666666664</v>
      </c>
    </row>
    <row r="12" spans="1:22" s="331" customFormat="1" ht="18" customHeight="1" x14ac:dyDescent="0.25">
      <c r="A12" s="330"/>
      <c r="B12" s="931" t="s">
        <v>7</v>
      </c>
      <c r="C12" s="930"/>
      <c r="D12" s="932">
        <f t="shared" ref="D12:D28" si="0">G12+L12+Q12</f>
        <v>1839</v>
      </c>
      <c r="E12" s="933">
        <f t="shared" ref="E12:E29" si="1">D12/D$29*100</f>
        <v>1.6583104891069109</v>
      </c>
      <c r="F12" s="930"/>
      <c r="G12" s="932">
        <v>513</v>
      </c>
      <c r="H12" s="933">
        <v>27.895595432300162</v>
      </c>
      <c r="I12" s="932">
        <v>197</v>
      </c>
      <c r="J12" s="933">
        <v>38.40155945419103</v>
      </c>
      <c r="K12" s="930"/>
      <c r="L12" s="932">
        <v>688</v>
      </c>
      <c r="M12" s="933">
        <v>37.411636759108212</v>
      </c>
      <c r="N12" s="932">
        <v>265</v>
      </c>
      <c r="O12" s="933">
        <v>38.517441860465119</v>
      </c>
      <c r="P12" s="930"/>
      <c r="Q12" s="932">
        <v>638</v>
      </c>
      <c r="R12" s="933">
        <v>34.692767808591626</v>
      </c>
      <c r="S12" s="932">
        <v>123</v>
      </c>
      <c r="T12" s="933">
        <f t="shared" ref="T12:T28" si="2">IFERROR(S12/Q12*100,"-")</f>
        <v>19.278996865203762</v>
      </c>
    </row>
    <row r="13" spans="1:22" s="331" customFormat="1" ht="18" customHeight="1" x14ac:dyDescent="0.25">
      <c r="A13" s="330"/>
      <c r="B13" s="931" t="s">
        <v>37</v>
      </c>
      <c r="C13" s="930"/>
      <c r="D13" s="932">
        <f t="shared" si="0"/>
        <v>2268</v>
      </c>
      <c r="E13" s="933">
        <f t="shared" si="1"/>
        <v>2.0451594286538741</v>
      </c>
      <c r="F13" s="930"/>
      <c r="G13" s="932">
        <v>551</v>
      </c>
      <c r="H13" s="933">
        <v>24.294532627865962</v>
      </c>
      <c r="I13" s="932">
        <v>34</v>
      </c>
      <c r="J13" s="933">
        <v>6.1705989110707806</v>
      </c>
      <c r="K13" s="930"/>
      <c r="L13" s="932">
        <v>894</v>
      </c>
      <c r="M13" s="933">
        <v>39.417989417989418</v>
      </c>
      <c r="N13" s="932">
        <v>62</v>
      </c>
      <c r="O13" s="933">
        <v>6.9351230425055936</v>
      </c>
      <c r="P13" s="930"/>
      <c r="Q13" s="932">
        <v>823</v>
      </c>
      <c r="R13" s="933">
        <v>36.28747795414462</v>
      </c>
      <c r="S13" s="932">
        <v>48</v>
      </c>
      <c r="T13" s="933">
        <f t="shared" si="2"/>
        <v>5.8323207776427699</v>
      </c>
    </row>
    <row r="14" spans="1:22" s="331" customFormat="1" ht="18" customHeight="1" x14ac:dyDescent="0.25">
      <c r="A14" s="330"/>
      <c r="B14" s="931" t="s">
        <v>38</v>
      </c>
      <c r="C14" s="930"/>
      <c r="D14" s="932">
        <f t="shared" si="0"/>
        <v>1847</v>
      </c>
      <c r="E14" s="933">
        <f t="shared" si="1"/>
        <v>1.6655244553455488</v>
      </c>
      <c r="F14" s="930"/>
      <c r="G14" s="932">
        <v>637</v>
      </c>
      <c r="H14" s="933">
        <v>34.488359501894969</v>
      </c>
      <c r="I14" s="932">
        <v>263</v>
      </c>
      <c r="J14" s="933">
        <v>41.287284144426998</v>
      </c>
      <c r="K14" s="930"/>
      <c r="L14" s="932">
        <v>984</v>
      </c>
      <c r="M14" s="933">
        <v>53.275582024905255</v>
      </c>
      <c r="N14" s="932">
        <v>183</v>
      </c>
      <c r="O14" s="933">
        <v>18.597560975609756</v>
      </c>
      <c r="P14" s="930"/>
      <c r="Q14" s="932">
        <v>226</v>
      </c>
      <c r="R14" s="933">
        <v>12.236058473199783</v>
      </c>
      <c r="S14" s="932">
        <v>63</v>
      </c>
      <c r="T14" s="933">
        <f t="shared" si="2"/>
        <v>27.876106194690266</v>
      </c>
    </row>
    <row r="15" spans="1:22" s="331" customFormat="1" ht="18" customHeight="1" x14ac:dyDescent="0.25">
      <c r="A15" s="330"/>
      <c r="B15" s="931" t="s">
        <v>6</v>
      </c>
      <c r="C15" s="930"/>
      <c r="D15" s="932">
        <f t="shared" si="0"/>
        <v>5606</v>
      </c>
      <c r="E15" s="933">
        <f t="shared" si="1"/>
        <v>5.0551868417255807</v>
      </c>
      <c r="F15" s="930"/>
      <c r="G15" s="932">
        <v>1743</v>
      </c>
      <c r="H15" s="933">
        <v>31.091687477702461</v>
      </c>
      <c r="I15" s="932">
        <v>624</v>
      </c>
      <c r="J15" s="933">
        <v>35.800344234079176</v>
      </c>
      <c r="K15" s="930"/>
      <c r="L15" s="932">
        <v>1917</v>
      </c>
      <c r="M15" s="933">
        <v>34.195504816268283</v>
      </c>
      <c r="N15" s="932">
        <v>905</v>
      </c>
      <c r="O15" s="933">
        <v>47.209181011997913</v>
      </c>
      <c r="P15" s="930"/>
      <c r="Q15" s="932">
        <v>1946</v>
      </c>
      <c r="R15" s="933">
        <v>34.712807706029253</v>
      </c>
      <c r="S15" s="932">
        <v>1264</v>
      </c>
      <c r="T15" s="933">
        <f t="shared" si="2"/>
        <v>64.953751284686533</v>
      </c>
    </row>
    <row r="16" spans="1:22" s="331" customFormat="1" ht="18" customHeight="1" x14ac:dyDescent="0.25">
      <c r="A16" s="330"/>
      <c r="B16" s="931" t="s">
        <v>5</v>
      </c>
      <c r="C16" s="930"/>
      <c r="D16" s="932">
        <f t="shared" si="0"/>
        <v>2183</v>
      </c>
      <c r="E16" s="933">
        <f t="shared" si="1"/>
        <v>1.9685110373683452</v>
      </c>
      <c r="F16" s="930"/>
      <c r="G16" s="932">
        <v>718</v>
      </c>
      <c r="H16" s="933">
        <v>32.89051763628035</v>
      </c>
      <c r="I16" s="932">
        <v>2</v>
      </c>
      <c r="J16" s="933">
        <v>0.2785515320334262</v>
      </c>
      <c r="K16" s="930"/>
      <c r="L16" s="932">
        <v>879</v>
      </c>
      <c r="M16" s="933">
        <v>40.265689418231794</v>
      </c>
      <c r="N16" s="932">
        <v>2</v>
      </c>
      <c r="O16" s="933">
        <v>0.22753128555176336</v>
      </c>
      <c r="P16" s="930"/>
      <c r="Q16" s="932">
        <v>586</v>
      </c>
      <c r="R16" s="933">
        <v>26.843792945487859</v>
      </c>
      <c r="S16" s="932">
        <v>6</v>
      </c>
      <c r="T16" s="933">
        <f t="shared" si="2"/>
        <v>1.0238907849829351</v>
      </c>
    </row>
    <row r="17" spans="1:20" s="331" customFormat="1" ht="18" customHeight="1" x14ac:dyDescent="0.25">
      <c r="A17" s="330"/>
      <c r="B17" s="931" t="s">
        <v>4</v>
      </c>
      <c r="C17" s="930"/>
      <c r="D17" s="932">
        <f t="shared" si="0"/>
        <v>8228</v>
      </c>
      <c r="E17" s="933">
        <f t="shared" si="1"/>
        <v>7.4195642764391865</v>
      </c>
      <c r="F17" s="930"/>
      <c r="G17" s="932">
        <v>2070</v>
      </c>
      <c r="H17" s="933">
        <v>25.157997083130773</v>
      </c>
      <c r="I17" s="932">
        <v>10</v>
      </c>
      <c r="J17" s="933">
        <v>0.48309178743961351</v>
      </c>
      <c r="K17" s="930"/>
      <c r="L17" s="932">
        <v>2487</v>
      </c>
      <c r="M17" s="933">
        <v>30.2260573650948</v>
      </c>
      <c r="N17" s="932">
        <v>8</v>
      </c>
      <c r="O17" s="933">
        <v>0.32167269802975473</v>
      </c>
      <c r="P17" s="930"/>
      <c r="Q17" s="932">
        <v>3671</v>
      </c>
      <c r="R17" s="933">
        <v>44.615945551774431</v>
      </c>
      <c r="S17" s="932">
        <v>18</v>
      </c>
      <c r="T17" s="933">
        <f t="shared" si="2"/>
        <v>0.490329610460365</v>
      </c>
    </row>
    <row r="18" spans="1:20" s="331" customFormat="1" ht="18" customHeight="1" x14ac:dyDescent="0.25">
      <c r="A18" s="330"/>
      <c r="B18" s="931" t="s">
        <v>40</v>
      </c>
      <c r="C18" s="930"/>
      <c r="D18" s="932">
        <f t="shared" si="0"/>
        <v>4355</v>
      </c>
      <c r="E18" s="933">
        <f t="shared" si="1"/>
        <v>3.9271028711585632</v>
      </c>
      <c r="F18" s="930"/>
      <c r="G18" s="932">
        <v>1477</v>
      </c>
      <c r="H18" s="933">
        <v>33.915040183696895</v>
      </c>
      <c r="I18" s="932">
        <v>302</v>
      </c>
      <c r="J18" s="933">
        <v>20.446851726472577</v>
      </c>
      <c r="K18" s="930"/>
      <c r="L18" s="932">
        <v>1741</v>
      </c>
      <c r="M18" s="933">
        <v>39.97703788748565</v>
      </c>
      <c r="N18" s="932">
        <v>654</v>
      </c>
      <c r="O18" s="933">
        <v>37.564618035611716</v>
      </c>
      <c r="P18" s="930"/>
      <c r="Q18" s="932">
        <v>1137</v>
      </c>
      <c r="R18" s="933">
        <v>26.107921928817451</v>
      </c>
      <c r="S18" s="932">
        <v>519</v>
      </c>
      <c r="T18" s="933">
        <f t="shared" si="2"/>
        <v>45.646437994722952</v>
      </c>
    </row>
    <row r="19" spans="1:20" s="331" customFormat="1" ht="18" customHeight="1" x14ac:dyDescent="0.25">
      <c r="A19" s="330"/>
      <c r="B19" s="931" t="s">
        <v>41</v>
      </c>
      <c r="C19" s="930"/>
      <c r="D19" s="932">
        <f t="shared" si="0"/>
        <v>14548</v>
      </c>
      <c r="E19" s="933">
        <f t="shared" si="1"/>
        <v>13.118597604963208</v>
      </c>
      <c r="F19" s="930"/>
      <c r="G19" s="932">
        <v>3642</v>
      </c>
      <c r="H19" s="933">
        <v>25.034368985427552</v>
      </c>
      <c r="I19" s="932">
        <v>247</v>
      </c>
      <c r="J19" s="933">
        <v>6.7819879187259753</v>
      </c>
      <c r="K19" s="930"/>
      <c r="L19" s="932">
        <v>7586</v>
      </c>
      <c r="M19" s="933">
        <v>52.14462469067913</v>
      </c>
      <c r="N19" s="932">
        <v>1043</v>
      </c>
      <c r="O19" s="933">
        <v>13.749011336672817</v>
      </c>
      <c r="P19" s="930"/>
      <c r="Q19" s="932">
        <v>3320</v>
      </c>
      <c r="R19" s="933">
        <v>22.821006323893318</v>
      </c>
      <c r="S19" s="932">
        <v>2847</v>
      </c>
      <c r="T19" s="933">
        <f t="shared" si="2"/>
        <v>85.753012048192772</v>
      </c>
    </row>
    <row r="20" spans="1:20" s="331" customFormat="1" ht="18" customHeight="1" x14ac:dyDescent="0.25">
      <c r="A20" s="330"/>
      <c r="B20" s="931" t="s">
        <v>3</v>
      </c>
      <c r="C20" s="930"/>
      <c r="D20" s="932">
        <f t="shared" si="0"/>
        <v>9637</v>
      </c>
      <c r="E20" s="933">
        <f t="shared" si="1"/>
        <v>8.690124080219304</v>
      </c>
      <c r="F20" s="930"/>
      <c r="G20" s="932">
        <v>3172</v>
      </c>
      <c r="H20" s="933">
        <v>32.914807512711427</v>
      </c>
      <c r="I20" s="932">
        <v>278</v>
      </c>
      <c r="J20" s="933">
        <v>8.7641866330390918</v>
      </c>
      <c r="K20" s="930"/>
      <c r="L20" s="932">
        <v>4245</v>
      </c>
      <c r="M20" s="933">
        <v>44.048977897686001</v>
      </c>
      <c r="N20" s="932">
        <v>642</v>
      </c>
      <c r="O20" s="933">
        <v>15.123674911660778</v>
      </c>
      <c r="P20" s="930"/>
      <c r="Q20" s="932">
        <v>2220</v>
      </c>
      <c r="R20" s="933">
        <v>23.036214589602576</v>
      </c>
      <c r="S20" s="932">
        <v>400</v>
      </c>
      <c r="T20" s="933">
        <f t="shared" si="2"/>
        <v>18.018018018018019</v>
      </c>
    </row>
    <row r="21" spans="1:20" s="331" customFormat="1" ht="18" customHeight="1" x14ac:dyDescent="0.25">
      <c r="A21" s="330"/>
      <c r="B21" s="931" t="s">
        <v>2</v>
      </c>
      <c r="C21" s="930"/>
      <c r="D21" s="932">
        <f t="shared" si="0"/>
        <v>2514</v>
      </c>
      <c r="E21" s="933">
        <f t="shared" si="1"/>
        <v>2.2669888904919926</v>
      </c>
      <c r="F21" s="930"/>
      <c r="G21" s="932">
        <v>773</v>
      </c>
      <c r="H21" s="933">
        <v>30.747812251392205</v>
      </c>
      <c r="I21" s="932">
        <v>527</v>
      </c>
      <c r="J21" s="933">
        <v>68.175937904269077</v>
      </c>
      <c r="K21" s="930"/>
      <c r="L21" s="932">
        <v>971</v>
      </c>
      <c r="M21" s="933">
        <v>38.62370723945903</v>
      </c>
      <c r="N21" s="932">
        <v>691</v>
      </c>
      <c r="O21" s="933">
        <v>71.163748712667356</v>
      </c>
      <c r="P21" s="930"/>
      <c r="Q21" s="932">
        <v>770</v>
      </c>
      <c r="R21" s="933">
        <v>30.628480509148766</v>
      </c>
      <c r="S21" s="932">
        <v>585</v>
      </c>
      <c r="T21" s="933">
        <f t="shared" si="2"/>
        <v>75.974025974025977</v>
      </c>
    </row>
    <row r="22" spans="1:20" s="331" customFormat="1" ht="18" customHeight="1" x14ac:dyDescent="0.25">
      <c r="A22" s="330"/>
      <c r="B22" s="931" t="s">
        <v>35</v>
      </c>
      <c r="C22" s="930"/>
      <c r="D22" s="932">
        <f t="shared" si="0"/>
        <v>8077</v>
      </c>
      <c r="E22" s="933">
        <f t="shared" si="1"/>
        <v>7.283400663684894</v>
      </c>
      <c r="F22" s="930"/>
      <c r="G22" s="932">
        <v>1743</v>
      </c>
      <c r="H22" s="933">
        <v>21.579794478147825</v>
      </c>
      <c r="I22" s="932">
        <v>267</v>
      </c>
      <c r="J22" s="933">
        <v>15.3184165232358</v>
      </c>
      <c r="K22" s="930"/>
      <c r="L22" s="932">
        <v>2822</v>
      </c>
      <c r="M22" s="933">
        <v>34.938714869382196</v>
      </c>
      <c r="N22" s="932">
        <v>736</v>
      </c>
      <c r="O22" s="933">
        <v>26.080793763288447</v>
      </c>
      <c r="P22" s="930"/>
      <c r="Q22" s="932">
        <v>3512</v>
      </c>
      <c r="R22" s="933">
        <v>43.481490652469979</v>
      </c>
      <c r="S22" s="932">
        <v>1452</v>
      </c>
      <c r="T22" s="933">
        <f t="shared" si="2"/>
        <v>41.343963553530749</v>
      </c>
    </row>
    <row r="23" spans="1:20" s="331" customFormat="1" ht="18" customHeight="1" x14ac:dyDescent="0.25">
      <c r="A23" s="330"/>
      <c r="B23" s="931" t="s">
        <v>42</v>
      </c>
      <c r="C23" s="930"/>
      <c r="D23" s="932">
        <f t="shared" si="0"/>
        <v>18704</v>
      </c>
      <c r="E23" s="933">
        <f t="shared" si="1"/>
        <v>16.866253065935652</v>
      </c>
      <c r="F23" s="930"/>
      <c r="G23" s="932">
        <v>7172</v>
      </c>
      <c r="H23" s="933">
        <v>38.344739093242083</v>
      </c>
      <c r="I23" s="932">
        <v>2450</v>
      </c>
      <c r="J23" s="933">
        <v>34.160624651422197</v>
      </c>
      <c r="K23" s="930"/>
      <c r="L23" s="932">
        <v>8162</v>
      </c>
      <c r="M23" s="933">
        <v>43.637724550898206</v>
      </c>
      <c r="N23" s="932">
        <v>3785</v>
      </c>
      <c r="O23" s="933">
        <v>46.373437882871841</v>
      </c>
      <c r="P23" s="930"/>
      <c r="Q23" s="932">
        <v>3370</v>
      </c>
      <c r="R23" s="933">
        <v>18.017536355859708</v>
      </c>
      <c r="S23" s="932">
        <v>1874</v>
      </c>
      <c r="T23" s="933">
        <f t="shared" si="2"/>
        <v>55.60830860534125</v>
      </c>
    </row>
    <row r="24" spans="1:20" s="331" customFormat="1" ht="18" customHeight="1" x14ac:dyDescent="0.25">
      <c r="A24" s="330">
        <v>47094</v>
      </c>
      <c r="B24" s="931" t="s">
        <v>43</v>
      </c>
      <c r="C24" s="930"/>
      <c r="D24" s="932">
        <f t="shared" si="0"/>
        <v>4177</v>
      </c>
      <c r="E24" s="933">
        <f t="shared" si="1"/>
        <v>3.7665921223488676</v>
      </c>
      <c r="F24" s="930"/>
      <c r="G24" s="932">
        <v>1513</v>
      </c>
      <c r="H24" s="933">
        <v>36.222169020828346</v>
      </c>
      <c r="I24" s="932">
        <v>477</v>
      </c>
      <c r="J24" s="933">
        <v>31.526768010575019</v>
      </c>
      <c r="K24" s="930"/>
      <c r="L24" s="932">
        <v>1984</v>
      </c>
      <c r="M24" s="933">
        <v>47.498204452956664</v>
      </c>
      <c r="N24" s="932">
        <v>502</v>
      </c>
      <c r="O24" s="933">
        <v>25.302419354838712</v>
      </c>
      <c r="P24" s="930"/>
      <c r="Q24" s="932">
        <v>680</v>
      </c>
      <c r="R24" s="933">
        <v>16.279626526214987</v>
      </c>
      <c r="S24" s="932">
        <v>251</v>
      </c>
      <c r="T24" s="933">
        <f t="shared" si="2"/>
        <v>36.911764705882355</v>
      </c>
    </row>
    <row r="25" spans="1:20" s="331" customFormat="1" ht="18" customHeight="1" x14ac:dyDescent="0.25">
      <c r="B25" s="931" t="s">
        <v>44</v>
      </c>
      <c r="C25" s="930"/>
      <c r="D25" s="932">
        <f t="shared" si="0"/>
        <v>823</v>
      </c>
      <c r="E25" s="933">
        <f t="shared" si="1"/>
        <v>0.74213677679988455</v>
      </c>
      <c r="F25" s="930"/>
      <c r="G25" s="932">
        <v>199</v>
      </c>
      <c r="H25" s="933">
        <v>24.179829890643987</v>
      </c>
      <c r="I25" s="932">
        <v>40</v>
      </c>
      <c r="J25" s="933">
        <v>20.100502512562816</v>
      </c>
      <c r="K25" s="930"/>
      <c r="L25" s="932">
        <v>371</v>
      </c>
      <c r="M25" s="933">
        <v>45.078979343863914</v>
      </c>
      <c r="N25" s="932">
        <v>110</v>
      </c>
      <c r="O25" s="933">
        <v>29.649595687331537</v>
      </c>
      <c r="P25" s="930"/>
      <c r="Q25" s="932">
        <v>253</v>
      </c>
      <c r="R25" s="933">
        <v>30.741190765492103</v>
      </c>
      <c r="S25" s="932">
        <v>98</v>
      </c>
      <c r="T25" s="933">
        <f t="shared" si="2"/>
        <v>38.735177865612648</v>
      </c>
    </row>
    <row r="26" spans="1:20" s="331" customFormat="1" ht="18" customHeight="1" x14ac:dyDescent="0.25">
      <c r="B26" s="931" t="s">
        <v>45</v>
      </c>
      <c r="C26" s="930"/>
      <c r="D26" s="932">
        <f t="shared" si="0"/>
        <v>7867</v>
      </c>
      <c r="E26" s="933">
        <f t="shared" si="1"/>
        <v>7.094034049920646</v>
      </c>
      <c r="F26" s="930"/>
      <c r="G26" s="932">
        <v>2001</v>
      </c>
      <c r="H26" s="933">
        <v>25.43536290835134</v>
      </c>
      <c r="I26" s="932">
        <v>218</v>
      </c>
      <c r="J26" s="933">
        <v>10.89455272363818</v>
      </c>
      <c r="K26" s="930"/>
      <c r="L26" s="932">
        <v>3258</v>
      </c>
      <c r="M26" s="933">
        <v>41.413499427990338</v>
      </c>
      <c r="N26" s="932">
        <v>383</v>
      </c>
      <c r="O26" s="933">
        <v>11.755678330263967</v>
      </c>
      <c r="P26" s="930"/>
      <c r="Q26" s="932">
        <v>2608</v>
      </c>
      <c r="R26" s="933">
        <v>33.151137663658318</v>
      </c>
      <c r="S26" s="932">
        <v>594</v>
      </c>
      <c r="T26" s="933">
        <f t="shared" si="2"/>
        <v>22.776073619631902</v>
      </c>
    </row>
    <row r="27" spans="1:20" s="331" customFormat="1" ht="18" customHeight="1" x14ac:dyDescent="0.25">
      <c r="B27" s="931" t="s">
        <v>46</v>
      </c>
      <c r="C27" s="930"/>
      <c r="D27" s="932">
        <f t="shared" si="0"/>
        <v>1520</v>
      </c>
      <c r="E27" s="933">
        <f t="shared" si="1"/>
        <v>1.3706535853412205</v>
      </c>
      <c r="F27" s="930"/>
      <c r="G27" s="932">
        <v>425</v>
      </c>
      <c r="H27" s="933">
        <v>27.960526315789476</v>
      </c>
      <c r="I27" s="932">
        <v>40</v>
      </c>
      <c r="J27" s="933">
        <v>9.4117647058823533</v>
      </c>
      <c r="K27" s="930"/>
      <c r="L27" s="932">
        <v>783</v>
      </c>
      <c r="M27" s="933">
        <v>51.513157894736835</v>
      </c>
      <c r="N27" s="932">
        <v>73</v>
      </c>
      <c r="O27" s="933">
        <v>9.3231162196679449</v>
      </c>
      <c r="P27" s="930"/>
      <c r="Q27" s="932">
        <v>312</v>
      </c>
      <c r="R27" s="933">
        <v>20.526315789473685</v>
      </c>
      <c r="S27" s="932">
        <v>53</v>
      </c>
      <c r="T27" s="933">
        <f t="shared" si="2"/>
        <v>16.987179487179489</v>
      </c>
    </row>
    <row r="28" spans="1:20" s="331" customFormat="1" ht="18" customHeight="1" x14ac:dyDescent="0.25">
      <c r="B28" s="953" t="s">
        <v>1</v>
      </c>
      <c r="C28" s="930"/>
      <c r="D28" s="954">
        <f t="shared" si="0"/>
        <v>71</v>
      </c>
      <c r="E28" s="955">
        <f t="shared" si="1"/>
        <v>6.402395036791228E-2</v>
      </c>
      <c r="F28" s="930"/>
      <c r="G28" s="954">
        <v>21</v>
      </c>
      <c r="H28" s="955">
        <v>29.577464788732392</v>
      </c>
      <c r="I28" s="954">
        <v>9</v>
      </c>
      <c r="J28" s="955">
        <v>42.857142857142854</v>
      </c>
      <c r="K28" s="930"/>
      <c r="L28" s="954">
        <v>25</v>
      </c>
      <c r="M28" s="955">
        <v>35.2112676056338</v>
      </c>
      <c r="N28" s="954">
        <v>14</v>
      </c>
      <c r="O28" s="955">
        <v>56.000000000000007</v>
      </c>
      <c r="P28" s="930"/>
      <c r="Q28" s="954">
        <v>25</v>
      </c>
      <c r="R28" s="955">
        <v>35.2112676056338</v>
      </c>
      <c r="S28" s="954">
        <v>13</v>
      </c>
      <c r="T28" s="955">
        <f t="shared" si="2"/>
        <v>52</v>
      </c>
    </row>
    <row r="29" spans="1:20" s="319" customFormat="1" ht="18" customHeight="1" x14ac:dyDescent="0.25">
      <c r="B29" s="1284" t="s">
        <v>0</v>
      </c>
      <c r="C29" s="1277"/>
      <c r="D29" s="1285">
        <f>SUM(D11:D28)</f>
        <v>110896</v>
      </c>
      <c r="E29" s="1286">
        <f t="shared" si="1"/>
        <v>100</v>
      </c>
      <c r="F29" s="1277"/>
      <c r="G29" s="1285">
        <f>SUM(G11:G28)</f>
        <v>34845</v>
      </c>
      <c r="H29" s="1286">
        <f t="shared" ref="H29" si="3">G29/$D29*100</f>
        <v>31.421331698167656</v>
      </c>
      <c r="I29" s="1285">
        <f>SUM(I11:I28)</f>
        <v>8045</v>
      </c>
      <c r="J29" s="1286">
        <f>I29/G29*100</f>
        <v>23.087960970010045</v>
      </c>
      <c r="K29" s="1277"/>
      <c r="L29" s="1285">
        <f>SUM(L11:L28)</f>
        <v>48754</v>
      </c>
      <c r="M29" s="1286">
        <f t="shared" ref="M29" si="4">L29/$D29*100</f>
        <v>43.963713749819647</v>
      </c>
      <c r="N29" s="1285">
        <f>SUM(N11:N28)</f>
        <v>13425</v>
      </c>
      <c r="O29" s="1286">
        <f>N29/L29*100</f>
        <v>27.536202157771672</v>
      </c>
      <c r="P29" s="1277"/>
      <c r="Q29" s="1285">
        <f>SUM(Q11:Q28)</f>
        <v>27297</v>
      </c>
      <c r="R29" s="1286">
        <f t="shared" ref="R29" si="5">Q29/$D29*100</f>
        <v>24.614954552012698</v>
      </c>
      <c r="S29" s="1285">
        <f>SUM(S11:S28)</f>
        <v>10813</v>
      </c>
      <c r="T29" s="1286">
        <f>S29/Q29*100</f>
        <v>39.612411620324579</v>
      </c>
    </row>
    <row r="30" spans="1:20" s="328" customFormat="1" ht="6.75" customHeight="1" x14ac:dyDescent="0.25">
      <c r="B30" s="1668"/>
      <c r="C30" s="1668"/>
      <c r="D30" s="1668"/>
      <c r="E30" s="1668"/>
      <c r="F30" s="779"/>
    </row>
    <row r="31" spans="1:20" x14ac:dyDescent="0.35">
      <c r="B31" s="1669"/>
      <c r="C31" s="1669"/>
      <c r="D31" s="1669"/>
      <c r="E31" s="1669"/>
      <c r="F31" s="1669"/>
      <c r="G31" s="1669"/>
      <c r="H31" s="1669"/>
      <c r="I31" s="1669"/>
      <c r="J31" s="1669"/>
      <c r="K31" s="1669"/>
      <c r="L31" s="1669"/>
      <c r="M31" s="1669"/>
      <c r="N31" s="1669"/>
      <c r="O31" s="1669"/>
      <c r="P31" s="1669"/>
      <c r="Q31" s="1669"/>
      <c r="R31" s="1669"/>
    </row>
    <row r="32" spans="1:20" x14ac:dyDescent="0.35">
      <c r="G32" s="935"/>
      <c r="L32" s="935"/>
    </row>
    <row r="33" spans="2:12" x14ac:dyDescent="0.35">
      <c r="B33" s="935"/>
      <c r="L33" s="935"/>
    </row>
  </sheetData>
  <mergeCells count="17">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09">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3" width="8.26953125" style="220" customWidth="1"/>
    <col min="24"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J1" s="221"/>
      <c r="K1" s="221"/>
      <c r="L1" s="221"/>
    </row>
    <row r="2" spans="1:29" ht="48.75" customHeight="1" x14ac:dyDescent="0.35">
      <c r="A2" s="219"/>
      <c r="B2" s="219"/>
      <c r="J2" s="221"/>
      <c r="K2" s="221"/>
      <c r="L2" s="221"/>
    </row>
    <row r="3" spans="1:29" ht="24" customHeight="1" x14ac:dyDescent="0.35">
      <c r="A3" s="219"/>
      <c r="B3" s="1426" t="s">
        <v>366</v>
      </c>
      <c r="C3" s="1426"/>
      <c r="D3" s="1426"/>
      <c r="E3" s="1426"/>
      <c r="F3" s="1426"/>
      <c r="G3" s="1426"/>
      <c r="H3" s="1426"/>
      <c r="I3" s="1426"/>
      <c r="J3" s="1426"/>
      <c r="K3" s="1426"/>
      <c r="L3" s="1426"/>
      <c r="M3" s="1426"/>
      <c r="N3" s="1426"/>
      <c r="O3" s="1426"/>
      <c r="P3" s="1426"/>
      <c r="Q3" s="1426"/>
      <c r="R3" s="1426"/>
      <c r="S3" s="1426"/>
      <c r="T3" s="1426"/>
      <c r="U3" s="1426"/>
      <c r="V3" s="1426"/>
      <c r="W3" s="1426"/>
      <c r="X3" s="1426"/>
    </row>
    <row r="5" spans="1:29" x14ac:dyDescent="0.35">
      <c r="B5" s="219"/>
      <c r="C5" s="219"/>
      <c r="D5" s="1427" t="s">
        <v>365</v>
      </c>
      <c r="E5" s="1427"/>
      <c r="F5" s="1427"/>
      <c r="G5" s="1427"/>
      <c r="H5" s="1427"/>
      <c r="I5" s="1427"/>
      <c r="J5" s="1427"/>
      <c r="K5" s="1427"/>
      <c r="L5" s="1427"/>
      <c r="M5" s="219"/>
      <c r="N5" s="1424" t="s">
        <v>339</v>
      </c>
      <c r="O5" s="1425"/>
      <c r="P5" s="1425"/>
      <c r="Q5" s="1425"/>
      <c r="R5" s="1425"/>
      <c r="S5" s="1425"/>
      <c r="T5" s="1425"/>
      <c r="U5" s="1425"/>
      <c r="V5" s="1425"/>
      <c r="W5" s="1425"/>
      <c r="X5" s="1425"/>
      <c r="Y5" s="1425"/>
      <c r="Z5" s="1425"/>
      <c r="AA5" s="1425"/>
    </row>
    <row r="6" spans="1:29" ht="21" customHeight="1" x14ac:dyDescent="0.35">
      <c r="B6" s="219"/>
      <c r="C6" s="219"/>
      <c r="D6" s="1428"/>
      <c r="E6" s="1428"/>
      <c r="F6" s="1428"/>
      <c r="G6" s="1428"/>
      <c r="H6" s="1428"/>
      <c r="I6" s="1428"/>
      <c r="J6" s="1428"/>
      <c r="K6" s="1428"/>
      <c r="L6" s="1428"/>
      <c r="M6" s="219"/>
      <c r="N6" s="1429">
        <v>43830</v>
      </c>
      <c r="O6" s="1430"/>
      <c r="P6" s="1431">
        <v>44196</v>
      </c>
      <c r="Q6" s="1432"/>
      <c r="R6" s="1431">
        <v>44561</v>
      </c>
      <c r="S6" s="1432"/>
      <c r="T6" s="1435">
        <v>44926</v>
      </c>
      <c r="U6" s="1436"/>
      <c r="V6" s="1433">
        <v>45291</v>
      </c>
      <c r="W6" s="1434"/>
      <c r="X6" s="1433">
        <v>45657</v>
      </c>
      <c r="Y6" s="1434"/>
      <c r="Z6" s="1433">
        <v>46022</v>
      </c>
      <c r="AA6" s="1437"/>
    </row>
    <row r="7" spans="1:29" x14ac:dyDescent="0.35">
      <c r="B7" s="225"/>
      <c r="C7" s="219"/>
      <c r="D7" s="226">
        <v>43465</v>
      </c>
      <c r="E7" s="227">
        <v>43830</v>
      </c>
      <c r="F7" s="228">
        <v>44196</v>
      </c>
      <c r="G7" s="228">
        <v>44561</v>
      </c>
      <c r="H7" s="228">
        <v>44926</v>
      </c>
      <c r="I7" s="228">
        <v>45291</v>
      </c>
      <c r="J7" s="228">
        <v>45657</v>
      </c>
      <c r="K7" s="228">
        <v>46022</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35">
      <c r="B8" s="225"/>
      <c r="C8" s="219"/>
      <c r="D8" s="234"/>
      <c r="E8" s="234"/>
      <c r="F8" s="234"/>
      <c r="G8" s="297"/>
      <c r="H8" s="297"/>
      <c r="I8" s="297"/>
      <c r="J8" s="234"/>
      <c r="K8" s="234"/>
      <c r="L8" s="234"/>
      <c r="M8" s="219"/>
    </row>
    <row r="9" spans="1:29" ht="15" customHeight="1" x14ac:dyDescent="0.35">
      <c r="B9" s="298" t="s">
        <v>8</v>
      </c>
      <c r="C9" s="219"/>
      <c r="D9" s="299">
        <v>354473</v>
      </c>
      <c r="E9" s="300">
        <v>361314</v>
      </c>
      <c r="F9" s="300">
        <v>351802</v>
      </c>
      <c r="G9" s="254">
        <v>362202</v>
      </c>
      <c r="H9" s="254">
        <v>375118</v>
      </c>
      <c r="I9" s="254">
        <v>392545</v>
      </c>
      <c r="J9" s="1353">
        <v>391278</v>
      </c>
      <c r="K9" s="301">
        <v>441462</v>
      </c>
      <c r="L9" s="302"/>
      <c r="M9" s="222"/>
      <c r="N9" s="278">
        <v>1.9299072143717622E-2</v>
      </c>
      <c r="O9" s="279">
        <v>6841</v>
      </c>
      <c r="P9" s="280">
        <v>-2.632613184100252E-2</v>
      </c>
      <c r="Q9" s="279">
        <v>-9512</v>
      </c>
      <c r="R9" s="280">
        <v>2.9562083217264279E-2</v>
      </c>
      <c r="S9" s="279">
        <v>10400</v>
      </c>
      <c r="T9" s="280">
        <v>3.5659659527004228E-2</v>
      </c>
      <c r="U9" s="279">
        <v>12916</v>
      </c>
      <c r="V9" s="280">
        <v>4.6457381410649479E-2</v>
      </c>
      <c r="W9" s="279">
        <v>17427</v>
      </c>
      <c r="X9" s="280">
        <v>-3.2276554280400438E-3</v>
      </c>
      <c r="Y9" s="279">
        <v>-1267</v>
      </c>
      <c r="Z9" s="280">
        <v>0.12825663594682046</v>
      </c>
      <c r="AA9" s="279">
        <v>50184</v>
      </c>
    </row>
    <row r="10" spans="1:29" x14ac:dyDescent="0.35">
      <c r="B10" s="303" t="s">
        <v>7</v>
      </c>
      <c r="C10" s="219"/>
      <c r="D10" s="253">
        <v>42117</v>
      </c>
      <c r="E10" s="254">
        <v>47743</v>
      </c>
      <c r="F10" s="254">
        <v>44726</v>
      </c>
      <c r="G10" s="254">
        <v>45995</v>
      </c>
      <c r="H10" s="254">
        <v>46968</v>
      </c>
      <c r="I10" s="254">
        <v>48583</v>
      </c>
      <c r="J10" s="1354">
        <v>53246</v>
      </c>
      <c r="K10" s="257">
        <v>57328</v>
      </c>
      <c r="M10" s="222"/>
      <c r="N10" s="256">
        <v>0.13358026450127025</v>
      </c>
      <c r="O10" s="257">
        <v>5626</v>
      </c>
      <c r="P10" s="258">
        <v>-6.3192509896738747E-2</v>
      </c>
      <c r="Q10" s="257">
        <v>-3017</v>
      </c>
      <c r="R10" s="258">
        <v>2.837275857443089E-2</v>
      </c>
      <c r="S10" s="257">
        <v>1269</v>
      </c>
      <c r="T10" s="258">
        <v>2.1154473312316568E-2</v>
      </c>
      <c r="U10" s="257">
        <v>973</v>
      </c>
      <c r="V10" s="258">
        <v>3.438511326860838E-2</v>
      </c>
      <c r="W10" s="257">
        <v>1615</v>
      </c>
      <c r="X10" s="258">
        <v>9.5980075334993753E-2</v>
      </c>
      <c r="Y10" s="257">
        <v>4663</v>
      </c>
      <c r="Z10" s="258">
        <v>7.66630357209932E-2</v>
      </c>
      <c r="AA10" s="257">
        <v>4082</v>
      </c>
    </row>
    <row r="11" spans="1:29" x14ac:dyDescent="0.35">
      <c r="B11" s="303" t="s">
        <v>37</v>
      </c>
      <c r="C11" s="219"/>
      <c r="D11" s="253">
        <v>33668</v>
      </c>
      <c r="E11" s="254">
        <v>35198</v>
      </c>
      <c r="F11" s="254">
        <v>35711</v>
      </c>
      <c r="G11" s="254">
        <v>38230</v>
      </c>
      <c r="H11" s="254">
        <v>40199</v>
      </c>
      <c r="I11" s="254">
        <v>41209</v>
      </c>
      <c r="J11" s="1354">
        <v>42684</v>
      </c>
      <c r="K11" s="257">
        <v>43625</v>
      </c>
      <c r="M11" s="222"/>
      <c r="N11" s="256">
        <v>4.5443744802186048E-2</v>
      </c>
      <c r="O11" s="257">
        <v>1530</v>
      </c>
      <c r="P11" s="258">
        <v>1.4574691743849177E-2</v>
      </c>
      <c r="Q11" s="257">
        <v>513</v>
      </c>
      <c r="R11" s="258">
        <v>7.0538489541037697E-2</v>
      </c>
      <c r="S11" s="257">
        <v>2519</v>
      </c>
      <c r="T11" s="258">
        <v>5.1504054407533362E-2</v>
      </c>
      <c r="U11" s="257">
        <v>1969</v>
      </c>
      <c r="V11" s="258">
        <v>2.5125003109530031E-2</v>
      </c>
      <c r="W11" s="257">
        <v>1010</v>
      </c>
      <c r="X11" s="258">
        <v>3.5793151981363236E-2</v>
      </c>
      <c r="Y11" s="257">
        <v>1475</v>
      </c>
      <c r="Z11" s="258">
        <v>2.2045731421610038E-2</v>
      </c>
      <c r="AA11" s="257">
        <v>941</v>
      </c>
    </row>
    <row r="12" spans="1:29" x14ac:dyDescent="0.35">
      <c r="B12" s="303" t="s">
        <v>38</v>
      </c>
      <c r="C12" s="219"/>
      <c r="D12" s="253">
        <v>25370</v>
      </c>
      <c r="E12" s="254">
        <v>30928</v>
      </c>
      <c r="F12" s="254">
        <v>31586</v>
      </c>
      <c r="G12" s="254">
        <v>33061</v>
      </c>
      <c r="H12" s="254">
        <v>36020</v>
      </c>
      <c r="I12" s="254">
        <v>40725</v>
      </c>
      <c r="J12" s="1354">
        <v>44039</v>
      </c>
      <c r="K12" s="257">
        <v>47585</v>
      </c>
      <c r="M12" s="222"/>
      <c r="N12" s="256">
        <v>0.21907765076862429</v>
      </c>
      <c r="O12" s="257">
        <v>5558</v>
      </c>
      <c r="P12" s="258">
        <v>2.1275219865493966E-2</v>
      </c>
      <c r="Q12" s="257">
        <v>658</v>
      </c>
      <c r="R12" s="258">
        <v>4.6697904134743284E-2</v>
      </c>
      <c r="S12" s="257">
        <v>1475</v>
      </c>
      <c r="T12" s="258">
        <v>8.9501225008318031E-2</v>
      </c>
      <c r="U12" s="257">
        <v>2959</v>
      </c>
      <c r="V12" s="258">
        <v>0.13062187673514725</v>
      </c>
      <c r="W12" s="257">
        <v>4705</v>
      </c>
      <c r="X12" s="258">
        <v>8.1375076734192753E-2</v>
      </c>
      <c r="Y12" s="257">
        <v>3314</v>
      </c>
      <c r="Z12" s="258">
        <v>8.0519539499080306E-2</v>
      </c>
      <c r="AA12" s="257">
        <v>3546</v>
      </c>
    </row>
    <row r="13" spans="1:29" x14ac:dyDescent="0.35">
      <c r="B13" s="303" t="s">
        <v>6</v>
      </c>
      <c r="C13" s="219"/>
      <c r="D13" s="253">
        <v>35850</v>
      </c>
      <c r="E13" s="254">
        <v>37916</v>
      </c>
      <c r="F13" s="254">
        <v>38655</v>
      </c>
      <c r="G13" s="254">
        <v>42298</v>
      </c>
      <c r="H13" s="254">
        <v>47498</v>
      </c>
      <c r="I13" s="254">
        <v>52927</v>
      </c>
      <c r="J13" s="1354">
        <v>59260</v>
      </c>
      <c r="K13" s="257">
        <v>76771</v>
      </c>
      <c r="L13" s="304"/>
      <c r="M13" s="219"/>
      <c r="N13" s="256">
        <v>5.7629009762901084E-2</v>
      </c>
      <c r="O13" s="257">
        <v>2066</v>
      </c>
      <c r="P13" s="258">
        <v>1.9490452579385975E-2</v>
      </c>
      <c r="Q13" s="257">
        <v>739</v>
      </c>
      <c r="R13" s="258">
        <v>9.4243952916828411E-2</v>
      </c>
      <c r="S13" s="257">
        <v>3643</v>
      </c>
      <c r="T13" s="258">
        <v>0.12293725471653505</v>
      </c>
      <c r="U13" s="257">
        <v>5200</v>
      </c>
      <c r="V13" s="258">
        <v>0.11429954945471388</v>
      </c>
      <c r="W13" s="257">
        <v>5429</v>
      </c>
      <c r="X13" s="258">
        <v>0.11965537438358487</v>
      </c>
      <c r="Y13" s="257">
        <v>6333</v>
      </c>
      <c r="Z13" s="258">
        <v>0.2954944313196084</v>
      </c>
      <c r="AA13" s="257">
        <v>17511</v>
      </c>
      <c r="AC13" s="224"/>
    </row>
    <row r="14" spans="1:29" x14ac:dyDescent="0.35">
      <c r="B14" s="303" t="s">
        <v>5</v>
      </c>
      <c r="C14" s="219"/>
      <c r="D14" s="253">
        <v>24151</v>
      </c>
      <c r="E14" s="254">
        <v>24993</v>
      </c>
      <c r="F14" s="254">
        <v>24832</v>
      </c>
      <c r="G14" s="254">
        <v>22687</v>
      </c>
      <c r="H14" s="254">
        <v>22423</v>
      </c>
      <c r="I14" s="254">
        <v>23077</v>
      </c>
      <c r="J14" s="1354">
        <v>23374</v>
      </c>
      <c r="K14" s="257">
        <v>23336</v>
      </c>
      <c r="M14" s="222"/>
      <c r="N14" s="256">
        <v>3.4863980787545046E-2</v>
      </c>
      <c r="O14" s="257">
        <v>842</v>
      </c>
      <c r="P14" s="258">
        <v>-6.441803705037441E-3</v>
      </c>
      <c r="Q14" s="257">
        <v>-161</v>
      </c>
      <c r="R14" s="258">
        <v>-8.6380476804123751E-2</v>
      </c>
      <c r="S14" s="257">
        <v>-2145</v>
      </c>
      <c r="T14" s="258">
        <v>-1.1636620090800909E-2</v>
      </c>
      <c r="U14" s="257">
        <v>-264</v>
      </c>
      <c r="V14" s="258">
        <v>2.9166480845560283E-2</v>
      </c>
      <c r="W14" s="257">
        <v>654</v>
      </c>
      <c r="X14" s="258">
        <v>1.2869957100142937E-2</v>
      </c>
      <c r="Y14" s="257">
        <v>297</v>
      </c>
      <c r="Z14" s="258">
        <v>-1.6257379994866206E-3</v>
      </c>
      <c r="AA14" s="257">
        <v>-38</v>
      </c>
      <c r="AC14" s="224"/>
    </row>
    <row r="15" spans="1:29" x14ac:dyDescent="0.35">
      <c r="B15" s="303" t="s">
        <v>4</v>
      </c>
      <c r="C15" s="219"/>
      <c r="D15" s="253">
        <v>120362</v>
      </c>
      <c r="E15" s="254">
        <v>134693</v>
      </c>
      <c r="F15" s="254">
        <v>132386</v>
      </c>
      <c r="G15" s="254">
        <v>133847</v>
      </c>
      <c r="H15" s="254">
        <v>139217</v>
      </c>
      <c r="I15" s="254">
        <v>150140</v>
      </c>
      <c r="J15" s="1354">
        <v>156506</v>
      </c>
      <c r="K15" s="257">
        <v>160029</v>
      </c>
      <c r="M15" s="222"/>
      <c r="N15" s="256">
        <v>0.11906581811535211</v>
      </c>
      <c r="O15" s="257">
        <v>14331</v>
      </c>
      <c r="P15" s="258">
        <v>-1.7127838863192579E-2</v>
      </c>
      <c r="Q15" s="257">
        <v>-2307</v>
      </c>
      <c r="R15" s="258">
        <v>1.1035910141555805E-2</v>
      </c>
      <c r="S15" s="257">
        <v>1461</v>
      </c>
      <c r="T15" s="258">
        <v>4.0120436020232075E-2</v>
      </c>
      <c r="U15" s="257">
        <v>5370</v>
      </c>
      <c r="V15" s="258">
        <v>7.8460245515993066E-2</v>
      </c>
      <c r="W15" s="257">
        <v>10923</v>
      </c>
      <c r="X15" s="258">
        <v>4.2400426268815794E-2</v>
      </c>
      <c r="Y15" s="257">
        <v>6366</v>
      </c>
      <c r="Z15" s="258">
        <v>2.2510319093197673E-2</v>
      </c>
      <c r="AA15" s="257">
        <v>3523</v>
      </c>
      <c r="AC15" s="224"/>
    </row>
    <row r="16" spans="1:29" x14ac:dyDescent="0.35">
      <c r="B16" s="303" t="s">
        <v>40</v>
      </c>
      <c r="C16" s="219"/>
      <c r="D16" s="253">
        <v>81735</v>
      </c>
      <c r="E16" s="254">
        <v>85461</v>
      </c>
      <c r="F16" s="254">
        <v>81399</v>
      </c>
      <c r="G16" s="254">
        <v>83372</v>
      </c>
      <c r="H16" s="254">
        <v>86743</v>
      </c>
      <c r="I16" s="254">
        <v>91940</v>
      </c>
      <c r="J16" s="1354">
        <v>97222</v>
      </c>
      <c r="K16" s="257">
        <v>101470</v>
      </c>
      <c r="M16" s="222"/>
      <c r="N16" s="256">
        <v>4.5586346118553944E-2</v>
      </c>
      <c r="O16" s="257">
        <v>3726</v>
      </c>
      <c r="P16" s="258">
        <v>-4.7530452487099417E-2</v>
      </c>
      <c r="Q16" s="257">
        <v>-4062</v>
      </c>
      <c r="R16" s="258">
        <v>2.4238627010159774E-2</v>
      </c>
      <c r="S16" s="257">
        <v>1973</v>
      </c>
      <c r="T16" s="258">
        <v>4.0433238977114705E-2</v>
      </c>
      <c r="U16" s="257">
        <v>3371</v>
      </c>
      <c r="V16" s="258">
        <v>5.9912615427181404E-2</v>
      </c>
      <c r="W16" s="257">
        <v>5197</v>
      </c>
      <c r="X16" s="258">
        <v>5.745051120295841E-2</v>
      </c>
      <c r="Y16" s="257">
        <v>5282</v>
      </c>
      <c r="Z16" s="258">
        <v>4.3693814157289568E-2</v>
      </c>
      <c r="AA16" s="257">
        <v>4248</v>
      </c>
      <c r="AC16" s="224"/>
    </row>
    <row r="17" spans="2:31" x14ac:dyDescent="0.35">
      <c r="B17" s="303" t="s">
        <v>41</v>
      </c>
      <c r="C17" s="219"/>
      <c r="D17" s="253">
        <v>292526</v>
      </c>
      <c r="E17" s="254">
        <v>307817</v>
      </c>
      <c r="F17" s="254">
        <v>300021</v>
      </c>
      <c r="G17" s="254">
        <v>315907</v>
      </c>
      <c r="H17" s="254">
        <v>330438</v>
      </c>
      <c r="I17" s="254">
        <v>327571</v>
      </c>
      <c r="J17" s="1354">
        <v>352224</v>
      </c>
      <c r="K17" s="257">
        <v>376007</v>
      </c>
      <c r="L17" s="304"/>
      <c r="M17" s="219"/>
      <c r="N17" s="256">
        <v>5.2272276652331806E-2</v>
      </c>
      <c r="O17" s="257">
        <v>15291</v>
      </c>
      <c r="P17" s="258">
        <v>-2.5326736340098188E-2</v>
      </c>
      <c r="Q17" s="257">
        <v>-7796</v>
      </c>
      <c r="R17" s="258">
        <v>5.2949626859453147E-2</v>
      </c>
      <c r="S17" s="257">
        <v>15886</v>
      </c>
      <c r="T17" s="258">
        <v>4.5997714517247212E-2</v>
      </c>
      <c r="U17" s="257">
        <v>14531</v>
      </c>
      <c r="V17" s="258">
        <v>-8.676362888045519E-3</v>
      </c>
      <c r="W17" s="257">
        <v>-2867</v>
      </c>
      <c r="X17" s="258">
        <v>7.5260019965137426E-2</v>
      </c>
      <c r="Y17" s="257">
        <v>24653</v>
      </c>
      <c r="Z17" s="258">
        <v>6.7522372126828323E-2</v>
      </c>
      <c r="AA17" s="257">
        <v>23783</v>
      </c>
      <c r="AC17" s="224"/>
    </row>
    <row r="18" spans="2:31" x14ac:dyDescent="0.35">
      <c r="B18" s="303" t="s">
        <v>3</v>
      </c>
      <c r="C18" s="219"/>
      <c r="D18" s="253">
        <v>102144</v>
      </c>
      <c r="E18" s="254">
        <v>121696</v>
      </c>
      <c r="F18" s="254">
        <v>136159</v>
      </c>
      <c r="G18" s="254">
        <v>151649</v>
      </c>
      <c r="H18" s="254">
        <v>169110</v>
      </c>
      <c r="I18" s="254">
        <v>189030</v>
      </c>
      <c r="J18" s="1354">
        <v>201299</v>
      </c>
      <c r="K18" s="257">
        <v>219095</v>
      </c>
      <c r="M18" s="222"/>
      <c r="N18" s="256">
        <v>0.19141604010025071</v>
      </c>
      <c r="O18" s="257">
        <v>19552</v>
      </c>
      <c r="P18" s="258">
        <v>0.11884531948461752</v>
      </c>
      <c r="Q18" s="257">
        <v>14463</v>
      </c>
      <c r="R18" s="258">
        <v>0.11376405525892519</v>
      </c>
      <c r="S18" s="257">
        <v>15490</v>
      </c>
      <c r="T18" s="258">
        <v>0.11514088454259497</v>
      </c>
      <c r="U18" s="257">
        <v>17461</v>
      </c>
      <c r="V18" s="258">
        <v>0.11779315238602095</v>
      </c>
      <c r="W18" s="257">
        <v>19920</v>
      </c>
      <c r="X18" s="258">
        <v>6.4905041527799856E-2</v>
      </c>
      <c r="Y18" s="257">
        <v>12269</v>
      </c>
      <c r="Z18" s="258">
        <v>8.8405804301064483E-2</v>
      </c>
      <c r="AA18" s="257">
        <v>17796</v>
      </c>
      <c r="AC18" s="224"/>
    </row>
    <row r="19" spans="2:31" x14ac:dyDescent="0.35">
      <c r="B19" s="303" t="s">
        <v>2</v>
      </c>
      <c r="C19" s="219"/>
      <c r="D19" s="253">
        <v>46533</v>
      </c>
      <c r="E19" s="254">
        <v>49654</v>
      </c>
      <c r="F19" s="254">
        <v>49281</v>
      </c>
      <c r="G19" s="254">
        <v>50941</v>
      </c>
      <c r="H19" s="254">
        <v>53876</v>
      </c>
      <c r="I19" s="254">
        <v>56464</v>
      </c>
      <c r="J19" s="1354">
        <v>56727</v>
      </c>
      <c r="K19" s="257">
        <v>58757</v>
      </c>
      <c r="M19" s="222"/>
      <c r="N19" s="256">
        <v>6.7070681022070255E-2</v>
      </c>
      <c r="O19" s="257">
        <v>3121</v>
      </c>
      <c r="P19" s="258">
        <v>-7.5119829218189826E-3</v>
      </c>
      <c r="Q19" s="257">
        <v>-373</v>
      </c>
      <c r="R19" s="258">
        <v>3.3684381404598174E-2</v>
      </c>
      <c r="S19" s="257">
        <v>1660</v>
      </c>
      <c r="T19" s="258">
        <v>5.761567303350934E-2</v>
      </c>
      <c r="U19" s="257">
        <v>2935</v>
      </c>
      <c r="V19" s="258">
        <v>4.8036231346053837E-2</v>
      </c>
      <c r="W19" s="257">
        <v>2588</v>
      </c>
      <c r="X19" s="258">
        <v>4.6578350807593427E-3</v>
      </c>
      <c r="Y19" s="257">
        <v>263</v>
      </c>
      <c r="Z19" s="258">
        <v>3.5785428455585633E-2</v>
      </c>
      <c r="AA19" s="257">
        <v>2030</v>
      </c>
      <c r="AC19" s="224"/>
    </row>
    <row r="20" spans="2:31" x14ac:dyDescent="0.35">
      <c r="B20" s="303" t="s">
        <v>35</v>
      </c>
      <c r="C20" s="219"/>
      <c r="D20" s="253">
        <v>79727</v>
      </c>
      <c r="E20" s="254">
        <v>80292</v>
      </c>
      <c r="F20" s="254">
        <v>77049</v>
      </c>
      <c r="G20" s="254">
        <v>77553</v>
      </c>
      <c r="H20" s="254">
        <v>79015</v>
      </c>
      <c r="I20" s="254">
        <v>83386</v>
      </c>
      <c r="J20" s="1354">
        <v>85199</v>
      </c>
      <c r="K20" s="257">
        <v>100376</v>
      </c>
      <c r="M20" s="222"/>
      <c r="N20" s="256">
        <v>7.0866833067844137E-3</v>
      </c>
      <c r="O20" s="257">
        <v>565</v>
      </c>
      <c r="P20" s="258">
        <v>-4.0390076221790472E-2</v>
      </c>
      <c r="Q20" s="257">
        <v>-3243</v>
      </c>
      <c r="R20" s="258">
        <v>6.5412919051512919E-3</v>
      </c>
      <c r="S20" s="257">
        <v>504</v>
      </c>
      <c r="T20" s="258">
        <v>1.8851624050649329E-2</v>
      </c>
      <c r="U20" s="257">
        <v>1462</v>
      </c>
      <c r="V20" s="258">
        <v>5.5318610390432177E-2</v>
      </c>
      <c r="W20" s="257">
        <v>4371</v>
      </c>
      <c r="X20" s="258">
        <v>2.1742258892379906E-2</v>
      </c>
      <c r="Y20" s="257">
        <v>1813</v>
      </c>
      <c r="Z20" s="258">
        <v>0.17813589361377491</v>
      </c>
      <c r="AA20" s="257">
        <v>15177</v>
      </c>
      <c r="AC20" s="224"/>
    </row>
    <row r="21" spans="2:31" x14ac:dyDescent="0.35">
      <c r="B21" s="303" t="s">
        <v>42</v>
      </c>
      <c r="C21" s="219"/>
      <c r="D21" s="253">
        <v>215050</v>
      </c>
      <c r="E21" s="254">
        <v>227239</v>
      </c>
      <c r="F21" s="254">
        <v>216497</v>
      </c>
      <c r="G21" s="254">
        <v>215854</v>
      </c>
      <c r="H21" s="254">
        <v>224758</v>
      </c>
      <c r="I21" s="254">
        <v>237020</v>
      </c>
      <c r="J21" s="1354">
        <v>256322</v>
      </c>
      <c r="K21" s="257">
        <v>277650</v>
      </c>
      <c r="M21" s="222"/>
      <c r="N21" s="256">
        <v>5.6679841897233185E-2</v>
      </c>
      <c r="O21" s="257">
        <v>12189</v>
      </c>
      <c r="P21" s="258">
        <v>-4.7271815137366335E-2</v>
      </c>
      <c r="Q21" s="257">
        <v>-10742</v>
      </c>
      <c r="R21" s="258">
        <v>-2.9700180602963977E-3</v>
      </c>
      <c r="S21" s="257">
        <v>-643</v>
      </c>
      <c r="T21" s="258">
        <v>4.1250104237123164E-2</v>
      </c>
      <c r="U21" s="257">
        <v>8904</v>
      </c>
      <c r="V21" s="258">
        <v>5.4556456277418341E-2</v>
      </c>
      <c r="W21" s="257">
        <v>12262</v>
      </c>
      <c r="X21" s="258">
        <v>8.1436165724411369E-2</v>
      </c>
      <c r="Y21" s="257">
        <v>19302</v>
      </c>
      <c r="Z21" s="258">
        <v>8.3207840138575628E-2</v>
      </c>
      <c r="AA21" s="257">
        <v>21328</v>
      </c>
      <c r="AC21" s="224"/>
    </row>
    <row r="22" spans="2:31" x14ac:dyDescent="0.35">
      <c r="B22" s="303" t="s">
        <v>43</v>
      </c>
      <c r="C22" s="219"/>
      <c r="D22" s="253">
        <v>43671</v>
      </c>
      <c r="E22" s="254">
        <v>46430</v>
      </c>
      <c r="F22" s="254">
        <v>45294</v>
      </c>
      <c r="G22" s="254">
        <v>47556</v>
      </c>
      <c r="H22" s="254">
        <v>50117</v>
      </c>
      <c r="I22" s="254">
        <v>54056</v>
      </c>
      <c r="J22" s="1354">
        <v>59427</v>
      </c>
      <c r="K22" s="257">
        <v>67138</v>
      </c>
      <c r="M22" s="222"/>
      <c r="N22" s="256">
        <v>6.3176936639875336E-2</v>
      </c>
      <c r="O22" s="257">
        <v>2759</v>
      </c>
      <c r="P22" s="258">
        <v>-2.446693947878531E-2</v>
      </c>
      <c r="Q22" s="257">
        <v>-1136</v>
      </c>
      <c r="R22" s="258">
        <v>4.994038945555701E-2</v>
      </c>
      <c r="S22" s="257">
        <v>2262</v>
      </c>
      <c r="T22" s="258">
        <v>5.3852300445790258E-2</v>
      </c>
      <c r="U22" s="257">
        <v>2561</v>
      </c>
      <c r="V22" s="258">
        <v>7.8596085160723916E-2</v>
      </c>
      <c r="W22" s="257">
        <v>3939</v>
      </c>
      <c r="X22" s="258">
        <v>9.9359923042770415E-2</v>
      </c>
      <c r="Y22" s="257">
        <v>5371</v>
      </c>
      <c r="Z22" s="258">
        <v>0.12975583488986486</v>
      </c>
      <c r="AA22" s="257">
        <v>7711</v>
      </c>
      <c r="AC22" s="224"/>
    </row>
    <row r="23" spans="2:31" x14ac:dyDescent="0.35">
      <c r="B23" s="303" t="s">
        <v>44</v>
      </c>
      <c r="C23" s="219"/>
      <c r="D23" s="253">
        <v>19559</v>
      </c>
      <c r="E23" s="254">
        <v>18635</v>
      </c>
      <c r="F23" s="254">
        <v>19594</v>
      </c>
      <c r="G23" s="254">
        <v>20339</v>
      </c>
      <c r="H23" s="254">
        <v>21233</v>
      </c>
      <c r="I23" s="254">
        <v>22030</v>
      </c>
      <c r="J23" s="1354">
        <v>21443</v>
      </c>
      <c r="K23" s="257">
        <v>24116</v>
      </c>
      <c r="L23" s="304"/>
      <c r="M23" s="219"/>
      <c r="N23" s="256">
        <v>-4.7241679022444916E-2</v>
      </c>
      <c r="O23" s="257">
        <v>-924</v>
      </c>
      <c r="P23" s="258">
        <v>5.1462302119667402E-2</v>
      </c>
      <c r="Q23" s="257">
        <v>959</v>
      </c>
      <c r="R23" s="258">
        <v>3.8021843421455648E-2</v>
      </c>
      <c r="S23" s="257">
        <v>745</v>
      </c>
      <c r="T23" s="258">
        <v>4.3954963370863798E-2</v>
      </c>
      <c r="U23" s="257">
        <v>894</v>
      </c>
      <c r="V23" s="258">
        <v>3.7535911081806539E-2</v>
      </c>
      <c r="W23" s="257">
        <v>797</v>
      </c>
      <c r="X23" s="258">
        <v>-2.6645483431684047E-2</v>
      </c>
      <c r="Y23" s="257">
        <v>-587</v>
      </c>
      <c r="Z23" s="258">
        <v>0.12465606491628978</v>
      </c>
      <c r="AA23" s="257">
        <v>2673</v>
      </c>
      <c r="AC23" s="224"/>
    </row>
    <row r="24" spans="2:31" x14ac:dyDescent="0.35">
      <c r="B24" s="303" t="s">
        <v>45</v>
      </c>
      <c r="C24" s="219"/>
      <c r="D24" s="253">
        <v>102231</v>
      </c>
      <c r="E24" s="254">
        <v>105837</v>
      </c>
      <c r="F24" s="254">
        <v>105419</v>
      </c>
      <c r="G24" s="254">
        <v>106624</v>
      </c>
      <c r="H24" s="254">
        <v>108415</v>
      </c>
      <c r="I24" s="254">
        <v>113823</v>
      </c>
      <c r="J24" s="1354">
        <v>117423</v>
      </c>
      <c r="K24" s="257">
        <v>121567</v>
      </c>
      <c r="M24" s="222"/>
      <c r="N24" s="256">
        <v>3.5273058074360986E-2</v>
      </c>
      <c r="O24" s="257">
        <v>3606</v>
      </c>
      <c r="P24" s="258">
        <v>-3.9494694671995401E-3</v>
      </c>
      <c r="Q24" s="257">
        <v>-418</v>
      </c>
      <c r="R24" s="258">
        <v>1.1430577030705935E-2</v>
      </c>
      <c r="S24" s="257">
        <v>1205</v>
      </c>
      <c r="T24" s="258">
        <v>1.6797343937575038E-2</v>
      </c>
      <c r="U24" s="257">
        <v>1791</v>
      </c>
      <c r="V24" s="258">
        <v>4.9882396347368907E-2</v>
      </c>
      <c r="W24" s="257">
        <v>5408</v>
      </c>
      <c r="X24" s="258">
        <v>3.1628054083972401E-2</v>
      </c>
      <c r="Y24" s="257">
        <v>3600</v>
      </c>
      <c r="Z24" s="258">
        <v>3.5291212113470083E-2</v>
      </c>
      <c r="AA24" s="257">
        <v>4144</v>
      </c>
      <c r="AC24" s="224"/>
    </row>
    <row r="25" spans="2:31" x14ac:dyDescent="0.35">
      <c r="B25" s="303" t="s">
        <v>46</v>
      </c>
      <c r="C25" s="219"/>
      <c r="D25" s="253">
        <v>15250</v>
      </c>
      <c r="E25" s="254">
        <v>15370</v>
      </c>
      <c r="F25" s="254">
        <v>14678</v>
      </c>
      <c r="G25" s="254">
        <v>15446</v>
      </c>
      <c r="H25" s="254">
        <v>14352</v>
      </c>
      <c r="I25" s="254">
        <v>14615</v>
      </c>
      <c r="J25" s="1354">
        <v>14692</v>
      </c>
      <c r="K25" s="257">
        <v>14968</v>
      </c>
      <c r="M25" s="222"/>
      <c r="N25" s="256">
        <v>7.8688524590164732E-3</v>
      </c>
      <c r="O25" s="257">
        <v>120</v>
      </c>
      <c r="P25" s="258">
        <v>-4.5022771633051351E-2</v>
      </c>
      <c r="Q25" s="257">
        <v>-692</v>
      </c>
      <c r="R25" s="258">
        <v>5.2323204796293821E-2</v>
      </c>
      <c r="S25" s="257">
        <v>768</v>
      </c>
      <c r="T25" s="258">
        <v>-7.0827398679269682E-2</v>
      </c>
      <c r="U25" s="257">
        <v>-1094</v>
      </c>
      <c r="V25" s="258">
        <v>1.8324972129319939E-2</v>
      </c>
      <c r="W25" s="257">
        <v>263</v>
      </c>
      <c r="X25" s="258">
        <v>5.2685596989394679E-3</v>
      </c>
      <c r="Y25" s="257">
        <v>77</v>
      </c>
      <c r="Z25" s="258">
        <v>1.8785733732643584E-2</v>
      </c>
      <c r="AA25" s="257">
        <v>276</v>
      </c>
      <c r="AC25" s="224"/>
    </row>
    <row r="26" spans="2:31" x14ac:dyDescent="0.35">
      <c r="B26" s="305" t="s">
        <v>1</v>
      </c>
      <c r="C26" s="219"/>
      <c r="D26" s="260">
        <v>4201</v>
      </c>
      <c r="E26" s="261">
        <v>4335</v>
      </c>
      <c r="F26" s="261">
        <v>4305</v>
      </c>
      <c r="G26" s="261">
        <v>4447</v>
      </c>
      <c r="H26" s="261">
        <v>4708</v>
      </c>
      <c r="I26" s="261">
        <v>5044</v>
      </c>
      <c r="J26" s="1355">
        <v>5404</v>
      </c>
      <c r="K26" s="265">
        <v>5775</v>
      </c>
      <c r="M26" s="222"/>
      <c r="N26" s="264">
        <v>3.1897167341109256E-2</v>
      </c>
      <c r="O26" s="265">
        <v>134</v>
      </c>
      <c r="P26" s="266">
        <v>-6.9204152249134898E-3</v>
      </c>
      <c r="Q26" s="265">
        <v>-30</v>
      </c>
      <c r="R26" s="266">
        <v>3.2984901277584244E-2</v>
      </c>
      <c r="S26" s="265">
        <v>142</v>
      </c>
      <c r="T26" s="266">
        <v>5.8691252529795346E-2</v>
      </c>
      <c r="U26" s="265">
        <v>261</v>
      </c>
      <c r="V26" s="266">
        <v>7.136788445199671E-2</v>
      </c>
      <c r="W26" s="265">
        <v>336</v>
      </c>
      <c r="X26" s="266">
        <v>7.1371927042030103E-2</v>
      </c>
      <c r="Y26" s="265">
        <v>360</v>
      </c>
      <c r="Z26" s="266">
        <v>6.8652849740932664E-2</v>
      </c>
      <c r="AA26" s="265">
        <v>371</v>
      </c>
      <c r="AC26" s="224"/>
      <c r="AD26" s="224"/>
      <c r="AE26" s="286"/>
    </row>
    <row r="27" spans="2:31" x14ac:dyDescent="0.35">
      <c r="B27" s="235" t="s">
        <v>0</v>
      </c>
      <c r="C27" s="219"/>
      <c r="D27" s="1222">
        <f>SUM(D9:D26)</f>
        <v>1638618</v>
      </c>
      <c r="E27" s="306">
        <f>SUM(E9:E26)</f>
        <v>1735551</v>
      </c>
      <c r="F27" s="307">
        <f>SUM(F9:F26)</f>
        <v>1709394</v>
      </c>
      <c r="G27" s="306">
        <f>SUM(G9:G26)</f>
        <v>1768008</v>
      </c>
      <c r="H27" s="307">
        <v>1850208</v>
      </c>
      <c r="I27" s="306">
        <f>SUM(I9:I26)</f>
        <v>1944185</v>
      </c>
      <c r="J27" s="306">
        <v>2037769</v>
      </c>
      <c r="K27" s="306">
        <f>SUM(K9:K26)</f>
        <v>2217055</v>
      </c>
      <c r="L27" s="308"/>
      <c r="M27" s="222"/>
      <c r="N27" s="240">
        <f>E27/D27-1</f>
        <v>5.9155336997396502E-2</v>
      </c>
      <c r="O27" s="241">
        <f>E27-D27</f>
        <v>96933</v>
      </c>
      <c r="P27" s="242">
        <f>F27/E27-1</f>
        <v>-1.507129436127197E-2</v>
      </c>
      <c r="Q27" s="243">
        <f>F27-E27</f>
        <v>-26157</v>
      </c>
      <c r="R27" s="242">
        <f t="shared" ref="R27" si="0">G27/F27-1</f>
        <v>3.4289344644944375E-2</v>
      </c>
      <c r="S27" s="237">
        <f t="shared" ref="S27" si="1">G27-F27</f>
        <v>58614</v>
      </c>
      <c r="T27" s="242">
        <f>H27/G27-1</f>
        <v>4.6493002294107244E-2</v>
      </c>
      <c r="U27" s="243">
        <f>H27-G27</f>
        <v>82200</v>
      </c>
      <c r="V27" s="309">
        <f>I27/H27-1</f>
        <v>5.0792667635206401E-2</v>
      </c>
      <c r="W27" s="237">
        <f>I27-H27</f>
        <v>93977</v>
      </c>
      <c r="X27" s="242">
        <v>4.8135336914953974E-2</v>
      </c>
      <c r="Y27" s="243">
        <v>93584</v>
      </c>
      <c r="Z27" s="242">
        <v>8.798151311556901E-2</v>
      </c>
      <c r="AA27" s="243">
        <f>SUM(AA9:AA26)</f>
        <v>179286</v>
      </c>
    </row>
    <row r="28" spans="2:31" x14ac:dyDescent="0.35">
      <c r="D28" s="296"/>
      <c r="F28" s="296"/>
      <c r="H28" s="296"/>
      <c r="I28" s="296"/>
      <c r="L28" s="296"/>
    </row>
  </sheetData>
  <mergeCells count="10">
    <mergeCell ref="Z6:AA6"/>
    <mergeCell ref="N5:AA5"/>
    <mergeCell ref="B3:X3"/>
    <mergeCell ref="D5:L6"/>
    <mergeCell ref="N6:O6"/>
    <mergeCell ref="P6:Q6"/>
    <mergeCell ref="X6:Y6"/>
    <mergeCell ref="R6:S6"/>
    <mergeCell ref="T6:U6"/>
    <mergeCell ref="V6:W6"/>
  </mergeCells>
  <pageMargins left="0.7" right="0.7" top="0.75" bottom="0.75" header="0.3" footer="0.3"/>
  <pageSetup paperSize="9" scale="57"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300-000003000000}">
          <x14:colorSeries rgb="FF376092"/>
          <x14:colorNegative rgb="FFD00000"/>
          <x14:colorAxis rgb="FF000000"/>
          <x14:colorMarkers rgb="FFD00000"/>
          <x14:colorFirst rgb="FFD00000"/>
          <x14:colorLast rgb="FFD00000"/>
          <x14:colorHigh rgb="FFD00000"/>
          <x14:colorLow rgb="FFD00000"/>
          <x14:sparklines>
            <x14:sparkline>
              <xm:f>EVO_resol!D9:J9</xm:f>
              <xm:sqref>L9</xm:sqref>
            </x14:sparkline>
            <x14:sparkline>
              <xm:f>EVO_resol!D10:J10</xm:f>
              <xm:sqref>L10</xm:sqref>
            </x14:sparkline>
            <x14:sparkline>
              <xm:f>EVO_resol!D11:J11</xm:f>
              <xm:sqref>L11</xm:sqref>
            </x14:sparkline>
            <x14:sparkline>
              <xm:f>EVO_resol!D12:J12</xm:f>
              <xm:sqref>L12</xm:sqref>
            </x14:sparkline>
            <x14:sparkline>
              <xm:f>EVO_resol!D13:J13</xm:f>
              <xm:sqref>L13</xm:sqref>
            </x14:sparkline>
            <x14:sparkline>
              <xm:f>EVO_resol!D14:J14</xm:f>
              <xm:sqref>L14</xm:sqref>
            </x14:sparkline>
            <x14:sparkline>
              <xm:f>EVO_resol!D15:J15</xm:f>
              <xm:sqref>L15</xm:sqref>
            </x14:sparkline>
            <x14:sparkline>
              <xm:f>EVO_resol!D16:J16</xm:f>
              <xm:sqref>L16</xm:sqref>
            </x14:sparkline>
            <x14:sparkline>
              <xm:f>EVO_resol!D17:J17</xm:f>
              <xm:sqref>L17</xm:sqref>
            </x14:sparkline>
            <x14:sparkline>
              <xm:f>EVO_resol!D18:J18</xm:f>
              <xm:sqref>L18</xm:sqref>
            </x14:sparkline>
            <x14:sparkline>
              <xm:f>EVO_resol!D19:J19</xm:f>
              <xm:sqref>L19</xm:sqref>
            </x14:sparkline>
            <x14:sparkline>
              <xm:f>EVO_resol!D20:J20</xm:f>
              <xm:sqref>L20</xm:sqref>
            </x14:sparkline>
            <x14:sparkline>
              <xm:f>EVO_resol!D21:J21</xm:f>
              <xm:sqref>L21</xm:sqref>
            </x14:sparkline>
            <x14:sparkline>
              <xm:f>EVO_resol!D22:J22</xm:f>
              <xm:sqref>L22</xm:sqref>
            </x14:sparkline>
            <x14:sparkline>
              <xm:f>EVO_resol!D23:J23</xm:f>
              <xm:sqref>L23</xm:sqref>
            </x14:sparkline>
            <x14:sparkline>
              <xm:f>EVO_resol!D24:J24</xm:f>
              <xm:sqref>L24</xm:sqref>
            </x14:sparkline>
            <x14:sparkline>
              <xm:f>EVO_resol!D25:J25</xm:f>
              <xm:sqref>L25</xm:sqref>
            </x14:sparkline>
            <x14:sparkline>
              <xm:f>EVO_resol!D26:J26</xm:f>
              <xm:sqref>L26</xm:sqref>
            </x14:sparkline>
            <x14:sparkline>
              <xm:f>EVO_resol!D27:J27</xm:f>
              <xm:sqref>L27</xm:sqref>
            </x14:sparkline>
          </x14:sparklines>
        </x14:sparklineGroup>
      </x14:sparklineGroups>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Hoja62">
    <pageSetUpPr fitToPage="1"/>
  </sheetPr>
  <dimension ref="A1:V37"/>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58</v>
      </c>
    </row>
    <row r="2" spans="1:22" s="343" customFormat="1" ht="49.5" customHeight="1" x14ac:dyDescent="0.35">
      <c r="B2" s="1443"/>
      <c r="C2" s="1443"/>
      <c r="D2" s="1443"/>
      <c r="E2" s="1443"/>
      <c r="F2" s="344"/>
      <c r="G2" s="1657"/>
      <c r="H2" s="1657"/>
      <c r="I2" s="1657"/>
      <c r="J2" s="1657"/>
      <c r="K2" s="1657"/>
      <c r="L2" s="1657"/>
      <c r="M2" s="1657"/>
      <c r="N2" s="1657"/>
      <c r="O2" s="1657"/>
      <c r="P2" s="1657"/>
      <c r="Q2" s="1657"/>
      <c r="R2" s="1657"/>
      <c r="T2" s="344"/>
    </row>
    <row r="3" spans="1:22" s="343" customFormat="1" ht="3" customHeight="1" x14ac:dyDescent="0.35">
      <c r="B3" s="344"/>
      <c r="C3" s="344"/>
      <c r="D3" s="344"/>
      <c r="E3" s="344"/>
      <c r="F3" s="344"/>
      <c r="L3" s="344"/>
      <c r="Q3" s="344"/>
      <c r="T3" s="344"/>
    </row>
    <row r="4" spans="1:22" s="345" customFormat="1" ht="15" customHeight="1" x14ac:dyDescent="0.25">
      <c r="B4" s="1481" t="s">
        <v>433</v>
      </c>
      <c r="C4" s="1481"/>
      <c r="D4" s="1481"/>
      <c r="E4" s="1481"/>
      <c r="F4" s="1481"/>
      <c r="G4" s="1481"/>
      <c r="H4" s="1481"/>
      <c r="I4" s="1481"/>
      <c r="J4" s="1481"/>
      <c r="K4" s="1481"/>
      <c r="L4" s="1481"/>
      <c r="M4" s="1481"/>
      <c r="N4" s="1481"/>
      <c r="O4" s="1481"/>
      <c r="P4" s="1481"/>
      <c r="Q4" s="1481"/>
      <c r="R4" s="1481"/>
      <c r="S4" s="1481"/>
      <c r="T4" s="1481"/>
      <c r="U4" s="924"/>
    </row>
    <row r="5" spans="1:22" s="345" customFormat="1" ht="15" customHeight="1" x14ac:dyDescent="0.25">
      <c r="B5" s="1482" t="str">
        <f>porsaad!$B$6</f>
        <v>Situación a 31 de diciembre de 2025</v>
      </c>
      <c r="C5" s="1482"/>
      <c r="D5" s="1482"/>
      <c r="E5" s="1482"/>
      <c r="F5" s="1482"/>
      <c r="G5" s="1482"/>
      <c r="H5" s="1482"/>
      <c r="I5" s="1482"/>
      <c r="J5" s="1482"/>
      <c r="K5" s="1482"/>
      <c r="L5" s="1482"/>
      <c r="M5" s="1482"/>
      <c r="N5" s="1482"/>
      <c r="O5" s="1482"/>
      <c r="P5" s="1482"/>
      <c r="Q5" s="1482"/>
      <c r="R5" s="1482"/>
      <c r="S5" s="1482"/>
      <c r="T5" s="1482"/>
      <c r="U5" s="925"/>
      <c r="V5" s="875"/>
    </row>
    <row r="6" spans="1:22" s="345" customFormat="1" ht="4.5" customHeight="1" x14ac:dyDescent="0.25"/>
    <row r="7" spans="1:22" s="322" customFormat="1" ht="15" customHeight="1" x14ac:dyDescent="0.25">
      <c r="A7" s="316"/>
      <c r="B7" s="1658" t="s">
        <v>12</v>
      </c>
      <c r="C7" s="920"/>
      <c r="D7" s="1670" t="s">
        <v>76</v>
      </c>
      <c r="E7" s="1663"/>
      <c r="F7" s="920"/>
      <c r="G7" s="1672" t="s">
        <v>31</v>
      </c>
      <c r="H7" s="1673"/>
      <c r="I7" s="1673"/>
      <c r="J7" s="1674"/>
      <c r="K7" s="921"/>
      <c r="L7" s="1672" t="s">
        <v>49</v>
      </c>
      <c r="M7" s="1673"/>
      <c r="N7" s="1673"/>
      <c r="O7" s="1674"/>
      <c r="P7" s="921"/>
      <c r="Q7" s="1672" t="s">
        <v>50</v>
      </c>
      <c r="R7" s="1673"/>
      <c r="S7" s="1673"/>
      <c r="T7" s="1674"/>
    </row>
    <row r="8" spans="1:22" s="322" customFormat="1" ht="35.25" customHeight="1" x14ac:dyDescent="0.25">
      <c r="A8" s="316"/>
      <c r="B8" s="1659"/>
      <c r="C8" s="920"/>
      <c r="D8" s="1671"/>
      <c r="E8" s="1666"/>
      <c r="F8" s="920"/>
      <c r="G8" s="1675" t="s">
        <v>69</v>
      </c>
      <c r="H8" s="1676"/>
      <c r="I8" s="1677" t="s">
        <v>286</v>
      </c>
      <c r="J8" s="1678"/>
      <c r="K8" s="957"/>
      <c r="L8" s="1679" t="s">
        <v>69</v>
      </c>
      <c r="M8" s="1680"/>
      <c r="N8" s="1677" t="s">
        <v>286</v>
      </c>
      <c r="O8" s="1678"/>
      <c r="P8" s="957"/>
      <c r="Q8" s="1679" t="s">
        <v>69</v>
      </c>
      <c r="R8" s="1680"/>
      <c r="S8" s="1677" t="s">
        <v>286</v>
      </c>
      <c r="T8" s="1678"/>
    </row>
    <row r="9" spans="1:22" s="322" customFormat="1" ht="29.25" customHeight="1" x14ac:dyDescent="0.25">
      <c r="A9" s="316"/>
      <c r="B9" s="1660"/>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29310</v>
      </c>
      <c r="E11" s="928">
        <f>D11/D$29*100</f>
        <v>15.776810080794924</v>
      </c>
      <c r="F11" s="930"/>
      <c r="G11" s="927">
        <v>13444</v>
      </c>
      <c r="H11" s="928">
        <v>45.868304332992153</v>
      </c>
      <c r="I11" s="927">
        <v>13390</v>
      </c>
      <c r="J11" s="928">
        <v>99.598333829217495</v>
      </c>
      <c r="K11" s="930"/>
      <c r="L11" s="927">
        <v>15778</v>
      </c>
      <c r="M11" s="928">
        <v>53.831456840668714</v>
      </c>
      <c r="N11" s="927">
        <v>15635</v>
      </c>
      <c r="O11" s="928">
        <v>99.09367473697553</v>
      </c>
      <c r="P11" s="930"/>
      <c r="Q11" s="927">
        <v>88</v>
      </c>
      <c r="R11" s="928">
        <v>0.3002388263391334</v>
      </c>
      <c r="S11" s="927">
        <v>86</v>
      </c>
      <c r="T11" s="928">
        <f>IFERROR(S11/Q11*100,"-")</f>
        <v>97.727272727272734</v>
      </c>
    </row>
    <row r="12" spans="1:22" s="331" customFormat="1" ht="18" customHeight="1" x14ac:dyDescent="0.25">
      <c r="A12" s="330"/>
      <c r="B12" s="931" t="s">
        <v>7</v>
      </c>
      <c r="C12" s="930"/>
      <c r="D12" s="932">
        <f t="shared" ref="D12:D28" si="0">G12+L12+Q12</f>
        <v>4234</v>
      </c>
      <c r="E12" s="933">
        <f t="shared" ref="E12:E29" si="1">D12/D$29*100</f>
        <v>2.2790519918828287</v>
      </c>
      <c r="F12" s="930"/>
      <c r="G12" s="932">
        <v>2943</v>
      </c>
      <c r="H12" s="933">
        <v>69.508738781294284</v>
      </c>
      <c r="I12" s="932">
        <v>907</v>
      </c>
      <c r="J12" s="933">
        <v>30.818892286782194</v>
      </c>
      <c r="K12" s="930"/>
      <c r="L12" s="932">
        <v>1194</v>
      </c>
      <c r="M12" s="933">
        <v>28.200283419933868</v>
      </c>
      <c r="N12" s="932">
        <v>469</v>
      </c>
      <c r="O12" s="933">
        <v>39.279731993299833</v>
      </c>
      <c r="P12" s="930"/>
      <c r="Q12" s="932">
        <v>97</v>
      </c>
      <c r="R12" s="933">
        <v>2.2909777987718467</v>
      </c>
      <c r="S12" s="932">
        <v>52</v>
      </c>
      <c r="T12" s="933">
        <f t="shared" ref="T12:T28" si="2">IFERROR(S12/Q12*100,"-")</f>
        <v>53.608247422680414</v>
      </c>
    </row>
    <row r="13" spans="1:22" s="331" customFormat="1" ht="18" customHeight="1" x14ac:dyDescent="0.25">
      <c r="A13" s="330"/>
      <c r="B13" s="931" t="s">
        <v>37</v>
      </c>
      <c r="C13" s="930"/>
      <c r="D13" s="932">
        <f t="shared" si="0"/>
        <v>3959</v>
      </c>
      <c r="E13" s="933">
        <f t="shared" si="1"/>
        <v>2.1310266499442889</v>
      </c>
      <c r="F13" s="930"/>
      <c r="G13" s="932">
        <v>1830</v>
      </c>
      <c r="H13" s="933">
        <v>46.223793887345288</v>
      </c>
      <c r="I13" s="932">
        <v>125</v>
      </c>
      <c r="J13" s="933">
        <v>6.8306010928961758</v>
      </c>
      <c r="K13" s="930"/>
      <c r="L13" s="932">
        <v>1900</v>
      </c>
      <c r="M13" s="933">
        <v>47.991917150795658</v>
      </c>
      <c r="N13" s="932">
        <v>79</v>
      </c>
      <c r="O13" s="933">
        <v>4.1578947368421053</v>
      </c>
      <c r="P13" s="930"/>
      <c r="Q13" s="932">
        <v>229</v>
      </c>
      <c r="R13" s="933">
        <v>5.7842889618590556</v>
      </c>
      <c r="S13" s="932">
        <v>22</v>
      </c>
      <c r="T13" s="933">
        <f t="shared" si="2"/>
        <v>9.606986899563319</v>
      </c>
    </row>
    <row r="14" spans="1:22" s="331" customFormat="1" ht="18" customHeight="1" x14ac:dyDescent="0.25">
      <c r="A14" s="330"/>
      <c r="B14" s="931" t="s">
        <v>38</v>
      </c>
      <c r="C14" s="930"/>
      <c r="D14" s="932">
        <f t="shared" si="0"/>
        <v>3085</v>
      </c>
      <c r="E14" s="933">
        <f t="shared" si="1"/>
        <v>1.6605751995650748</v>
      </c>
      <c r="F14" s="930"/>
      <c r="G14" s="932">
        <v>2200</v>
      </c>
      <c r="H14" s="933">
        <v>71.312803889789294</v>
      </c>
      <c r="I14" s="932">
        <v>2126</v>
      </c>
      <c r="J14" s="933">
        <v>96.636363636363626</v>
      </c>
      <c r="K14" s="930"/>
      <c r="L14" s="932">
        <v>882</v>
      </c>
      <c r="M14" s="933">
        <v>28.58995137763371</v>
      </c>
      <c r="N14" s="932">
        <v>759</v>
      </c>
      <c r="O14" s="933">
        <v>86.054421768707485</v>
      </c>
      <c r="P14" s="930"/>
      <c r="Q14" s="932">
        <v>3</v>
      </c>
      <c r="R14" s="933">
        <v>9.7244732576985404E-2</v>
      </c>
      <c r="S14" s="932">
        <v>3</v>
      </c>
      <c r="T14" s="933">
        <f t="shared" si="2"/>
        <v>100</v>
      </c>
    </row>
    <row r="15" spans="1:22" s="331" customFormat="1" ht="18" customHeight="1" x14ac:dyDescent="0.25">
      <c r="A15" s="330"/>
      <c r="B15" s="931" t="s">
        <v>6</v>
      </c>
      <c r="C15" s="930"/>
      <c r="D15" s="932">
        <f t="shared" si="0"/>
        <v>5481</v>
      </c>
      <c r="E15" s="933">
        <f t="shared" si="1"/>
        <v>2.9502796333277712</v>
      </c>
      <c r="F15" s="930"/>
      <c r="G15" s="932">
        <v>3428</v>
      </c>
      <c r="H15" s="933">
        <v>62.543331508848752</v>
      </c>
      <c r="I15" s="932">
        <v>3278</v>
      </c>
      <c r="J15" s="933">
        <v>95.6242707117853</v>
      </c>
      <c r="K15" s="930"/>
      <c r="L15" s="932">
        <v>1948</v>
      </c>
      <c r="M15" s="933">
        <v>35.540959678890715</v>
      </c>
      <c r="N15" s="932">
        <v>1807</v>
      </c>
      <c r="O15" s="933">
        <v>92.761806981519513</v>
      </c>
      <c r="P15" s="930"/>
      <c r="Q15" s="932">
        <v>105</v>
      </c>
      <c r="R15" s="933">
        <v>1.9157088122605364</v>
      </c>
      <c r="S15" s="932">
        <v>93</v>
      </c>
      <c r="T15" s="933">
        <f t="shared" si="2"/>
        <v>88.571428571428569</v>
      </c>
    </row>
    <row r="16" spans="1:22" s="331" customFormat="1" ht="18" customHeight="1" x14ac:dyDescent="0.25">
      <c r="A16" s="330"/>
      <c r="B16" s="931" t="s">
        <v>5</v>
      </c>
      <c r="C16" s="930"/>
      <c r="D16" s="932">
        <f t="shared" si="0"/>
        <v>4459</v>
      </c>
      <c r="E16" s="933">
        <f t="shared" si="1"/>
        <v>2.4001636352870883</v>
      </c>
      <c r="F16" s="930"/>
      <c r="G16" s="932">
        <v>1766</v>
      </c>
      <c r="H16" s="933">
        <v>39.605292666517158</v>
      </c>
      <c r="I16" s="932">
        <v>14</v>
      </c>
      <c r="J16" s="933">
        <v>0.79275198187995466</v>
      </c>
      <c r="K16" s="930"/>
      <c r="L16" s="932">
        <v>2647</v>
      </c>
      <c r="M16" s="933">
        <v>59.363085893698141</v>
      </c>
      <c r="N16" s="932">
        <v>24</v>
      </c>
      <c r="O16" s="933">
        <v>0.90668681526256145</v>
      </c>
      <c r="P16" s="930"/>
      <c r="Q16" s="932">
        <v>46</v>
      </c>
      <c r="R16" s="933">
        <v>1.031621439784705</v>
      </c>
      <c r="S16" s="932">
        <v>0</v>
      </c>
      <c r="T16" s="933">
        <f t="shared" si="2"/>
        <v>0</v>
      </c>
    </row>
    <row r="17" spans="1:20" s="331" customFormat="1" ht="18" customHeight="1" x14ac:dyDescent="0.25">
      <c r="A17" s="330"/>
      <c r="B17" s="931" t="s">
        <v>4</v>
      </c>
      <c r="C17" s="930"/>
      <c r="D17" s="932">
        <f t="shared" si="0"/>
        <v>9084</v>
      </c>
      <c r="E17" s="933">
        <f t="shared" si="1"/>
        <v>4.8896807497079866</v>
      </c>
      <c r="F17" s="930"/>
      <c r="G17" s="932">
        <v>5526</v>
      </c>
      <c r="H17" s="933">
        <v>60.832232496697493</v>
      </c>
      <c r="I17" s="932">
        <v>351</v>
      </c>
      <c r="J17" s="933">
        <v>6.3517915309446256</v>
      </c>
      <c r="K17" s="930"/>
      <c r="L17" s="932">
        <v>3555</v>
      </c>
      <c r="M17" s="933">
        <v>39.134742404227211</v>
      </c>
      <c r="N17" s="932">
        <v>81</v>
      </c>
      <c r="O17" s="933">
        <v>2.278481012658228</v>
      </c>
      <c r="P17" s="930"/>
      <c r="Q17" s="932">
        <v>3</v>
      </c>
      <c r="R17" s="933">
        <v>3.3025099075297229E-2</v>
      </c>
      <c r="S17" s="932">
        <v>1</v>
      </c>
      <c r="T17" s="933">
        <f t="shared" si="2"/>
        <v>33.333333333333329</v>
      </c>
    </row>
    <row r="18" spans="1:20" s="331" customFormat="1" ht="18" customHeight="1" x14ac:dyDescent="0.25">
      <c r="A18" s="330"/>
      <c r="B18" s="931" t="s">
        <v>40</v>
      </c>
      <c r="C18" s="930"/>
      <c r="D18" s="932">
        <f t="shared" si="0"/>
        <v>12927</v>
      </c>
      <c r="E18" s="933">
        <f t="shared" si="1"/>
        <v>6.9582676190527453</v>
      </c>
      <c r="F18" s="930"/>
      <c r="G18" s="932">
        <v>7713</v>
      </c>
      <c r="H18" s="933">
        <v>59.665815734509167</v>
      </c>
      <c r="I18" s="932">
        <v>7508</v>
      </c>
      <c r="J18" s="933">
        <v>97.342149617528847</v>
      </c>
      <c r="K18" s="930"/>
      <c r="L18" s="932">
        <v>3572</v>
      </c>
      <c r="M18" s="933">
        <v>27.632087878084626</v>
      </c>
      <c r="N18" s="932">
        <v>3238</v>
      </c>
      <c r="O18" s="933">
        <v>90.649496080627102</v>
      </c>
      <c r="P18" s="930"/>
      <c r="Q18" s="932">
        <v>1642</v>
      </c>
      <c r="R18" s="933">
        <v>12.702096387406204</v>
      </c>
      <c r="S18" s="932">
        <v>1353</v>
      </c>
      <c r="T18" s="933">
        <f t="shared" si="2"/>
        <v>82.39951278928136</v>
      </c>
    </row>
    <row r="19" spans="1:20" s="331" customFormat="1" ht="18" customHeight="1" x14ac:dyDescent="0.25">
      <c r="A19" s="330"/>
      <c r="B19" s="931" t="s">
        <v>41</v>
      </c>
      <c r="C19" s="930"/>
      <c r="D19" s="932">
        <f t="shared" si="0"/>
        <v>39077</v>
      </c>
      <c r="E19" s="933">
        <f t="shared" si="1"/>
        <v>21.034131952481175</v>
      </c>
      <c r="F19" s="930"/>
      <c r="G19" s="932">
        <v>14695</v>
      </c>
      <c r="H19" s="933">
        <v>37.605240934565089</v>
      </c>
      <c r="I19" s="932">
        <v>14120</v>
      </c>
      <c r="J19" s="933">
        <v>96.087104457298395</v>
      </c>
      <c r="K19" s="930"/>
      <c r="L19" s="932">
        <v>21181</v>
      </c>
      <c r="M19" s="933">
        <v>54.203239757402052</v>
      </c>
      <c r="N19" s="932">
        <v>19722</v>
      </c>
      <c r="O19" s="933">
        <v>93.111751097681889</v>
      </c>
      <c r="P19" s="930"/>
      <c r="Q19" s="932">
        <v>3201</v>
      </c>
      <c r="R19" s="933">
        <v>8.1915193080328592</v>
      </c>
      <c r="S19" s="932">
        <v>3175</v>
      </c>
      <c r="T19" s="933">
        <f t="shared" si="2"/>
        <v>99.187753826929082</v>
      </c>
    </row>
    <row r="20" spans="1:20" s="331" customFormat="1" ht="18" customHeight="1" x14ac:dyDescent="0.25">
      <c r="A20" s="330"/>
      <c r="B20" s="931" t="s">
        <v>3</v>
      </c>
      <c r="C20" s="930"/>
      <c r="D20" s="932">
        <f t="shared" si="0"/>
        <v>13288</v>
      </c>
      <c r="E20" s="933">
        <f t="shared" si="1"/>
        <v>7.1525845224702467</v>
      </c>
      <c r="F20" s="930"/>
      <c r="G20" s="932">
        <v>6108</v>
      </c>
      <c r="H20" s="933">
        <v>45.966285370258881</v>
      </c>
      <c r="I20" s="932">
        <v>5860</v>
      </c>
      <c r="J20" s="933">
        <v>95.939751146037992</v>
      </c>
      <c r="K20" s="930"/>
      <c r="L20" s="932">
        <v>6327</v>
      </c>
      <c r="M20" s="933">
        <v>47.614388922335941</v>
      </c>
      <c r="N20" s="932">
        <v>5896</v>
      </c>
      <c r="O20" s="933">
        <v>93.187924766872129</v>
      </c>
      <c r="P20" s="930"/>
      <c r="Q20" s="932">
        <v>853</v>
      </c>
      <c r="R20" s="933">
        <v>6.4193257074051786</v>
      </c>
      <c r="S20" s="932">
        <v>521</v>
      </c>
      <c r="T20" s="933">
        <f t="shared" si="2"/>
        <v>61.078546307151228</v>
      </c>
    </row>
    <row r="21" spans="1:20" s="331" customFormat="1" ht="18" customHeight="1" x14ac:dyDescent="0.25">
      <c r="A21" s="330"/>
      <c r="B21" s="931" t="s">
        <v>2</v>
      </c>
      <c r="C21" s="930"/>
      <c r="D21" s="932">
        <f t="shared" si="0"/>
        <v>5258</v>
      </c>
      <c r="E21" s="933">
        <f t="shared" si="1"/>
        <v>2.8302445378648824</v>
      </c>
      <c r="F21" s="930"/>
      <c r="G21" s="932">
        <v>3415</v>
      </c>
      <c r="H21" s="933">
        <v>64.948649676683146</v>
      </c>
      <c r="I21" s="932">
        <v>3342</v>
      </c>
      <c r="J21" s="933">
        <v>97.862371888726202</v>
      </c>
      <c r="K21" s="930"/>
      <c r="L21" s="932">
        <v>1798</v>
      </c>
      <c r="M21" s="933">
        <v>34.195511601369347</v>
      </c>
      <c r="N21" s="932">
        <v>1775</v>
      </c>
      <c r="O21" s="933">
        <v>98.720800889877651</v>
      </c>
      <c r="P21" s="930"/>
      <c r="Q21" s="932">
        <v>45</v>
      </c>
      <c r="R21" s="933">
        <v>0.85583872194750865</v>
      </c>
      <c r="S21" s="932">
        <v>45</v>
      </c>
      <c r="T21" s="933">
        <f t="shared" si="2"/>
        <v>100</v>
      </c>
    </row>
    <row r="22" spans="1:20" s="331" customFormat="1" ht="18" customHeight="1" x14ac:dyDescent="0.25">
      <c r="A22" s="330"/>
      <c r="B22" s="931" t="s">
        <v>35</v>
      </c>
      <c r="C22" s="930"/>
      <c r="D22" s="932">
        <f t="shared" si="0"/>
        <v>7245</v>
      </c>
      <c r="E22" s="933">
        <f t="shared" si="1"/>
        <v>3.8997949176171685</v>
      </c>
      <c r="F22" s="930"/>
      <c r="G22" s="932">
        <v>3913</v>
      </c>
      <c r="H22" s="933">
        <v>54.009661835748787</v>
      </c>
      <c r="I22" s="932">
        <v>3736</v>
      </c>
      <c r="J22" s="933">
        <v>95.476616406848962</v>
      </c>
      <c r="K22" s="930"/>
      <c r="L22" s="932">
        <v>2771</v>
      </c>
      <c r="M22" s="933">
        <v>38.247066942719115</v>
      </c>
      <c r="N22" s="932">
        <v>2695</v>
      </c>
      <c r="O22" s="933">
        <v>97.257307831107909</v>
      </c>
      <c r="P22" s="930"/>
      <c r="Q22" s="932">
        <v>561</v>
      </c>
      <c r="R22" s="933">
        <v>7.7432712215320914</v>
      </c>
      <c r="S22" s="932">
        <v>527</v>
      </c>
      <c r="T22" s="933">
        <f t="shared" si="2"/>
        <v>93.939393939393938</v>
      </c>
    </row>
    <row r="23" spans="1:20" s="331" customFormat="1" ht="18" customHeight="1" x14ac:dyDescent="0.25">
      <c r="A23" s="330"/>
      <c r="B23" s="931" t="s">
        <v>42</v>
      </c>
      <c r="C23" s="930"/>
      <c r="D23" s="932">
        <f t="shared" si="0"/>
        <v>24451</v>
      </c>
      <c r="E23" s="933">
        <f t="shared" si="1"/>
        <v>13.161336857233593</v>
      </c>
      <c r="F23" s="930"/>
      <c r="G23" s="932">
        <v>15436</v>
      </c>
      <c r="H23" s="933">
        <v>63.130342317287635</v>
      </c>
      <c r="I23" s="932">
        <v>12739</v>
      </c>
      <c r="J23" s="933">
        <v>82.527856957761088</v>
      </c>
      <c r="K23" s="930"/>
      <c r="L23" s="932">
        <v>7831</v>
      </c>
      <c r="M23" s="933">
        <v>32.02731994601448</v>
      </c>
      <c r="N23" s="932">
        <v>6980</v>
      </c>
      <c r="O23" s="933">
        <v>89.132933214148892</v>
      </c>
      <c r="P23" s="930"/>
      <c r="Q23" s="932">
        <v>1184</v>
      </c>
      <c r="R23" s="933">
        <v>4.8423377366978855</v>
      </c>
      <c r="S23" s="932">
        <v>1170</v>
      </c>
      <c r="T23" s="933">
        <f t="shared" si="2"/>
        <v>98.817567567567565</v>
      </c>
    </row>
    <row r="24" spans="1:20" s="331" customFormat="1" ht="18" customHeight="1" x14ac:dyDescent="0.25">
      <c r="A24" s="330">
        <v>47094</v>
      </c>
      <c r="B24" s="931" t="s">
        <v>43</v>
      </c>
      <c r="C24" s="930"/>
      <c r="D24" s="932">
        <f t="shared" si="0"/>
        <v>5312</v>
      </c>
      <c r="E24" s="933">
        <f t="shared" si="1"/>
        <v>2.859311332281905</v>
      </c>
      <c r="F24" s="930"/>
      <c r="G24" s="932">
        <v>2804</v>
      </c>
      <c r="H24" s="933">
        <v>52.786144578313255</v>
      </c>
      <c r="I24" s="932">
        <v>2793</v>
      </c>
      <c r="J24" s="933">
        <v>99.607703281027099</v>
      </c>
      <c r="K24" s="930"/>
      <c r="L24" s="932">
        <v>2486</v>
      </c>
      <c r="M24" s="933">
        <v>46.799698795180724</v>
      </c>
      <c r="N24" s="932">
        <v>2479</v>
      </c>
      <c r="O24" s="933">
        <v>99.718423169750608</v>
      </c>
      <c r="P24" s="930"/>
      <c r="Q24" s="932">
        <v>22</v>
      </c>
      <c r="R24" s="933">
        <v>0.41415662650602414</v>
      </c>
      <c r="S24" s="932">
        <v>21</v>
      </c>
      <c r="T24" s="933">
        <f t="shared" si="2"/>
        <v>95.454545454545453</v>
      </c>
    </row>
    <row r="25" spans="1:20" s="331" customFormat="1" ht="18" customHeight="1" x14ac:dyDescent="0.25">
      <c r="B25" s="931" t="s">
        <v>44</v>
      </c>
      <c r="C25" s="930"/>
      <c r="D25" s="932">
        <f t="shared" si="0"/>
        <v>2786</v>
      </c>
      <c r="E25" s="933">
        <f t="shared" si="1"/>
        <v>1.4996312823300804</v>
      </c>
      <c r="F25" s="930"/>
      <c r="G25" s="932">
        <v>1058</v>
      </c>
      <c r="H25" s="933">
        <v>37.975592246949027</v>
      </c>
      <c r="I25" s="932">
        <v>1053</v>
      </c>
      <c r="J25" s="933">
        <v>99.527410207939511</v>
      </c>
      <c r="K25" s="930"/>
      <c r="L25" s="932">
        <v>1653</v>
      </c>
      <c r="M25" s="933">
        <v>59.332376166547022</v>
      </c>
      <c r="N25" s="932">
        <v>1642</v>
      </c>
      <c r="O25" s="933">
        <v>99.334543254688441</v>
      </c>
      <c r="P25" s="930"/>
      <c r="Q25" s="932">
        <v>75</v>
      </c>
      <c r="R25" s="933">
        <v>2.6920315865039486</v>
      </c>
      <c r="S25" s="932">
        <v>75</v>
      </c>
      <c r="T25" s="933">
        <f t="shared" si="2"/>
        <v>100</v>
      </c>
    </row>
    <row r="26" spans="1:20" s="331" customFormat="1" ht="18" customHeight="1" x14ac:dyDescent="0.25">
      <c r="B26" s="931" t="s">
        <v>45</v>
      </c>
      <c r="C26" s="930"/>
      <c r="D26" s="932">
        <f t="shared" si="0"/>
        <v>13495</v>
      </c>
      <c r="E26" s="933">
        <f t="shared" si="1"/>
        <v>7.2640072344021656</v>
      </c>
      <c r="F26" s="930"/>
      <c r="G26" s="932">
        <v>5951</v>
      </c>
      <c r="H26" s="933">
        <v>44.097814005187111</v>
      </c>
      <c r="I26" s="932">
        <v>4739</v>
      </c>
      <c r="J26" s="933">
        <v>79.633675012602922</v>
      </c>
      <c r="K26" s="930"/>
      <c r="L26" s="932">
        <v>5052</v>
      </c>
      <c r="M26" s="933">
        <v>37.436087439792516</v>
      </c>
      <c r="N26" s="932">
        <v>3868</v>
      </c>
      <c r="O26" s="933">
        <v>76.563737133808402</v>
      </c>
      <c r="P26" s="930"/>
      <c r="Q26" s="932">
        <v>2492</v>
      </c>
      <c r="R26" s="933">
        <v>18.466098555020377</v>
      </c>
      <c r="S26" s="932">
        <v>1741</v>
      </c>
      <c r="T26" s="933">
        <f t="shared" si="2"/>
        <v>69.863563402889255</v>
      </c>
    </row>
    <row r="27" spans="1:20" s="331" customFormat="1" ht="18" customHeight="1" x14ac:dyDescent="0.25">
      <c r="B27" s="931" t="s">
        <v>46</v>
      </c>
      <c r="C27" s="930"/>
      <c r="D27" s="932">
        <f t="shared" si="0"/>
        <v>2120</v>
      </c>
      <c r="E27" s="933">
        <f t="shared" si="1"/>
        <v>1.141140817853471</v>
      </c>
      <c r="F27" s="930"/>
      <c r="G27" s="932">
        <v>708</v>
      </c>
      <c r="H27" s="933">
        <v>33.39622641509434</v>
      </c>
      <c r="I27" s="932">
        <v>508</v>
      </c>
      <c r="J27" s="933">
        <v>71.751412429378533</v>
      </c>
      <c r="K27" s="930"/>
      <c r="L27" s="932">
        <v>1296</v>
      </c>
      <c r="M27" s="933">
        <v>61.132075471698109</v>
      </c>
      <c r="N27" s="932">
        <v>965</v>
      </c>
      <c r="O27" s="933">
        <v>74.459876543209873</v>
      </c>
      <c r="P27" s="930"/>
      <c r="Q27" s="932">
        <v>116</v>
      </c>
      <c r="R27" s="933">
        <v>5.4716981132075473</v>
      </c>
      <c r="S27" s="932">
        <v>91</v>
      </c>
      <c r="T27" s="933">
        <f t="shared" si="2"/>
        <v>78.448275862068968</v>
      </c>
    </row>
    <row r="28" spans="1:20" s="331" customFormat="1" ht="18" customHeight="1" x14ac:dyDescent="0.25">
      <c r="B28" s="953" t="s">
        <v>1</v>
      </c>
      <c r="C28" s="930"/>
      <c r="D28" s="954">
        <f t="shared" si="0"/>
        <v>208</v>
      </c>
      <c r="E28" s="955">
        <f t="shared" si="1"/>
        <v>0.1119609859026047</v>
      </c>
      <c r="F28" s="930"/>
      <c r="G28" s="954">
        <v>92</v>
      </c>
      <c r="H28" s="955">
        <v>44.230769230769226</v>
      </c>
      <c r="I28" s="954">
        <v>90</v>
      </c>
      <c r="J28" s="955">
        <v>97.826086956521735</v>
      </c>
      <c r="K28" s="930"/>
      <c r="L28" s="954">
        <v>116</v>
      </c>
      <c r="M28" s="955">
        <v>55.769230769230774</v>
      </c>
      <c r="N28" s="954">
        <v>114</v>
      </c>
      <c r="O28" s="955">
        <v>98.275862068965509</v>
      </c>
      <c r="P28" s="930"/>
      <c r="Q28" s="954">
        <v>0</v>
      </c>
      <c r="R28" s="955">
        <v>0</v>
      </c>
      <c r="S28" s="954">
        <v>0</v>
      </c>
      <c r="T28" s="955" t="str">
        <f t="shared" si="2"/>
        <v>-</v>
      </c>
    </row>
    <row r="29" spans="1:20" s="319" customFormat="1" ht="18" customHeight="1" x14ac:dyDescent="0.25">
      <c r="B29" s="1284" t="s">
        <v>0</v>
      </c>
      <c r="C29" s="1277"/>
      <c r="D29" s="1285">
        <f>SUM(D11:D28)</f>
        <v>185779</v>
      </c>
      <c r="E29" s="1286">
        <f t="shared" si="1"/>
        <v>100</v>
      </c>
      <c r="F29" s="1277"/>
      <c r="G29" s="1285">
        <f>SUM(G11:G28)</f>
        <v>93030</v>
      </c>
      <c r="H29" s="1286">
        <f t="shared" ref="H29" si="3">G29/$D29*100</f>
        <v>50.075627492881324</v>
      </c>
      <c r="I29" s="1285">
        <f>SUM(I11:I28)</f>
        <v>76679</v>
      </c>
      <c r="J29" s="1286">
        <f>I29/G29*100</f>
        <v>82.423949263678381</v>
      </c>
      <c r="K29" s="1277"/>
      <c r="L29" s="1285">
        <f>SUM(L11:L28)</f>
        <v>81987</v>
      </c>
      <c r="M29" s="1286">
        <f t="shared" ref="M29" si="4">L29/$D29*100</f>
        <v>44.131468034600253</v>
      </c>
      <c r="N29" s="1285">
        <f>SUM(N11:N28)</f>
        <v>68228</v>
      </c>
      <c r="O29" s="1286">
        <f>N29/L29*100</f>
        <v>83.218071157622546</v>
      </c>
      <c r="P29" s="1277"/>
      <c r="Q29" s="1285">
        <f>SUM(Q11:Q28)</f>
        <v>10762</v>
      </c>
      <c r="R29" s="1286">
        <f t="shared" ref="R29" si="5">Q29/$D29*100</f>
        <v>5.7929044725184227</v>
      </c>
      <c r="S29" s="1285">
        <f>SUM(S11:S28)</f>
        <v>8976</v>
      </c>
      <c r="T29" s="1286">
        <f>S29/Q29*100</f>
        <v>83.40457164095892</v>
      </c>
    </row>
    <row r="30" spans="1:20" s="328" customFormat="1" ht="6.75" customHeight="1" x14ac:dyDescent="0.25">
      <c r="B30" s="1668"/>
      <c r="C30" s="1668"/>
      <c r="D30" s="1668"/>
      <c r="E30" s="1668"/>
      <c r="F30" s="779"/>
    </row>
    <row r="31" spans="1:20" x14ac:dyDescent="0.35">
      <c r="B31" s="1669"/>
      <c r="C31" s="1669"/>
      <c r="D31" s="1669"/>
      <c r="E31" s="1669"/>
      <c r="F31" s="1669"/>
      <c r="G31" s="1669"/>
      <c r="H31" s="1669"/>
      <c r="I31" s="1669"/>
      <c r="J31" s="1669"/>
      <c r="K31" s="1669"/>
      <c r="L31" s="1669"/>
      <c r="M31" s="1669"/>
      <c r="N31" s="1669"/>
      <c r="O31" s="1669"/>
      <c r="P31" s="1669"/>
      <c r="Q31" s="1669"/>
      <c r="R31" s="1669"/>
    </row>
    <row r="32" spans="1:20" x14ac:dyDescent="0.35">
      <c r="G32" s="935"/>
      <c r="L32" s="935"/>
    </row>
    <row r="33" spans="2:22" x14ac:dyDescent="0.35">
      <c r="B33" s="1400"/>
      <c r="C33" s="567"/>
      <c r="D33" s="567"/>
      <c r="E33" s="567"/>
      <c r="F33" s="567"/>
      <c r="G33" s="567"/>
      <c r="H33" s="567"/>
      <c r="I33" s="567"/>
      <c r="J33" s="567"/>
      <c r="K33" s="567"/>
      <c r="L33" s="1400"/>
      <c r="M33" s="567"/>
      <c r="N33" s="567"/>
      <c r="O33" s="567"/>
      <c r="P33" s="567"/>
      <c r="Q33" s="567"/>
      <c r="R33" s="567"/>
      <c r="S33" s="567"/>
      <c r="T33" s="1399"/>
      <c r="U33" s="1399"/>
      <c r="V33" s="1399"/>
    </row>
    <row r="34" spans="2:22" s="567" customFormat="1" x14ac:dyDescent="0.35">
      <c r="B34" s="567" t="s">
        <v>39</v>
      </c>
      <c r="G34" s="567" t="e">
        <f>GETPIVOTDATA("ID PRESTACION
COUNT",#REF!,"
CCAA",$B34,"
Tipo Prestación",$B$1,"Grado Resuelto",G$7)</f>
        <v>#REF!</v>
      </c>
      <c r="K34" s="567" t="e">
        <f>GETPIVOTDATA("ID PRESTACION
COUNT",#REF!,"
CCAA",$B34,"
Tipo Prestación",$B$1,"Grado Resuelto",K$7)</f>
        <v>#REF!</v>
      </c>
      <c r="L34" s="567" t="e">
        <f>GETPIVOTDATA("ID PRESTACION
COUNT",#REF!,"
CCAA",$B34,"
Tipo Prestación",$B$1,"Grado Resuelto",L$7)</f>
        <v>#REF!</v>
      </c>
      <c r="P34" s="567" t="e">
        <f>GETPIVOTDATA("ID PRESTACION
COUNT",#REF!,"
CCAA",$B34,"
Tipo Prestación",$B$1,"Grado Resuelto",P$7)</f>
        <v>#REF!</v>
      </c>
      <c r="Q34" s="567" t="e">
        <f>GETPIVOTDATA("ID PRESTACION
COUNT",#REF!,"
CCAA",$B34,"
Tipo Prestación",$B$1,"Grado Resuelto",Q$7)</f>
        <v>#REF!</v>
      </c>
      <c r="T34" s="1399"/>
      <c r="U34" s="1399"/>
      <c r="V34" s="1399"/>
    </row>
    <row r="35" spans="2:22" s="567" customFormat="1" x14ac:dyDescent="0.35">
      <c r="B35" s="567" t="s">
        <v>47</v>
      </c>
      <c r="G35" s="567" t="e">
        <f>GETPIVOTDATA("ID PRESTACION
COUNT",#REF!,"
CCAA",$B35,"
Tipo Prestación",$B$1,"Grado Resuelto",G$7)</f>
        <v>#REF!</v>
      </c>
      <c r="K35" s="567" t="e">
        <f>GETPIVOTDATA("ID PRESTACION
COUNT",#REF!,"
CCAA",$B35,"
Tipo Prestación",$B$1,"Grado Resuelto",K$7)</f>
        <v>#REF!</v>
      </c>
      <c r="L35" s="567" t="e">
        <f>GETPIVOTDATA("ID PRESTACION
COUNT",#REF!,"
CCAA",$B35,"
Tipo Prestación",$B$1,"Grado Resuelto",L$7)</f>
        <v>#REF!</v>
      </c>
      <c r="P35" s="567" t="e">
        <f>GETPIVOTDATA("ID PRESTACION
COUNT",#REF!,"
CCAA",$B35,"
Tipo Prestación",$B$1,"Grado Resuelto",P$7)</f>
        <v>#REF!</v>
      </c>
      <c r="Q35" s="567" t="e">
        <f>GETPIVOTDATA("ID PRESTACION
COUNT",#REF!,"
CCAA",$B35,"
Tipo Prestación",$B$1,"Grado Resuelto",Q$7)</f>
        <v>#REF!</v>
      </c>
      <c r="T35" s="1399"/>
      <c r="U35" s="1399"/>
      <c r="V35" s="1399"/>
    </row>
    <row r="36" spans="2:22" s="567" customFormat="1" x14ac:dyDescent="0.35">
      <c r="B36" s="1399"/>
      <c r="C36" s="1399"/>
      <c r="D36" s="1399"/>
      <c r="E36" s="1399"/>
      <c r="F36" s="1399"/>
      <c r="G36" s="1399"/>
      <c r="H36" s="1399"/>
      <c r="I36" s="1399"/>
      <c r="J36" s="1399"/>
      <c r="K36" s="1399"/>
      <c r="L36" s="1399"/>
      <c r="M36" s="1399"/>
      <c r="N36" s="1399"/>
      <c r="O36" s="1399"/>
      <c r="P36" s="1399"/>
      <c r="Q36" s="1399"/>
      <c r="R36" s="1399"/>
      <c r="S36" s="1399"/>
      <c r="T36" s="1399"/>
      <c r="U36" s="1399"/>
      <c r="V36" s="1399"/>
    </row>
    <row r="37" spans="2:22" s="567" customFormat="1" x14ac:dyDescent="0.35">
      <c r="B37" s="1399"/>
      <c r="C37" s="1399"/>
      <c r="D37" s="1399"/>
      <c r="E37" s="1399"/>
      <c r="F37" s="1399"/>
      <c r="G37" s="1399"/>
      <c r="H37" s="1399"/>
      <c r="I37" s="1399"/>
      <c r="J37" s="1399"/>
      <c r="K37" s="1399"/>
      <c r="L37" s="1399"/>
      <c r="M37" s="1399"/>
      <c r="N37" s="1399"/>
      <c r="O37" s="1399"/>
      <c r="P37" s="1399"/>
      <c r="Q37" s="1399"/>
      <c r="R37" s="1399"/>
      <c r="S37" s="1399"/>
      <c r="T37" s="1399"/>
      <c r="U37" s="1399"/>
      <c r="V37" s="1399"/>
    </row>
  </sheetData>
  <mergeCells count="17">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Hoja63">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67</v>
      </c>
    </row>
    <row r="2" spans="1:22" s="343" customFormat="1" ht="49.5" customHeight="1" x14ac:dyDescent="0.35">
      <c r="B2" s="1443"/>
      <c r="C2" s="1443"/>
      <c r="D2" s="1443"/>
      <c r="E2" s="1443"/>
      <c r="F2" s="344"/>
      <c r="G2" s="1657"/>
      <c r="H2" s="1657"/>
      <c r="I2" s="1657"/>
      <c r="J2" s="1657"/>
      <c r="K2" s="1657"/>
      <c r="L2" s="1657"/>
      <c r="M2" s="1657"/>
      <c r="N2" s="1657"/>
      <c r="O2" s="1657"/>
      <c r="P2" s="1657"/>
      <c r="Q2" s="1657"/>
      <c r="R2" s="1657"/>
      <c r="T2" s="344"/>
    </row>
    <row r="3" spans="1:22" s="343" customFormat="1" ht="3" customHeight="1" x14ac:dyDescent="0.35">
      <c r="B3" s="344"/>
      <c r="C3" s="344"/>
      <c r="D3" s="344"/>
      <c r="E3" s="344"/>
      <c r="F3" s="344"/>
      <c r="L3" s="344"/>
      <c r="Q3" s="344"/>
      <c r="T3" s="344"/>
    </row>
    <row r="4" spans="1:22" s="345" customFormat="1" ht="15" customHeight="1" x14ac:dyDescent="0.25">
      <c r="B4" s="1481" t="s">
        <v>432</v>
      </c>
      <c r="C4" s="1481"/>
      <c r="D4" s="1481"/>
      <c r="E4" s="1481"/>
      <c r="F4" s="1481"/>
      <c r="G4" s="1481"/>
      <c r="H4" s="1481"/>
      <c r="I4" s="1481"/>
      <c r="J4" s="1481"/>
      <c r="K4" s="1481"/>
      <c r="L4" s="1481"/>
      <c r="M4" s="1481"/>
      <c r="N4" s="1481"/>
      <c r="O4" s="1481"/>
      <c r="P4" s="1481"/>
      <c r="Q4" s="1481"/>
      <c r="R4" s="1481"/>
      <c r="S4" s="1481"/>
      <c r="T4" s="1481"/>
      <c r="U4" s="924"/>
    </row>
    <row r="5" spans="1:22" s="345" customFormat="1" ht="15" customHeight="1" x14ac:dyDescent="0.25">
      <c r="B5" s="1482" t="str">
        <f>porsaad!$B$6</f>
        <v>Situación a 31 de diciembre de 2025</v>
      </c>
      <c r="C5" s="1482"/>
      <c r="D5" s="1482"/>
      <c r="E5" s="1482"/>
      <c r="F5" s="1482"/>
      <c r="G5" s="1482"/>
      <c r="H5" s="1482"/>
      <c r="I5" s="1482"/>
      <c r="J5" s="1482"/>
      <c r="K5" s="1482"/>
      <c r="L5" s="1482"/>
      <c r="M5" s="1482"/>
      <c r="N5" s="1482"/>
      <c r="O5" s="1482"/>
      <c r="P5" s="1482"/>
      <c r="Q5" s="1482"/>
      <c r="R5" s="1482"/>
      <c r="S5" s="1482"/>
      <c r="T5" s="1482"/>
      <c r="U5" s="925"/>
      <c r="V5" s="875"/>
    </row>
    <row r="6" spans="1:22" s="345" customFormat="1" ht="4.5" customHeight="1" x14ac:dyDescent="0.25"/>
    <row r="7" spans="1:22" s="322" customFormat="1" ht="15" customHeight="1" x14ac:dyDescent="0.25">
      <c r="A7" s="316"/>
      <c r="B7" s="1658" t="s">
        <v>12</v>
      </c>
      <c r="C7" s="920"/>
      <c r="D7" s="1670" t="s">
        <v>77</v>
      </c>
      <c r="E7" s="1663"/>
      <c r="F7" s="920"/>
      <c r="G7" s="1672" t="s">
        <v>31</v>
      </c>
      <c r="H7" s="1673"/>
      <c r="I7" s="1673"/>
      <c r="J7" s="1674"/>
      <c r="K7" s="921"/>
      <c r="L7" s="1672" t="s">
        <v>49</v>
      </c>
      <c r="M7" s="1673"/>
      <c r="N7" s="1673"/>
      <c r="O7" s="1674"/>
      <c r="P7" s="921"/>
      <c r="Q7" s="1672" t="s">
        <v>50</v>
      </c>
      <c r="R7" s="1673"/>
      <c r="S7" s="1673"/>
      <c r="T7" s="1674"/>
    </row>
    <row r="8" spans="1:22" s="322" customFormat="1" ht="35.25" customHeight="1" x14ac:dyDescent="0.25">
      <c r="A8" s="316"/>
      <c r="B8" s="1659"/>
      <c r="C8" s="920"/>
      <c r="D8" s="1671"/>
      <c r="E8" s="1666"/>
      <c r="F8" s="920"/>
      <c r="G8" s="1675" t="s">
        <v>69</v>
      </c>
      <c r="H8" s="1676"/>
      <c r="I8" s="1677" t="s">
        <v>286</v>
      </c>
      <c r="J8" s="1678"/>
      <c r="K8" s="957"/>
      <c r="L8" s="1679" t="s">
        <v>69</v>
      </c>
      <c r="M8" s="1680"/>
      <c r="N8" s="1677" t="s">
        <v>286</v>
      </c>
      <c r="O8" s="1678"/>
      <c r="P8" s="957"/>
      <c r="Q8" s="1679" t="s">
        <v>69</v>
      </c>
      <c r="R8" s="1680"/>
      <c r="S8" s="1677" t="s">
        <v>286</v>
      </c>
      <c r="T8" s="1678"/>
    </row>
    <row r="9" spans="1:22" s="322" customFormat="1" ht="29.25" customHeight="1" x14ac:dyDescent="0.25">
      <c r="A9" s="316"/>
      <c r="B9" s="1660"/>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4134</v>
      </c>
      <c r="E11" s="928">
        <f>D11/D$29*100</f>
        <v>1.7019349526554137</v>
      </c>
      <c r="F11" s="930"/>
      <c r="G11" s="927">
        <v>1958</v>
      </c>
      <c r="H11" s="928">
        <v>47.363328495403969</v>
      </c>
      <c r="I11" s="927">
        <v>1896</v>
      </c>
      <c r="J11" s="928">
        <v>96.833503575076605</v>
      </c>
      <c r="K11" s="930"/>
      <c r="L11" s="927">
        <v>2059</v>
      </c>
      <c r="M11" s="928">
        <v>49.806482825350749</v>
      </c>
      <c r="N11" s="927">
        <v>1954</v>
      </c>
      <c r="O11" s="928">
        <v>94.900437105390964</v>
      </c>
      <c r="P11" s="930"/>
      <c r="Q11" s="927">
        <v>117</v>
      </c>
      <c r="R11" s="928">
        <v>2.8301886792452833</v>
      </c>
      <c r="S11" s="927">
        <v>46</v>
      </c>
      <c r="T11" s="928">
        <f>IFERROR(S11/Q11*100,"-")</f>
        <v>39.316239316239319</v>
      </c>
    </row>
    <row r="12" spans="1:22" s="331" customFormat="1" ht="18" customHeight="1" x14ac:dyDescent="0.25">
      <c r="A12" s="330"/>
      <c r="B12" s="931" t="s">
        <v>7</v>
      </c>
      <c r="C12" s="930"/>
      <c r="D12" s="932">
        <f t="shared" ref="D12:D28" si="0">G12+L12+Q12</f>
        <v>10638</v>
      </c>
      <c r="E12" s="933">
        <f t="shared" ref="E12:E29" si="1">D12/D$29*100</f>
        <v>4.3795800741045703</v>
      </c>
      <c r="F12" s="930"/>
      <c r="G12" s="932">
        <v>4537</v>
      </c>
      <c r="H12" s="933">
        <v>42.648994171836812</v>
      </c>
      <c r="I12" s="932">
        <v>4443</v>
      </c>
      <c r="J12" s="933">
        <v>97.928146352215123</v>
      </c>
      <c r="K12" s="930"/>
      <c r="L12" s="932">
        <v>4170</v>
      </c>
      <c r="M12" s="933">
        <v>39.199097574732093</v>
      </c>
      <c r="N12" s="932">
        <v>4044</v>
      </c>
      <c r="O12" s="933">
        <v>96.978417266187051</v>
      </c>
      <c r="P12" s="930"/>
      <c r="Q12" s="932">
        <v>1931</v>
      </c>
      <c r="R12" s="933">
        <v>18.151908253431095</v>
      </c>
      <c r="S12" s="932">
        <v>1848</v>
      </c>
      <c r="T12" s="933">
        <f t="shared" ref="T12:T28" si="2">IFERROR(S12/Q12*100,"-")</f>
        <v>95.701708959088563</v>
      </c>
    </row>
    <row r="13" spans="1:22" s="331" customFormat="1" ht="18" customHeight="1" x14ac:dyDescent="0.25">
      <c r="A13" s="330"/>
      <c r="B13" s="931" t="s">
        <v>37</v>
      </c>
      <c r="C13" s="930"/>
      <c r="D13" s="932">
        <f t="shared" si="0"/>
        <v>5118</v>
      </c>
      <c r="E13" s="933">
        <f t="shared" si="1"/>
        <v>2.1070399341292712</v>
      </c>
      <c r="F13" s="930"/>
      <c r="G13" s="932">
        <v>1599</v>
      </c>
      <c r="H13" s="933">
        <v>31.242672919109026</v>
      </c>
      <c r="I13" s="932">
        <v>1530</v>
      </c>
      <c r="J13" s="933">
        <v>95.684803001876176</v>
      </c>
      <c r="K13" s="930"/>
      <c r="L13" s="932">
        <v>1881</v>
      </c>
      <c r="M13" s="933">
        <v>36.752637749120751</v>
      </c>
      <c r="N13" s="932">
        <v>1688</v>
      </c>
      <c r="O13" s="933">
        <v>89.739500265816048</v>
      </c>
      <c r="P13" s="930"/>
      <c r="Q13" s="932">
        <v>1638</v>
      </c>
      <c r="R13" s="933">
        <v>32.004689331770223</v>
      </c>
      <c r="S13" s="932">
        <v>1324</v>
      </c>
      <c r="T13" s="933">
        <f t="shared" si="2"/>
        <v>80.830280830280827</v>
      </c>
    </row>
    <row r="14" spans="1:22" s="331" customFormat="1" ht="18" customHeight="1" x14ac:dyDescent="0.25">
      <c r="A14" s="330"/>
      <c r="B14" s="931" t="s">
        <v>38</v>
      </c>
      <c r="C14" s="930"/>
      <c r="D14" s="932">
        <f t="shared" si="0"/>
        <v>863</v>
      </c>
      <c r="E14" s="933">
        <f t="shared" si="1"/>
        <v>0.35529024289831207</v>
      </c>
      <c r="F14" s="930"/>
      <c r="G14" s="932">
        <v>437</v>
      </c>
      <c r="H14" s="933">
        <v>50.637311703360368</v>
      </c>
      <c r="I14" s="932">
        <v>372</v>
      </c>
      <c r="J14" s="933">
        <v>85.125858123569799</v>
      </c>
      <c r="K14" s="930"/>
      <c r="L14" s="932">
        <v>376</v>
      </c>
      <c r="M14" s="933">
        <v>43.568945538818078</v>
      </c>
      <c r="N14" s="932">
        <v>312</v>
      </c>
      <c r="O14" s="933">
        <v>82.978723404255319</v>
      </c>
      <c r="P14" s="930"/>
      <c r="Q14" s="932">
        <v>50</v>
      </c>
      <c r="R14" s="933">
        <v>5.793742757821553</v>
      </c>
      <c r="S14" s="932">
        <v>8</v>
      </c>
      <c r="T14" s="933">
        <f t="shared" si="2"/>
        <v>16</v>
      </c>
    </row>
    <row r="15" spans="1:22" s="331" customFormat="1" ht="18" customHeight="1" x14ac:dyDescent="0.25">
      <c r="A15" s="330"/>
      <c r="B15" s="931" t="s">
        <v>6</v>
      </c>
      <c r="C15" s="930"/>
      <c r="D15" s="932">
        <f t="shared" si="0"/>
        <v>29067</v>
      </c>
      <c r="E15" s="933">
        <f t="shared" si="1"/>
        <v>11.966652943598188</v>
      </c>
      <c r="F15" s="930"/>
      <c r="G15" s="932">
        <v>9056</v>
      </c>
      <c r="H15" s="933">
        <v>31.155606013692505</v>
      </c>
      <c r="I15" s="932">
        <v>7295</v>
      </c>
      <c r="J15" s="933">
        <v>80.554328621908127</v>
      </c>
      <c r="K15" s="930"/>
      <c r="L15" s="932">
        <v>10269</v>
      </c>
      <c r="M15" s="933">
        <v>35.328723294457632</v>
      </c>
      <c r="N15" s="932">
        <v>8233</v>
      </c>
      <c r="O15" s="933">
        <v>80.173337228551958</v>
      </c>
      <c r="P15" s="930"/>
      <c r="Q15" s="932">
        <v>9742</v>
      </c>
      <c r="R15" s="933">
        <v>33.515670691849863</v>
      </c>
      <c r="S15" s="932">
        <v>8161</v>
      </c>
      <c r="T15" s="933">
        <f t="shared" si="2"/>
        <v>83.771299527817703</v>
      </c>
    </row>
    <row r="16" spans="1:22" s="331" customFormat="1" ht="18" customHeight="1" x14ac:dyDescent="0.25">
      <c r="A16" s="330"/>
      <c r="B16" s="931" t="s">
        <v>5</v>
      </c>
      <c r="C16" s="930"/>
      <c r="D16" s="932">
        <f t="shared" si="0"/>
        <v>589</v>
      </c>
      <c r="E16" s="933">
        <f t="shared" si="1"/>
        <v>0.24248662000823382</v>
      </c>
      <c r="F16" s="930"/>
      <c r="G16" s="932">
        <v>259</v>
      </c>
      <c r="H16" s="933">
        <v>43.972835314091682</v>
      </c>
      <c r="I16" s="932">
        <v>232</v>
      </c>
      <c r="J16" s="933">
        <v>89.575289575289574</v>
      </c>
      <c r="K16" s="930"/>
      <c r="L16" s="932">
        <v>315</v>
      </c>
      <c r="M16" s="933">
        <v>53.480475382003398</v>
      </c>
      <c r="N16" s="932">
        <v>285</v>
      </c>
      <c r="O16" s="933">
        <v>90.476190476190482</v>
      </c>
      <c r="P16" s="930"/>
      <c r="Q16" s="932">
        <v>15</v>
      </c>
      <c r="R16" s="933">
        <v>2.5466893039049237</v>
      </c>
      <c r="S16" s="932">
        <v>3</v>
      </c>
      <c r="T16" s="933">
        <f t="shared" si="2"/>
        <v>20</v>
      </c>
    </row>
    <row r="17" spans="1:20" s="331" customFormat="1" ht="18" customHeight="1" x14ac:dyDescent="0.25">
      <c r="A17" s="330"/>
      <c r="B17" s="931" t="s">
        <v>4</v>
      </c>
      <c r="C17" s="930"/>
      <c r="D17" s="932">
        <f t="shared" si="0"/>
        <v>48617</v>
      </c>
      <c r="E17" s="933">
        <f t="shared" si="1"/>
        <v>20.015232606010706</v>
      </c>
      <c r="F17" s="930"/>
      <c r="G17" s="932">
        <v>16020</v>
      </c>
      <c r="H17" s="933">
        <v>32.951436740234897</v>
      </c>
      <c r="I17" s="932">
        <v>13644</v>
      </c>
      <c r="J17" s="933">
        <v>85.168539325842701</v>
      </c>
      <c r="K17" s="930"/>
      <c r="L17" s="932">
        <v>16054</v>
      </c>
      <c r="M17" s="933">
        <v>33.021371125326532</v>
      </c>
      <c r="N17" s="932">
        <v>12811</v>
      </c>
      <c r="O17" s="933">
        <v>79.799426934097411</v>
      </c>
      <c r="P17" s="930"/>
      <c r="Q17" s="932">
        <v>16543</v>
      </c>
      <c r="R17" s="933">
        <v>34.027192134438572</v>
      </c>
      <c r="S17" s="932">
        <v>10546</v>
      </c>
      <c r="T17" s="933">
        <f t="shared" si="2"/>
        <v>63.74901771141873</v>
      </c>
    </row>
    <row r="18" spans="1:20" s="331" customFormat="1" ht="18" customHeight="1" x14ac:dyDescent="0.25">
      <c r="A18" s="330"/>
      <c r="B18" s="931" t="s">
        <v>40</v>
      </c>
      <c r="C18" s="930"/>
      <c r="D18" s="932">
        <f t="shared" si="0"/>
        <v>12954</v>
      </c>
      <c r="E18" s="933">
        <f t="shared" si="1"/>
        <v>5.3330588719637708</v>
      </c>
      <c r="F18" s="930"/>
      <c r="G18" s="932">
        <v>4526</v>
      </c>
      <c r="H18" s="933">
        <v>34.939014976069167</v>
      </c>
      <c r="I18" s="932">
        <v>3858</v>
      </c>
      <c r="J18" s="933">
        <v>85.240830755634107</v>
      </c>
      <c r="K18" s="930"/>
      <c r="L18" s="932">
        <v>4776</v>
      </c>
      <c r="M18" s="933">
        <v>36.868920796665122</v>
      </c>
      <c r="N18" s="932">
        <v>3934</v>
      </c>
      <c r="O18" s="933">
        <v>82.370184254606357</v>
      </c>
      <c r="P18" s="930"/>
      <c r="Q18" s="932">
        <v>3652</v>
      </c>
      <c r="R18" s="933">
        <v>28.19206422726571</v>
      </c>
      <c r="S18" s="932">
        <v>2718</v>
      </c>
      <c r="T18" s="933">
        <f t="shared" si="2"/>
        <v>74.424972617743705</v>
      </c>
    </row>
    <row r="19" spans="1:20" s="331" customFormat="1" ht="18" customHeight="1" x14ac:dyDescent="0.25">
      <c r="A19" s="330"/>
      <c r="B19" s="931" t="s">
        <v>41</v>
      </c>
      <c r="C19" s="930"/>
      <c r="D19" s="932">
        <f t="shared" si="0"/>
        <v>23107</v>
      </c>
      <c r="E19" s="933">
        <f t="shared" si="1"/>
        <v>9.5129682997118152</v>
      </c>
      <c r="F19" s="930"/>
      <c r="G19" s="932">
        <v>6611</v>
      </c>
      <c r="H19" s="933">
        <v>28.610377807590776</v>
      </c>
      <c r="I19" s="932">
        <v>6339</v>
      </c>
      <c r="J19" s="933">
        <v>95.885645136893061</v>
      </c>
      <c r="K19" s="930"/>
      <c r="L19" s="932">
        <v>12011</v>
      </c>
      <c r="M19" s="933">
        <v>51.979919504911933</v>
      </c>
      <c r="N19" s="932">
        <v>11101</v>
      </c>
      <c r="O19" s="933">
        <v>92.423611689284826</v>
      </c>
      <c r="P19" s="930"/>
      <c r="Q19" s="932">
        <v>4485</v>
      </c>
      <c r="R19" s="933">
        <v>19.409702687497298</v>
      </c>
      <c r="S19" s="932">
        <v>3519</v>
      </c>
      <c r="T19" s="933">
        <f t="shared" si="2"/>
        <v>78.461538461538467</v>
      </c>
    </row>
    <row r="20" spans="1:20" s="331" customFormat="1" ht="18" customHeight="1" x14ac:dyDescent="0.25">
      <c r="A20" s="330"/>
      <c r="B20" s="931" t="s">
        <v>3</v>
      </c>
      <c r="C20" s="930"/>
      <c r="D20" s="932">
        <f t="shared" si="0"/>
        <v>27481</v>
      </c>
      <c r="E20" s="933">
        <f t="shared" si="1"/>
        <v>11.313709345409634</v>
      </c>
      <c r="F20" s="930"/>
      <c r="G20" s="932">
        <v>8153</v>
      </c>
      <c r="H20" s="933">
        <v>29.667770459590265</v>
      </c>
      <c r="I20" s="932">
        <v>4540</v>
      </c>
      <c r="J20" s="933">
        <v>55.685023917576345</v>
      </c>
      <c r="K20" s="930"/>
      <c r="L20" s="932">
        <v>10579</v>
      </c>
      <c r="M20" s="933">
        <v>38.49568792984244</v>
      </c>
      <c r="N20" s="932">
        <v>5633</v>
      </c>
      <c r="O20" s="933">
        <v>53.246998771150388</v>
      </c>
      <c r="P20" s="930"/>
      <c r="Q20" s="932">
        <v>8749</v>
      </c>
      <c r="R20" s="933">
        <v>31.836541610567302</v>
      </c>
      <c r="S20" s="932">
        <v>3743</v>
      </c>
      <c r="T20" s="933">
        <f t="shared" si="2"/>
        <v>42.782032232255112</v>
      </c>
    </row>
    <row r="21" spans="1:20" s="331" customFormat="1" ht="18" customHeight="1" x14ac:dyDescent="0.25">
      <c r="A21" s="330"/>
      <c r="B21" s="931" t="s">
        <v>2</v>
      </c>
      <c r="C21" s="930"/>
      <c r="D21" s="932">
        <f t="shared" si="0"/>
        <v>20353</v>
      </c>
      <c r="E21" s="933">
        <f t="shared" si="1"/>
        <v>8.3791683820502261</v>
      </c>
      <c r="F21" s="930"/>
      <c r="G21" s="932">
        <v>6117</v>
      </c>
      <c r="H21" s="933">
        <v>30.054537414631749</v>
      </c>
      <c r="I21" s="932">
        <v>5099</v>
      </c>
      <c r="J21" s="933">
        <v>83.357855157757072</v>
      </c>
      <c r="K21" s="930"/>
      <c r="L21" s="932">
        <v>6831</v>
      </c>
      <c r="M21" s="933">
        <v>33.562619761214563</v>
      </c>
      <c r="N21" s="932">
        <v>5054</v>
      </c>
      <c r="O21" s="933">
        <v>73.986239203630504</v>
      </c>
      <c r="P21" s="930"/>
      <c r="Q21" s="932">
        <v>7405</v>
      </c>
      <c r="R21" s="933">
        <v>36.382842824153691</v>
      </c>
      <c r="S21" s="932">
        <v>4824</v>
      </c>
      <c r="T21" s="933">
        <f t="shared" si="2"/>
        <v>65.145172180958809</v>
      </c>
    </row>
    <row r="22" spans="1:20" s="331" customFormat="1" ht="18" customHeight="1" x14ac:dyDescent="0.25">
      <c r="A22" s="330"/>
      <c r="B22" s="931" t="s">
        <v>35</v>
      </c>
      <c r="C22" s="930"/>
      <c r="D22" s="932">
        <f t="shared" si="0"/>
        <v>21047</v>
      </c>
      <c r="E22" s="933">
        <f t="shared" si="1"/>
        <v>8.6648826677645125</v>
      </c>
      <c r="F22" s="930"/>
      <c r="G22" s="932">
        <v>7137</v>
      </c>
      <c r="H22" s="933">
        <v>33.90982087708462</v>
      </c>
      <c r="I22" s="932">
        <v>5531</v>
      </c>
      <c r="J22" s="933">
        <v>77.497547989351261</v>
      </c>
      <c r="K22" s="930"/>
      <c r="L22" s="932">
        <v>6761</v>
      </c>
      <c r="M22" s="933">
        <v>32.123342994250962</v>
      </c>
      <c r="N22" s="932">
        <v>4010</v>
      </c>
      <c r="O22" s="933">
        <v>59.310752847211958</v>
      </c>
      <c r="P22" s="930"/>
      <c r="Q22" s="932">
        <v>7149</v>
      </c>
      <c r="R22" s="933">
        <v>33.966836128664418</v>
      </c>
      <c r="S22" s="932">
        <v>3500</v>
      </c>
      <c r="T22" s="933">
        <f t="shared" si="2"/>
        <v>48.957896209260035</v>
      </c>
    </row>
    <row r="23" spans="1:20" s="331" customFormat="1" ht="18" customHeight="1" x14ac:dyDescent="0.25">
      <c r="A23" s="330"/>
      <c r="B23" s="931" t="s">
        <v>42</v>
      </c>
      <c r="C23" s="930"/>
      <c r="D23" s="932">
        <f t="shared" si="0"/>
        <v>31110</v>
      </c>
      <c r="E23" s="933">
        <f t="shared" si="1"/>
        <v>12.807739810621655</v>
      </c>
      <c r="F23" s="930"/>
      <c r="G23" s="932">
        <v>14117</v>
      </c>
      <c r="H23" s="933">
        <v>45.377692060430732</v>
      </c>
      <c r="I23" s="932">
        <v>11485</v>
      </c>
      <c r="J23" s="933">
        <v>81.355812141389819</v>
      </c>
      <c r="K23" s="930"/>
      <c r="L23" s="932">
        <v>11424</v>
      </c>
      <c r="M23" s="933">
        <v>36.721311475409834</v>
      </c>
      <c r="N23" s="932">
        <v>8914</v>
      </c>
      <c r="O23" s="933">
        <v>78.028711484593842</v>
      </c>
      <c r="P23" s="930"/>
      <c r="Q23" s="932">
        <v>5569</v>
      </c>
      <c r="R23" s="933">
        <v>17.900996464159434</v>
      </c>
      <c r="S23" s="932">
        <v>3825</v>
      </c>
      <c r="T23" s="933">
        <f t="shared" si="2"/>
        <v>68.683785239719867</v>
      </c>
    </row>
    <row r="24" spans="1:20" s="331" customFormat="1" ht="18" customHeight="1" x14ac:dyDescent="0.25">
      <c r="A24" s="330">
        <v>47094</v>
      </c>
      <c r="B24" s="931" t="s">
        <v>43</v>
      </c>
      <c r="C24" s="930"/>
      <c r="D24" s="932">
        <f t="shared" si="0"/>
        <v>2096</v>
      </c>
      <c r="E24" s="933">
        <f t="shared" si="1"/>
        <v>0.862906545903664</v>
      </c>
      <c r="F24" s="930"/>
      <c r="G24" s="932">
        <v>1215</v>
      </c>
      <c r="H24" s="933">
        <v>57.967557251908396</v>
      </c>
      <c r="I24" s="932">
        <v>1136</v>
      </c>
      <c r="J24" s="933">
        <v>93.497942386831284</v>
      </c>
      <c r="K24" s="930"/>
      <c r="L24" s="932">
        <v>640</v>
      </c>
      <c r="M24" s="933">
        <v>30.534351145038169</v>
      </c>
      <c r="N24" s="932">
        <v>540</v>
      </c>
      <c r="O24" s="933">
        <v>84.375</v>
      </c>
      <c r="P24" s="930"/>
      <c r="Q24" s="932">
        <v>241</v>
      </c>
      <c r="R24" s="933">
        <v>11.498091603053435</v>
      </c>
      <c r="S24" s="932">
        <v>167</v>
      </c>
      <c r="T24" s="933">
        <f t="shared" si="2"/>
        <v>69.294605809128626</v>
      </c>
    </row>
    <row r="25" spans="1:20" s="331" customFormat="1" ht="18" customHeight="1" x14ac:dyDescent="0.25">
      <c r="B25" s="931" t="s">
        <v>44</v>
      </c>
      <c r="C25" s="930"/>
      <c r="D25" s="932">
        <f t="shared" si="0"/>
        <v>3226</v>
      </c>
      <c r="E25" s="933">
        <f t="shared" si="1"/>
        <v>1.3281185673116509</v>
      </c>
      <c r="F25" s="930"/>
      <c r="G25" s="932">
        <v>783</v>
      </c>
      <c r="H25" s="933">
        <v>24.271543707377557</v>
      </c>
      <c r="I25" s="932">
        <v>582</v>
      </c>
      <c r="J25" s="933">
        <v>74.329501915708818</v>
      </c>
      <c r="K25" s="930"/>
      <c r="L25" s="932">
        <v>1547</v>
      </c>
      <c r="M25" s="933">
        <v>47.954122752634845</v>
      </c>
      <c r="N25" s="932">
        <v>1127</v>
      </c>
      <c r="O25" s="933">
        <v>72.850678733031671</v>
      </c>
      <c r="P25" s="930"/>
      <c r="Q25" s="932">
        <v>896</v>
      </c>
      <c r="R25" s="933">
        <v>27.774333539987602</v>
      </c>
      <c r="S25" s="932">
        <v>479</v>
      </c>
      <c r="T25" s="933">
        <f t="shared" si="2"/>
        <v>53.459821428571431</v>
      </c>
    </row>
    <row r="26" spans="1:20" s="331" customFormat="1" ht="18" customHeight="1" x14ac:dyDescent="0.25">
      <c r="B26" s="931" t="s">
        <v>45</v>
      </c>
      <c r="C26" s="930"/>
      <c r="D26" s="932">
        <f t="shared" si="0"/>
        <v>1518</v>
      </c>
      <c r="E26" s="933">
        <f t="shared" si="1"/>
        <v>0.62494853849320708</v>
      </c>
      <c r="F26" s="930"/>
      <c r="G26" s="932">
        <v>735</v>
      </c>
      <c r="H26" s="933">
        <v>48.418972332015805</v>
      </c>
      <c r="I26" s="932">
        <v>556</v>
      </c>
      <c r="J26" s="933">
        <v>75.64625850340137</v>
      </c>
      <c r="K26" s="930"/>
      <c r="L26" s="932">
        <v>747</v>
      </c>
      <c r="M26" s="933">
        <v>49.209486166007906</v>
      </c>
      <c r="N26" s="932">
        <v>549</v>
      </c>
      <c r="O26" s="933">
        <v>73.493975903614455</v>
      </c>
      <c r="P26" s="930"/>
      <c r="Q26" s="932">
        <v>36</v>
      </c>
      <c r="R26" s="933">
        <v>2.3715415019762842</v>
      </c>
      <c r="S26" s="932">
        <v>24</v>
      </c>
      <c r="T26" s="933">
        <f t="shared" si="2"/>
        <v>66.666666666666657</v>
      </c>
    </row>
    <row r="27" spans="1:20" s="331" customFormat="1" ht="18" customHeight="1" x14ac:dyDescent="0.25">
      <c r="B27" s="931" t="s">
        <v>46</v>
      </c>
      <c r="C27" s="930"/>
      <c r="D27" s="932">
        <f t="shared" si="0"/>
        <v>978</v>
      </c>
      <c r="E27" s="933">
        <f t="shared" si="1"/>
        <v>0.40263482914779747</v>
      </c>
      <c r="F27" s="930"/>
      <c r="G27" s="932">
        <v>410</v>
      </c>
      <c r="H27" s="933">
        <v>41.922290388548056</v>
      </c>
      <c r="I27" s="932">
        <v>361</v>
      </c>
      <c r="J27" s="933">
        <v>88.048780487804876</v>
      </c>
      <c r="K27" s="930"/>
      <c r="L27" s="932">
        <v>530</v>
      </c>
      <c r="M27" s="933">
        <v>54.192229038854812</v>
      </c>
      <c r="N27" s="932">
        <v>438</v>
      </c>
      <c r="O27" s="933">
        <v>82.64150943396227</v>
      </c>
      <c r="P27" s="930"/>
      <c r="Q27" s="932">
        <v>38</v>
      </c>
      <c r="R27" s="933">
        <v>3.8854805725971371</v>
      </c>
      <c r="S27" s="932">
        <v>22</v>
      </c>
      <c r="T27" s="933">
        <f t="shared" si="2"/>
        <v>57.894736842105267</v>
      </c>
    </row>
    <row r="28" spans="1:20" s="331" customFormat="1" ht="18" customHeight="1" x14ac:dyDescent="0.25">
      <c r="B28" s="953" t="s">
        <v>1</v>
      </c>
      <c r="C28" s="930"/>
      <c r="D28" s="954">
        <f t="shared" si="0"/>
        <v>4</v>
      </c>
      <c r="E28" s="955">
        <f t="shared" si="1"/>
        <v>1.6467682173734045E-3</v>
      </c>
      <c r="F28" s="930"/>
      <c r="G28" s="954">
        <v>0</v>
      </c>
      <c r="H28" s="955">
        <v>0</v>
      </c>
      <c r="I28" s="954">
        <v>0</v>
      </c>
      <c r="J28" s="955" t="s">
        <v>363</v>
      </c>
      <c r="K28" s="930"/>
      <c r="L28" s="954">
        <v>3</v>
      </c>
      <c r="M28" s="955">
        <v>75</v>
      </c>
      <c r="N28" s="954">
        <v>2</v>
      </c>
      <c r="O28" s="955">
        <v>66.666666666666657</v>
      </c>
      <c r="P28" s="930"/>
      <c r="Q28" s="954">
        <v>1</v>
      </c>
      <c r="R28" s="955">
        <v>25</v>
      </c>
      <c r="S28" s="954">
        <v>0</v>
      </c>
      <c r="T28" s="955">
        <f t="shared" si="2"/>
        <v>0</v>
      </c>
    </row>
    <row r="29" spans="1:20" s="319" customFormat="1" ht="18" customHeight="1" x14ac:dyDescent="0.25">
      <c r="B29" s="1284" t="s">
        <v>0</v>
      </c>
      <c r="C29" s="1277"/>
      <c r="D29" s="1285">
        <f>SUM(D11:D28)</f>
        <v>242900</v>
      </c>
      <c r="E29" s="1286">
        <f t="shared" si="1"/>
        <v>100</v>
      </c>
      <c r="F29" s="1277"/>
      <c r="G29" s="1285">
        <f>SUM(G11:G28)</f>
        <v>83670</v>
      </c>
      <c r="H29" s="1286">
        <f>G29/$D29*100</f>
        <v>34.446274186908191</v>
      </c>
      <c r="I29" s="1285">
        <f>SUM(I11:I28)</f>
        <v>68899</v>
      </c>
      <c r="J29" s="1286">
        <f>I29/G29*100</f>
        <v>82.346121668459432</v>
      </c>
      <c r="K29" s="1277"/>
      <c r="L29" s="1285">
        <f>SUM(L11:L28)</f>
        <v>90973</v>
      </c>
      <c r="M29" s="1286">
        <f>L29/$D29*100</f>
        <v>37.452861259777684</v>
      </c>
      <c r="N29" s="1285">
        <f>SUM(N11:N28)</f>
        <v>70629</v>
      </c>
      <c r="O29" s="1286">
        <f>N29/L29*100</f>
        <v>77.637320963362754</v>
      </c>
      <c r="P29" s="1277"/>
      <c r="Q29" s="1285">
        <f>SUM(Q11:Q28)</f>
        <v>68257</v>
      </c>
      <c r="R29" s="1286">
        <f>Q29/$D29*100</f>
        <v>28.100864553314121</v>
      </c>
      <c r="S29" s="1285">
        <f>SUM(S11:S28)</f>
        <v>44757</v>
      </c>
      <c r="T29" s="1286">
        <f>S29/Q29*100</f>
        <v>65.571296716820243</v>
      </c>
    </row>
    <row r="30" spans="1:20" s="328" customFormat="1" ht="6.75" customHeight="1" x14ac:dyDescent="0.25">
      <c r="B30" s="1668"/>
      <c r="C30" s="1668"/>
      <c r="D30" s="1668"/>
      <c r="E30" s="1668"/>
      <c r="F30" s="779"/>
    </row>
    <row r="31" spans="1:20" x14ac:dyDescent="0.35">
      <c r="B31" s="1669"/>
      <c r="C31" s="1669"/>
      <c r="D31" s="1669"/>
      <c r="E31" s="1669"/>
      <c r="F31" s="1669"/>
      <c r="G31" s="1669"/>
      <c r="H31" s="1669"/>
      <c r="I31" s="1669"/>
      <c r="J31" s="1669"/>
      <c r="K31" s="1669"/>
      <c r="L31" s="1669"/>
      <c r="M31" s="1669"/>
      <c r="N31" s="1669"/>
      <c r="O31" s="1669"/>
      <c r="P31" s="1669"/>
      <c r="Q31" s="1669"/>
      <c r="R31" s="1669"/>
    </row>
    <row r="32" spans="1:20" x14ac:dyDescent="0.35">
      <c r="G32" s="935"/>
      <c r="L32" s="935"/>
    </row>
    <row r="33" spans="2:12" x14ac:dyDescent="0.35">
      <c r="B33" s="935"/>
      <c r="L33" s="935"/>
    </row>
  </sheetData>
  <mergeCells count="17">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Hoja64">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66</v>
      </c>
    </row>
    <row r="2" spans="1:22" s="343" customFormat="1" ht="49.5" customHeight="1" x14ac:dyDescent="0.35">
      <c r="B2" s="1443"/>
      <c r="C2" s="1443"/>
      <c r="D2" s="1443"/>
      <c r="E2" s="1443"/>
      <c r="F2" s="344"/>
      <c r="G2" s="1657"/>
      <c r="H2" s="1657"/>
      <c r="I2" s="1657"/>
      <c r="J2" s="1657"/>
      <c r="K2" s="1657"/>
      <c r="L2" s="1657"/>
      <c r="M2" s="1657"/>
      <c r="N2" s="1657"/>
      <c r="O2" s="1657"/>
      <c r="P2" s="1657"/>
      <c r="Q2" s="1657"/>
      <c r="R2" s="1657"/>
      <c r="T2" s="344"/>
    </row>
    <row r="3" spans="1:22" s="343" customFormat="1" ht="3" customHeight="1" x14ac:dyDescent="0.35">
      <c r="B3" s="344"/>
      <c r="C3" s="344"/>
      <c r="D3" s="344"/>
      <c r="E3" s="344"/>
      <c r="F3" s="344"/>
      <c r="L3" s="344"/>
      <c r="Q3" s="344"/>
      <c r="T3" s="344"/>
    </row>
    <row r="4" spans="1:22" s="345" customFormat="1" ht="15" customHeight="1" x14ac:dyDescent="0.25">
      <c r="B4" s="1481" t="s">
        <v>431</v>
      </c>
      <c r="C4" s="1481"/>
      <c r="D4" s="1481"/>
      <c r="E4" s="1481"/>
      <c r="F4" s="1481"/>
      <c r="G4" s="1481"/>
      <c r="H4" s="1481"/>
      <c r="I4" s="1481"/>
      <c r="J4" s="1481"/>
      <c r="K4" s="1481"/>
      <c r="L4" s="1481"/>
      <c r="M4" s="1481"/>
      <c r="N4" s="1481"/>
      <c r="O4" s="1481"/>
      <c r="P4" s="1481"/>
      <c r="Q4" s="1481"/>
      <c r="R4" s="1481"/>
      <c r="S4" s="1481"/>
      <c r="T4" s="1481"/>
      <c r="U4" s="924"/>
    </row>
    <row r="5" spans="1:22" s="345" customFormat="1" ht="15" customHeight="1" x14ac:dyDescent="0.25">
      <c r="B5" s="1482" t="str">
        <f>porsaad!$B$6</f>
        <v>Situación a 31 de diciembre de 2025</v>
      </c>
      <c r="C5" s="1482"/>
      <c r="D5" s="1482"/>
      <c r="E5" s="1482"/>
      <c r="F5" s="1482"/>
      <c r="G5" s="1482"/>
      <c r="H5" s="1482"/>
      <c r="I5" s="1482"/>
      <c r="J5" s="1482"/>
      <c r="K5" s="1482"/>
      <c r="L5" s="1482"/>
      <c r="M5" s="1482"/>
      <c r="N5" s="1482"/>
      <c r="O5" s="1482"/>
      <c r="P5" s="1482"/>
      <c r="Q5" s="1482"/>
      <c r="R5" s="1482"/>
      <c r="S5" s="1482"/>
      <c r="T5" s="1482"/>
      <c r="U5" s="925"/>
      <c r="V5" s="875"/>
    </row>
    <row r="6" spans="1:22" s="345" customFormat="1" ht="4.5" customHeight="1" x14ac:dyDescent="0.25"/>
    <row r="7" spans="1:22" s="322" customFormat="1" ht="15" customHeight="1" x14ac:dyDescent="0.25">
      <c r="A7" s="316"/>
      <c r="B7" s="1658" t="s">
        <v>12</v>
      </c>
      <c r="C7" s="920"/>
      <c r="D7" s="1670" t="s">
        <v>66</v>
      </c>
      <c r="E7" s="1663"/>
      <c r="F7" s="920"/>
      <c r="G7" s="1672" t="s">
        <v>31</v>
      </c>
      <c r="H7" s="1673"/>
      <c r="I7" s="1673"/>
      <c r="J7" s="1674"/>
      <c r="K7" s="921"/>
      <c r="L7" s="1672" t="s">
        <v>49</v>
      </c>
      <c r="M7" s="1673"/>
      <c r="N7" s="1673"/>
      <c r="O7" s="1674"/>
      <c r="P7" s="921"/>
      <c r="Q7" s="1672" t="s">
        <v>50</v>
      </c>
      <c r="R7" s="1673"/>
      <c r="S7" s="1673"/>
      <c r="T7" s="1674"/>
    </row>
    <row r="8" spans="1:22" s="322" customFormat="1" ht="35.25" customHeight="1" x14ac:dyDescent="0.25">
      <c r="A8" s="316"/>
      <c r="B8" s="1659"/>
      <c r="C8" s="920"/>
      <c r="D8" s="1671"/>
      <c r="E8" s="1666"/>
      <c r="F8" s="920"/>
      <c r="G8" s="1675" t="s">
        <v>69</v>
      </c>
      <c r="H8" s="1676"/>
      <c r="I8" s="1677" t="s">
        <v>286</v>
      </c>
      <c r="J8" s="1678"/>
      <c r="K8" s="957"/>
      <c r="L8" s="1679" t="s">
        <v>69</v>
      </c>
      <c r="M8" s="1680"/>
      <c r="N8" s="1677" t="s">
        <v>286</v>
      </c>
      <c r="O8" s="1678"/>
      <c r="P8" s="957"/>
      <c r="Q8" s="1679" t="s">
        <v>69</v>
      </c>
      <c r="R8" s="1680"/>
      <c r="S8" s="1677" t="s">
        <v>286</v>
      </c>
      <c r="T8" s="1678"/>
    </row>
    <row r="9" spans="1:22" s="322" customFormat="1" ht="29.25" customHeight="1" x14ac:dyDescent="0.25">
      <c r="A9" s="316"/>
      <c r="B9" s="1660"/>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95847</v>
      </c>
      <c r="E11" s="928">
        <f>D11/D$29*100</f>
        <v>13.024654533496221</v>
      </c>
      <c r="F11" s="930"/>
      <c r="G11" s="927">
        <v>27776</v>
      </c>
      <c r="H11" s="928">
        <v>28.97951944244473</v>
      </c>
      <c r="I11" s="927">
        <v>22370</v>
      </c>
      <c r="J11" s="928">
        <v>80.537154377880185</v>
      </c>
      <c r="K11" s="930"/>
      <c r="L11" s="927">
        <v>42672</v>
      </c>
      <c r="M11" s="928">
        <v>44.520955272465493</v>
      </c>
      <c r="N11" s="927">
        <v>33422</v>
      </c>
      <c r="O11" s="928">
        <v>78.323022122234718</v>
      </c>
      <c r="P11" s="930"/>
      <c r="Q11" s="927">
        <v>25399</v>
      </c>
      <c r="R11" s="928">
        <v>26.499525285089781</v>
      </c>
      <c r="S11" s="927">
        <v>18832</v>
      </c>
      <c r="T11" s="928">
        <f>IFERROR(S11/Q11*100,"-")</f>
        <v>74.144651364226945</v>
      </c>
    </row>
    <row r="12" spans="1:22" s="331" customFormat="1" ht="18" customHeight="1" x14ac:dyDescent="0.25">
      <c r="A12" s="330"/>
      <c r="B12" s="931" t="s">
        <v>7</v>
      </c>
      <c r="C12" s="930"/>
      <c r="D12" s="932">
        <f t="shared" ref="D12:D28" si="0">G12+L12+Q12</f>
        <v>26250</v>
      </c>
      <c r="E12" s="933">
        <f t="shared" ref="E12:E29" si="1">D12/D$29*100</f>
        <v>3.5671140620392476</v>
      </c>
      <c r="F12" s="930"/>
      <c r="G12" s="932">
        <v>5585</v>
      </c>
      <c r="H12" s="933">
        <v>21.276190476190475</v>
      </c>
      <c r="I12" s="932">
        <v>4029</v>
      </c>
      <c r="J12" s="933">
        <v>72.13965980304387</v>
      </c>
      <c r="K12" s="930"/>
      <c r="L12" s="932">
        <v>9690</v>
      </c>
      <c r="M12" s="933">
        <v>36.914285714285718</v>
      </c>
      <c r="N12" s="932">
        <v>6892</v>
      </c>
      <c r="O12" s="933">
        <v>71.124871001031991</v>
      </c>
      <c r="P12" s="930"/>
      <c r="Q12" s="932">
        <v>10975</v>
      </c>
      <c r="R12" s="933">
        <v>41.80952380952381</v>
      </c>
      <c r="S12" s="932">
        <v>7829</v>
      </c>
      <c r="T12" s="933">
        <f t="shared" ref="T12:T28" si="2">IFERROR(S12/Q12*100,"-")</f>
        <v>71.334851936218683</v>
      </c>
    </row>
    <row r="13" spans="1:22" s="331" customFormat="1" ht="18" customHeight="1" x14ac:dyDescent="0.25">
      <c r="A13" s="330"/>
      <c r="B13" s="931" t="s">
        <v>37</v>
      </c>
      <c r="C13" s="930"/>
      <c r="D13" s="932">
        <f t="shared" si="0"/>
        <v>13209</v>
      </c>
      <c r="E13" s="933">
        <f t="shared" si="1"/>
        <v>1.7949717960181495</v>
      </c>
      <c r="F13" s="930"/>
      <c r="G13" s="932">
        <v>2730</v>
      </c>
      <c r="H13" s="933">
        <v>20.66772655007949</v>
      </c>
      <c r="I13" s="932">
        <v>2288</v>
      </c>
      <c r="J13" s="933">
        <v>83.80952380952381</v>
      </c>
      <c r="K13" s="930"/>
      <c r="L13" s="932">
        <v>4466</v>
      </c>
      <c r="M13" s="933">
        <v>33.810280869104396</v>
      </c>
      <c r="N13" s="932">
        <v>3490</v>
      </c>
      <c r="O13" s="933">
        <v>78.145991939095381</v>
      </c>
      <c r="P13" s="930"/>
      <c r="Q13" s="932">
        <v>6013</v>
      </c>
      <c r="R13" s="933">
        <v>45.521992580816111</v>
      </c>
      <c r="S13" s="932">
        <v>3984</v>
      </c>
      <c r="T13" s="933">
        <f t="shared" si="2"/>
        <v>66.256444370530517</v>
      </c>
    </row>
    <row r="14" spans="1:22" s="331" customFormat="1" ht="18" customHeight="1" x14ac:dyDescent="0.25">
      <c r="A14" s="330"/>
      <c r="B14" s="931" t="s">
        <v>38</v>
      </c>
      <c r="C14" s="930"/>
      <c r="D14" s="932">
        <f t="shared" si="0"/>
        <v>25795</v>
      </c>
      <c r="E14" s="933">
        <f t="shared" si="1"/>
        <v>3.5052840849639009</v>
      </c>
      <c r="F14" s="930"/>
      <c r="G14" s="932">
        <v>4774</v>
      </c>
      <c r="H14" s="933">
        <v>18.507462686567163</v>
      </c>
      <c r="I14" s="932">
        <v>1974</v>
      </c>
      <c r="J14" s="933">
        <v>41.348973607038126</v>
      </c>
      <c r="K14" s="930"/>
      <c r="L14" s="932">
        <v>8395</v>
      </c>
      <c r="M14" s="933">
        <v>32.545066873425085</v>
      </c>
      <c r="N14" s="932">
        <v>2715</v>
      </c>
      <c r="O14" s="933">
        <v>32.340678975580701</v>
      </c>
      <c r="P14" s="930"/>
      <c r="Q14" s="932">
        <v>12626</v>
      </c>
      <c r="R14" s="933">
        <v>48.947470440007748</v>
      </c>
      <c r="S14" s="932">
        <v>3523</v>
      </c>
      <c r="T14" s="933">
        <f t="shared" si="2"/>
        <v>27.902740376999841</v>
      </c>
    </row>
    <row r="15" spans="1:22" s="331" customFormat="1" ht="18" customHeight="1" x14ac:dyDescent="0.25">
      <c r="A15" s="330"/>
      <c r="B15" s="931" t="s">
        <v>6</v>
      </c>
      <c r="C15" s="930"/>
      <c r="D15" s="932">
        <f t="shared" si="0"/>
        <v>28182</v>
      </c>
      <c r="E15" s="933">
        <f t="shared" si="1"/>
        <v>3.8296536570053363</v>
      </c>
      <c r="F15" s="930"/>
      <c r="G15" s="932">
        <v>10012</v>
      </c>
      <c r="H15" s="933">
        <v>35.526222411468311</v>
      </c>
      <c r="I15" s="932">
        <v>8417</v>
      </c>
      <c r="J15" s="933">
        <v>84.069117059528566</v>
      </c>
      <c r="K15" s="930"/>
      <c r="L15" s="932">
        <v>10384</v>
      </c>
      <c r="M15" s="933">
        <v>36.846213895394229</v>
      </c>
      <c r="N15" s="932">
        <v>9080</v>
      </c>
      <c r="O15" s="933">
        <v>87.442218798151004</v>
      </c>
      <c r="P15" s="930"/>
      <c r="Q15" s="932">
        <v>7786</v>
      </c>
      <c r="R15" s="933">
        <v>27.627563693137464</v>
      </c>
      <c r="S15" s="932">
        <v>6864</v>
      </c>
      <c r="T15" s="933">
        <f t="shared" si="2"/>
        <v>88.158232725404574</v>
      </c>
    </row>
    <row r="16" spans="1:22" s="331" customFormat="1" ht="18" customHeight="1" x14ac:dyDescent="0.25">
      <c r="A16" s="330"/>
      <c r="B16" s="931" t="s">
        <v>5</v>
      </c>
      <c r="C16" s="930"/>
      <c r="D16" s="932">
        <f t="shared" si="0"/>
        <v>9642</v>
      </c>
      <c r="E16" s="933">
        <f t="shared" si="1"/>
        <v>1.3102519537593305</v>
      </c>
      <c r="F16" s="930"/>
      <c r="G16" s="932">
        <v>2262</v>
      </c>
      <c r="H16" s="933">
        <v>23.459863098942126</v>
      </c>
      <c r="I16" s="932">
        <v>1786</v>
      </c>
      <c r="J16" s="933">
        <v>78.956675508399641</v>
      </c>
      <c r="K16" s="930"/>
      <c r="L16" s="932">
        <v>3623</v>
      </c>
      <c r="M16" s="933">
        <v>37.575191868906863</v>
      </c>
      <c r="N16" s="932">
        <v>2564</v>
      </c>
      <c r="O16" s="933">
        <v>70.770080044162299</v>
      </c>
      <c r="P16" s="930"/>
      <c r="Q16" s="932">
        <v>3757</v>
      </c>
      <c r="R16" s="933">
        <v>38.964945032151007</v>
      </c>
      <c r="S16" s="932">
        <v>2486</v>
      </c>
      <c r="T16" s="933">
        <f t="shared" si="2"/>
        <v>66.169816342826721</v>
      </c>
    </row>
    <row r="17" spans="1:20" s="331" customFormat="1" ht="18" customHeight="1" x14ac:dyDescent="0.25">
      <c r="A17" s="330"/>
      <c r="B17" s="931" t="s">
        <v>4</v>
      </c>
      <c r="C17" s="930"/>
      <c r="D17" s="932">
        <f t="shared" si="0"/>
        <v>39473</v>
      </c>
      <c r="E17" s="933">
        <f t="shared" si="1"/>
        <v>5.3639883188904847</v>
      </c>
      <c r="F17" s="930"/>
      <c r="G17" s="932">
        <v>9648</v>
      </c>
      <c r="H17" s="933">
        <v>24.44202366174347</v>
      </c>
      <c r="I17" s="932">
        <v>6582</v>
      </c>
      <c r="J17" s="933">
        <v>68.221393034825866</v>
      </c>
      <c r="K17" s="930"/>
      <c r="L17" s="932">
        <v>14381</v>
      </c>
      <c r="M17" s="933">
        <v>36.432498163301496</v>
      </c>
      <c r="N17" s="932">
        <v>9287</v>
      </c>
      <c r="O17" s="933">
        <v>64.578262985884152</v>
      </c>
      <c r="P17" s="930"/>
      <c r="Q17" s="932">
        <v>15444</v>
      </c>
      <c r="R17" s="933">
        <v>39.125478174955028</v>
      </c>
      <c r="S17" s="932">
        <v>10037</v>
      </c>
      <c r="T17" s="933">
        <f t="shared" si="2"/>
        <v>64.989639989639997</v>
      </c>
    </row>
    <row r="18" spans="1:20" s="331" customFormat="1" ht="18" customHeight="1" x14ac:dyDescent="0.25">
      <c r="A18" s="330"/>
      <c r="B18" s="931" t="s">
        <v>40</v>
      </c>
      <c r="C18" s="930"/>
      <c r="D18" s="932">
        <f t="shared" si="0"/>
        <v>22950</v>
      </c>
      <c r="E18" s="933">
        <f t="shared" si="1"/>
        <v>3.1186768656685993</v>
      </c>
      <c r="F18" s="930"/>
      <c r="G18" s="932">
        <v>9008</v>
      </c>
      <c r="H18" s="933">
        <v>39.250544662309366</v>
      </c>
      <c r="I18" s="932">
        <v>4181</v>
      </c>
      <c r="J18" s="933">
        <v>46.414298401420965</v>
      </c>
      <c r="K18" s="930"/>
      <c r="L18" s="932">
        <v>9041</v>
      </c>
      <c r="M18" s="933">
        <v>39.394335511982568</v>
      </c>
      <c r="N18" s="932">
        <v>5138</v>
      </c>
      <c r="O18" s="933">
        <v>56.829996681782987</v>
      </c>
      <c r="P18" s="930"/>
      <c r="Q18" s="932">
        <v>4901</v>
      </c>
      <c r="R18" s="933">
        <v>21.355119825708062</v>
      </c>
      <c r="S18" s="932">
        <v>3059</v>
      </c>
      <c r="T18" s="933">
        <f t="shared" si="2"/>
        <v>62.415833503366656</v>
      </c>
    </row>
    <row r="19" spans="1:20" s="331" customFormat="1" ht="18" customHeight="1" x14ac:dyDescent="0.25">
      <c r="A19" s="330"/>
      <c r="B19" s="931" t="s">
        <v>41</v>
      </c>
      <c r="C19" s="930"/>
      <c r="D19" s="932">
        <f t="shared" si="0"/>
        <v>157296</v>
      </c>
      <c r="E19" s="933">
        <f t="shared" si="1"/>
        <v>21.37496280009621</v>
      </c>
      <c r="F19" s="930"/>
      <c r="G19" s="932">
        <v>22501</v>
      </c>
      <c r="H19" s="933">
        <v>14.304877428542365</v>
      </c>
      <c r="I19" s="932">
        <v>14728</v>
      </c>
      <c r="J19" s="933">
        <v>65.454868672503437</v>
      </c>
      <c r="K19" s="930"/>
      <c r="L19" s="932">
        <v>53362</v>
      </c>
      <c r="M19" s="933">
        <v>33.924575322957992</v>
      </c>
      <c r="N19" s="932">
        <v>38125</v>
      </c>
      <c r="O19" s="933">
        <v>71.445972789625571</v>
      </c>
      <c r="P19" s="930"/>
      <c r="Q19" s="932">
        <v>81433</v>
      </c>
      <c r="R19" s="933">
        <v>51.770547248499646</v>
      </c>
      <c r="S19" s="932">
        <v>65830</v>
      </c>
      <c r="T19" s="933">
        <f t="shared" si="2"/>
        <v>80.839463116918196</v>
      </c>
    </row>
    <row r="20" spans="1:20" s="331" customFormat="1" ht="18" customHeight="1" x14ac:dyDescent="0.25">
      <c r="A20" s="330"/>
      <c r="B20" s="931" t="s">
        <v>3</v>
      </c>
      <c r="C20" s="930"/>
      <c r="D20" s="932">
        <f t="shared" si="0"/>
        <v>128683</v>
      </c>
      <c r="E20" s="933">
        <f t="shared" si="1"/>
        <v>17.486740527443679</v>
      </c>
      <c r="F20" s="930"/>
      <c r="G20" s="932">
        <v>33480</v>
      </c>
      <c r="H20" s="933">
        <v>26.017422658781658</v>
      </c>
      <c r="I20" s="932">
        <v>14355</v>
      </c>
      <c r="J20" s="933">
        <v>42.876344086021504</v>
      </c>
      <c r="K20" s="930"/>
      <c r="L20" s="932">
        <v>46963</v>
      </c>
      <c r="M20" s="933">
        <v>36.495108133941542</v>
      </c>
      <c r="N20" s="932">
        <v>20017</v>
      </c>
      <c r="O20" s="933">
        <v>42.622915912526885</v>
      </c>
      <c r="P20" s="930"/>
      <c r="Q20" s="932">
        <v>48240</v>
      </c>
      <c r="R20" s="933">
        <v>37.487469207276796</v>
      </c>
      <c r="S20" s="932">
        <v>23060</v>
      </c>
      <c r="T20" s="933">
        <f t="shared" si="2"/>
        <v>47.80265339966833</v>
      </c>
    </row>
    <row r="21" spans="1:20" s="331" customFormat="1" ht="18" customHeight="1" x14ac:dyDescent="0.25">
      <c r="A21" s="330"/>
      <c r="B21" s="931" t="s">
        <v>2</v>
      </c>
      <c r="C21" s="930"/>
      <c r="D21" s="932">
        <f t="shared" si="0"/>
        <v>7507</v>
      </c>
      <c r="E21" s="933">
        <f t="shared" si="1"/>
        <v>1.0201266767134718</v>
      </c>
      <c r="F21" s="930"/>
      <c r="G21" s="932">
        <v>2067</v>
      </c>
      <c r="H21" s="933">
        <v>27.534301318769149</v>
      </c>
      <c r="I21" s="932">
        <v>1624</v>
      </c>
      <c r="J21" s="933">
        <v>78.567972907595546</v>
      </c>
      <c r="K21" s="930"/>
      <c r="L21" s="932">
        <v>2816</v>
      </c>
      <c r="M21" s="933">
        <v>37.511655787931261</v>
      </c>
      <c r="N21" s="932">
        <v>2344</v>
      </c>
      <c r="O21" s="933">
        <v>83.23863636363636</v>
      </c>
      <c r="P21" s="930"/>
      <c r="Q21" s="932">
        <v>2624</v>
      </c>
      <c r="R21" s="933">
        <v>34.954042893299587</v>
      </c>
      <c r="S21" s="932">
        <v>2283</v>
      </c>
      <c r="T21" s="933">
        <f t="shared" si="2"/>
        <v>87.004573170731703</v>
      </c>
    </row>
    <row r="22" spans="1:20" s="331" customFormat="1" ht="18" customHeight="1" x14ac:dyDescent="0.25">
      <c r="A22" s="330"/>
      <c r="B22" s="931" t="s">
        <v>35</v>
      </c>
      <c r="C22" s="930"/>
      <c r="D22" s="932">
        <f t="shared" si="0"/>
        <v>36638</v>
      </c>
      <c r="E22" s="933">
        <f t="shared" si="1"/>
        <v>4.9787400001902462</v>
      </c>
      <c r="F22" s="930"/>
      <c r="G22" s="932">
        <v>8638</v>
      </c>
      <c r="H22" s="933">
        <v>23.576614444019871</v>
      </c>
      <c r="I22" s="932">
        <v>3400</v>
      </c>
      <c r="J22" s="933">
        <v>39.360963185922664</v>
      </c>
      <c r="K22" s="930"/>
      <c r="L22" s="932">
        <v>12049</v>
      </c>
      <c r="M22" s="933">
        <v>32.886620448714446</v>
      </c>
      <c r="N22" s="932">
        <v>4487</v>
      </c>
      <c r="O22" s="933">
        <v>37.239604946468589</v>
      </c>
      <c r="P22" s="930"/>
      <c r="Q22" s="932">
        <v>15951</v>
      </c>
      <c r="R22" s="933">
        <v>43.53676510726568</v>
      </c>
      <c r="S22" s="932">
        <v>4779</v>
      </c>
      <c r="T22" s="933">
        <f t="shared" si="2"/>
        <v>29.96050404363363</v>
      </c>
    </row>
    <row r="23" spans="1:20" s="331" customFormat="1" ht="18" customHeight="1" x14ac:dyDescent="0.25">
      <c r="A23" s="330"/>
      <c r="B23" s="931" t="s">
        <v>42</v>
      </c>
      <c r="C23" s="930"/>
      <c r="D23" s="932">
        <f t="shared" si="0"/>
        <v>59553</v>
      </c>
      <c r="E23" s="933">
        <f t="shared" si="1"/>
        <v>8.0926607137761266</v>
      </c>
      <c r="F23" s="930"/>
      <c r="G23" s="932">
        <v>18017</v>
      </c>
      <c r="H23" s="933">
        <v>30.253723573959331</v>
      </c>
      <c r="I23" s="932">
        <v>11221</v>
      </c>
      <c r="J23" s="933">
        <v>62.280068823888548</v>
      </c>
      <c r="K23" s="930"/>
      <c r="L23" s="932">
        <v>23528</v>
      </c>
      <c r="M23" s="933">
        <v>39.507665440867804</v>
      </c>
      <c r="N23" s="932">
        <v>14974</v>
      </c>
      <c r="O23" s="933">
        <v>63.64331859911595</v>
      </c>
      <c r="P23" s="930"/>
      <c r="Q23" s="932">
        <v>18008</v>
      </c>
      <c r="R23" s="933">
        <v>30.238610985172869</v>
      </c>
      <c r="S23" s="932">
        <v>11996</v>
      </c>
      <c r="T23" s="933">
        <f t="shared" si="2"/>
        <v>66.614837849844506</v>
      </c>
    </row>
    <row r="24" spans="1:20" s="331" customFormat="1" ht="18" customHeight="1" x14ac:dyDescent="0.25">
      <c r="A24" s="330">
        <v>47094</v>
      </c>
      <c r="B24" s="931" t="s">
        <v>43</v>
      </c>
      <c r="C24" s="930"/>
      <c r="D24" s="932">
        <f t="shared" si="0"/>
        <v>31261</v>
      </c>
      <c r="E24" s="933">
        <f t="shared" si="1"/>
        <v>4.2480591502251013</v>
      </c>
      <c r="F24" s="930"/>
      <c r="G24" s="932">
        <v>8261</v>
      </c>
      <c r="H24" s="933">
        <v>26.425898083874479</v>
      </c>
      <c r="I24" s="932">
        <v>6113</v>
      </c>
      <c r="J24" s="933">
        <v>73.998305289916473</v>
      </c>
      <c r="K24" s="930"/>
      <c r="L24" s="932">
        <v>10960</v>
      </c>
      <c r="M24" s="933">
        <v>35.059659000031992</v>
      </c>
      <c r="N24" s="932">
        <v>7811</v>
      </c>
      <c r="O24" s="933">
        <v>71.268248175182478</v>
      </c>
      <c r="P24" s="930"/>
      <c r="Q24" s="932">
        <v>12040</v>
      </c>
      <c r="R24" s="933">
        <v>38.514442916093536</v>
      </c>
      <c r="S24" s="932">
        <v>7052</v>
      </c>
      <c r="T24" s="933">
        <f t="shared" si="2"/>
        <v>58.571428571428577</v>
      </c>
    </row>
    <row r="25" spans="1:20" s="331" customFormat="1" ht="18" customHeight="1" x14ac:dyDescent="0.25">
      <c r="B25" s="931" t="s">
        <v>44</v>
      </c>
      <c r="C25" s="930"/>
      <c r="D25" s="932">
        <f t="shared" si="0"/>
        <v>10380</v>
      </c>
      <c r="E25" s="933">
        <f t="shared" si="1"/>
        <v>1.4105388176749483</v>
      </c>
      <c r="F25" s="930"/>
      <c r="G25" s="932">
        <v>1374</v>
      </c>
      <c r="H25" s="933">
        <v>13.236994219653178</v>
      </c>
      <c r="I25" s="932">
        <v>883</v>
      </c>
      <c r="J25" s="933">
        <v>64.26491994177583</v>
      </c>
      <c r="K25" s="930"/>
      <c r="L25" s="932">
        <v>3242</v>
      </c>
      <c r="M25" s="933">
        <v>31.233140655105974</v>
      </c>
      <c r="N25" s="932">
        <v>1987</v>
      </c>
      <c r="O25" s="933">
        <v>61.289327575570638</v>
      </c>
      <c r="P25" s="930"/>
      <c r="Q25" s="932">
        <v>5764</v>
      </c>
      <c r="R25" s="933">
        <v>55.529865125240853</v>
      </c>
      <c r="S25" s="932">
        <v>3049</v>
      </c>
      <c r="T25" s="933">
        <f t="shared" si="2"/>
        <v>52.897293546148504</v>
      </c>
    </row>
    <row r="26" spans="1:20" s="331" customFormat="1" ht="18" customHeight="1" x14ac:dyDescent="0.25">
      <c r="B26" s="931" t="s">
        <v>45</v>
      </c>
      <c r="C26" s="930"/>
      <c r="D26" s="932">
        <f t="shared" si="0"/>
        <v>40021</v>
      </c>
      <c r="E26" s="933">
        <f t="shared" si="1"/>
        <v>5.4384560714999131</v>
      </c>
      <c r="F26" s="930"/>
      <c r="G26" s="932">
        <v>7305</v>
      </c>
      <c r="H26" s="933">
        <v>18.252917218460308</v>
      </c>
      <c r="I26" s="932">
        <v>3564</v>
      </c>
      <c r="J26" s="933">
        <v>48.78850102669405</v>
      </c>
      <c r="K26" s="930"/>
      <c r="L26" s="932">
        <v>12663</v>
      </c>
      <c r="M26" s="933">
        <v>31.640888533519902</v>
      </c>
      <c r="N26" s="932">
        <v>6484</v>
      </c>
      <c r="O26" s="933">
        <v>51.204295980415381</v>
      </c>
      <c r="P26" s="930"/>
      <c r="Q26" s="932">
        <v>20053</v>
      </c>
      <c r="R26" s="933">
        <v>50.10619424801979</v>
      </c>
      <c r="S26" s="932">
        <v>11560</v>
      </c>
      <c r="T26" s="933">
        <f t="shared" si="2"/>
        <v>57.647234827706569</v>
      </c>
    </row>
    <row r="27" spans="1:20" s="331" customFormat="1" ht="18" customHeight="1" x14ac:dyDescent="0.25">
      <c r="B27" s="931" t="s">
        <v>46</v>
      </c>
      <c r="C27" s="930"/>
      <c r="D27" s="932">
        <f t="shared" si="0"/>
        <v>1226</v>
      </c>
      <c r="E27" s="933">
        <f t="shared" si="1"/>
        <v>0.16660121295467117</v>
      </c>
      <c r="F27" s="930"/>
      <c r="G27" s="932">
        <v>475</v>
      </c>
      <c r="H27" s="933">
        <v>38.743882544861336</v>
      </c>
      <c r="I27" s="932">
        <v>178</v>
      </c>
      <c r="J27" s="933">
        <v>37.473684210526315</v>
      </c>
      <c r="K27" s="930"/>
      <c r="L27" s="932">
        <v>744</v>
      </c>
      <c r="M27" s="933">
        <v>60.685154975530175</v>
      </c>
      <c r="N27" s="932">
        <v>294</v>
      </c>
      <c r="O27" s="933">
        <v>39.516129032258064</v>
      </c>
      <c r="P27" s="930"/>
      <c r="Q27" s="932">
        <v>7</v>
      </c>
      <c r="R27" s="933">
        <v>0.5709624796084829</v>
      </c>
      <c r="S27" s="932">
        <v>3</v>
      </c>
      <c r="T27" s="933">
        <f t="shared" si="2"/>
        <v>42.857142857142854</v>
      </c>
    </row>
    <row r="28" spans="1:20" s="331" customFormat="1" ht="18" customHeight="1" x14ac:dyDescent="0.25">
      <c r="B28" s="953" t="s">
        <v>1</v>
      </c>
      <c r="C28" s="930"/>
      <c r="D28" s="954">
        <f t="shared" si="0"/>
        <v>1976</v>
      </c>
      <c r="E28" s="955">
        <f t="shared" si="1"/>
        <v>0.26851875758436394</v>
      </c>
      <c r="F28" s="930"/>
      <c r="G28" s="954">
        <v>664</v>
      </c>
      <c r="H28" s="955">
        <v>33.603238866396765</v>
      </c>
      <c r="I28" s="954">
        <v>643</v>
      </c>
      <c r="J28" s="955">
        <v>96.837349397590373</v>
      </c>
      <c r="K28" s="930"/>
      <c r="L28" s="954">
        <v>768</v>
      </c>
      <c r="M28" s="955">
        <v>38.866396761133601</v>
      </c>
      <c r="N28" s="954">
        <v>749</v>
      </c>
      <c r="O28" s="955">
        <v>97.526041666666657</v>
      </c>
      <c r="P28" s="930"/>
      <c r="Q28" s="954">
        <v>544</v>
      </c>
      <c r="R28" s="955">
        <v>27.530364372469634</v>
      </c>
      <c r="S28" s="954">
        <v>528</v>
      </c>
      <c r="T28" s="955">
        <f t="shared" si="2"/>
        <v>97.058823529411768</v>
      </c>
    </row>
    <row r="29" spans="1:20" s="319" customFormat="1" ht="18" customHeight="1" x14ac:dyDescent="0.25">
      <c r="B29" s="1284" t="s">
        <v>0</v>
      </c>
      <c r="C29" s="1277"/>
      <c r="D29" s="1285">
        <f>SUM(D11:D28)</f>
        <v>735889</v>
      </c>
      <c r="E29" s="1286">
        <f t="shared" si="1"/>
        <v>100</v>
      </c>
      <c r="F29" s="1277"/>
      <c r="G29" s="1285">
        <f>SUM(G11:G28)</f>
        <v>174577</v>
      </c>
      <c r="H29" s="1286">
        <f>G29/$D29*100</f>
        <v>23.723278918423837</v>
      </c>
      <c r="I29" s="1285">
        <f>SUM(I11:I28)</f>
        <v>108336</v>
      </c>
      <c r="J29" s="1286">
        <f>I29/G29*100</f>
        <v>62.056284619394312</v>
      </c>
      <c r="K29" s="1277"/>
      <c r="L29" s="1285">
        <f>SUM(L11:L28)</f>
        <v>269747</v>
      </c>
      <c r="M29" s="1286">
        <f>L29/$D29*100</f>
        <v>36.655935881634321</v>
      </c>
      <c r="N29" s="1285">
        <f>SUM(N11:N28)</f>
        <v>169860</v>
      </c>
      <c r="O29" s="1286">
        <f>N29/L29*100</f>
        <v>62.970116442444215</v>
      </c>
      <c r="P29" s="1277"/>
      <c r="Q29" s="1285">
        <f>SUM(Q11:Q28)</f>
        <v>291565</v>
      </c>
      <c r="R29" s="1286">
        <f>Q29/$D29*100</f>
        <v>39.620785199941835</v>
      </c>
      <c r="S29" s="1285">
        <f>SUM(S11:S28)</f>
        <v>186754</v>
      </c>
      <c r="T29" s="1286">
        <f>S29/Q29*100</f>
        <v>64.052269648277402</v>
      </c>
    </row>
    <row r="30" spans="1:20" s="328" customFormat="1" ht="6.75" customHeight="1" x14ac:dyDescent="0.25">
      <c r="B30" s="1668"/>
      <c r="C30" s="1668"/>
      <c r="D30" s="1668"/>
      <c r="E30" s="1668"/>
      <c r="F30" s="779"/>
    </row>
    <row r="31" spans="1:20" x14ac:dyDescent="0.35">
      <c r="B31" s="1669"/>
      <c r="C31" s="1669"/>
      <c r="D31" s="1669"/>
      <c r="E31" s="1669"/>
      <c r="F31" s="1669"/>
      <c r="G31" s="1669"/>
      <c r="H31" s="1669"/>
      <c r="I31" s="1669"/>
      <c r="J31" s="1669"/>
      <c r="K31" s="1669"/>
      <c r="L31" s="1669"/>
      <c r="M31" s="1669"/>
      <c r="N31" s="1669"/>
      <c r="O31" s="1669"/>
      <c r="P31" s="1669"/>
      <c r="Q31" s="1669"/>
      <c r="R31" s="1669"/>
    </row>
    <row r="32" spans="1:20" x14ac:dyDescent="0.35">
      <c r="G32" s="935"/>
      <c r="L32" s="935"/>
    </row>
    <row r="33" spans="2:12" x14ac:dyDescent="0.35">
      <c r="B33" s="935"/>
      <c r="L33" s="935"/>
    </row>
  </sheetData>
  <mergeCells count="17">
    <mergeCell ref="S8:T8"/>
    <mergeCell ref="B4:T4"/>
    <mergeCell ref="B5:T5"/>
    <mergeCell ref="B30:E30"/>
    <mergeCell ref="B31:R31"/>
    <mergeCell ref="B2:E2"/>
    <mergeCell ref="G2:R2"/>
    <mergeCell ref="B7:B9"/>
    <mergeCell ref="D7:E8"/>
    <mergeCell ref="G7:J7"/>
    <mergeCell ref="L7:O7"/>
    <mergeCell ref="Q7:T7"/>
    <mergeCell ref="G8:H8"/>
    <mergeCell ref="I8:J8"/>
    <mergeCell ref="L8:M8"/>
    <mergeCell ref="N8:O8"/>
    <mergeCell ref="Q8:R8"/>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Hoja65">
    <pageSetUpPr fitToPage="1"/>
  </sheetPr>
  <dimension ref="A1:V33"/>
  <sheetViews>
    <sheetView zoomScaleNormal="100" workbookViewId="0"/>
  </sheetViews>
  <sheetFormatPr baseColWidth="10" defaultColWidth="11.453125" defaultRowHeight="14.5" x14ac:dyDescent="0.35"/>
  <cols>
    <col min="1" max="1" width="1" style="748" customWidth="1"/>
    <col min="2" max="2" width="30.26953125" style="748" customWidth="1"/>
    <col min="3" max="3" width="0.81640625" style="748" customWidth="1"/>
    <col min="4" max="4" width="10.1796875" style="748" customWidth="1"/>
    <col min="5" max="5" width="8.1796875" style="748" customWidth="1"/>
    <col min="6" max="6" width="0.81640625" style="748" customWidth="1"/>
    <col min="7" max="7" width="10" style="748" customWidth="1"/>
    <col min="8" max="8" width="7.1796875" style="748" customWidth="1"/>
    <col min="9" max="10" width="8" style="748" customWidth="1"/>
    <col min="11" max="11" width="0.7265625" style="748" customWidth="1"/>
    <col min="12" max="12" width="10.1796875" style="748" customWidth="1"/>
    <col min="13" max="15" width="8" style="748" customWidth="1"/>
    <col min="16" max="16" width="0.54296875" style="748" customWidth="1"/>
    <col min="17" max="17" width="9" style="748" customWidth="1"/>
    <col min="18" max="18" width="7.453125" style="748" customWidth="1"/>
    <col min="19" max="19" width="8" style="748" customWidth="1"/>
    <col min="20" max="20" width="8.81640625" style="748" customWidth="1"/>
    <col min="21" max="21" width="7.54296875" style="748" customWidth="1"/>
    <col min="22" max="22" width="8.26953125" style="748" customWidth="1"/>
    <col min="23" max="23" width="8.81640625" style="748" customWidth="1"/>
    <col min="24" max="16384" width="11.453125" style="748"/>
  </cols>
  <sheetData>
    <row r="1" spans="1:22" ht="9.75" customHeight="1" x14ac:dyDescent="0.35">
      <c r="B1" s="748" t="s">
        <v>65</v>
      </c>
    </row>
    <row r="2" spans="1:22" s="343" customFormat="1" ht="49.5" customHeight="1" x14ac:dyDescent="0.35">
      <c r="B2" s="1443"/>
      <c r="C2" s="1443"/>
      <c r="D2" s="1443"/>
      <c r="E2" s="1443"/>
      <c r="F2" s="344"/>
      <c r="G2" s="1657"/>
      <c r="H2" s="1657"/>
      <c r="I2" s="1657"/>
      <c r="J2" s="1657"/>
      <c r="K2" s="1657"/>
      <c r="L2" s="1657"/>
      <c r="M2" s="1657"/>
      <c r="N2" s="1657"/>
      <c r="O2" s="1657"/>
      <c r="P2" s="1657"/>
      <c r="Q2" s="1657"/>
      <c r="R2" s="1657"/>
      <c r="T2" s="344"/>
    </row>
    <row r="3" spans="1:22" s="343" customFormat="1" ht="3" customHeight="1" x14ac:dyDescent="0.35">
      <c r="B3" s="344"/>
      <c r="C3" s="344"/>
      <c r="D3" s="344"/>
      <c r="E3" s="344"/>
      <c r="F3" s="344"/>
      <c r="L3" s="344"/>
      <c r="Q3" s="344"/>
      <c r="T3" s="344"/>
    </row>
    <row r="4" spans="1:22" s="345" customFormat="1" ht="15" customHeight="1" x14ac:dyDescent="0.25">
      <c r="B4" s="1481" t="s">
        <v>430</v>
      </c>
      <c r="C4" s="1481"/>
      <c r="D4" s="1481"/>
      <c r="E4" s="1481"/>
      <c r="F4" s="1481"/>
      <c r="G4" s="1481"/>
      <c r="H4" s="1481"/>
      <c r="I4" s="1481"/>
      <c r="J4" s="1481"/>
      <c r="K4" s="1481"/>
      <c r="L4" s="1481"/>
      <c r="M4" s="1481"/>
      <c r="N4" s="1481"/>
      <c r="O4" s="1481"/>
      <c r="P4" s="1481"/>
      <c r="Q4" s="1481"/>
      <c r="R4" s="1481"/>
      <c r="S4" s="1481"/>
      <c r="T4" s="1481"/>
      <c r="U4" s="924"/>
    </row>
    <row r="5" spans="1:22" s="345" customFormat="1" ht="15" customHeight="1" x14ac:dyDescent="0.25">
      <c r="B5" s="1482" t="str">
        <f>porsaad!$B$6</f>
        <v>Situación a 31 de diciembre de 2025</v>
      </c>
      <c r="C5" s="1482"/>
      <c r="D5" s="1482"/>
      <c r="E5" s="1482"/>
      <c r="F5" s="1482"/>
      <c r="G5" s="1482"/>
      <c r="H5" s="1482"/>
      <c r="I5" s="1482"/>
      <c r="J5" s="1482"/>
      <c r="K5" s="1482"/>
      <c r="L5" s="1482"/>
      <c r="M5" s="1482"/>
      <c r="N5" s="1482"/>
      <c r="O5" s="1482"/>
      <c r="P5" s="1482"/>
      <c r="Q5" s="1482"/>
      <c r="R5" s="1482"/>
      <c r="S5" s="1482"/>
      <c r="T5" s="1482"/>
      <c r="U5" s="925"/>
      <c r="V5" s="875"/>
    </row>
    <row r="6" spans="1:22" s="345" customFormat="1" ht="4.5" customHeight="1" x14ac:dyDescent="0.25"/>
    <row r="7" spans="1:22" s="322" customFormat="1" ht="15" customHeight="1" x14ac:dyDescent="0.25">
      <c r="A7" s="316"/>
      <c r="B7" s="1658" t="s">
        <v>12</v>
      </c>
      <c r="C7" s="920"/>
      <c r="D7" s="1670" t="s">
        <v>65</v>
      </c>
      <c r="E7" s="1663"/>
      <c r="F7" s="920"/>
      <c r="G7" s="1672" t="s">
        <v>31</v>
      </c>
      <c r="H7" s="1673"/>
      <c r="I7" s="1673"/>
      <c r="J7" s="1674"/>
      <c r="K7" s="921"/>
      <c r="L7" s="1672" t="s">
        <v>49</v>
      </c>
      <c r="M7" s="1673"/>
      <c r="N7" s="1673"/>
      <c r="O7" s="1674"/>
      <c r="P7" s="921"/>
      <c r="Q7" s="1672" t="s">
        <v>50</v>
      </c>
      <c r="R7" s="1673"/>
      <c r="S7" s="1673"/>
      <c r="T7" s="1674"/>
    </row>
    <row r="8" spans="1:22" s="322" customFormat="1" ht="35.25" customHeight="1" x14ac:dyDescent="0.25">
      <c r="A8" s="316"/>
      <c r="B8" s="1659"/>
      <c r="C8" s="920"/>
      <c r="D8" s="1671"/>
      <c r="E8" s="1666"/>
      <c r="F8" s="920"/>
      <c r="G8" s="1675" t="s">
        <v>69</v>
      </c>
      <c r="H8" s="1676"/>
      <c r="I8" s="1677" t="s">
        <v>286</v>
      </c>
      <c r="J8" s="1678"/>
      <c r="K8" s="957"/>
      <c r="L8" s="1679" t="s">
        <v>69</v>
      </c>
      <c r="M8" s="1680"/>
      <c r="N8" s="1677" t="s">
        <v>286</v>
      </c>
      <c r="O8" s="1678"/>
      <c r="P8" s="957"/>
      <c r="Q8" s="1679" t="s">
        <v>69</v>
      </c>
      <c r="R8" s="1680"/>
      <c r="S8" s="1677" t="s">
        <v>286</v>
      </c>
      <c r="T8" s="1678"/>
    </row>
    <row r="9" spans="1:22" s="322" customFormat="1" ht="29.25" customHeight="1" x14ac:dyDescent="0.25">
      <c r="A9" s="316"/>
      <c r="B9" s="1660"/>
      <c r="C9" s="939"/>
      <c r="D9" s="956" t="s">
        <v>9</v>
      </c>
      <c r="E9" s="936" t="s">
        <v>10</v>
      </c>
      <c r="F9" s="939"/>
      <c r="G9" s="944" t="s">
        <v>9</v>
      </c>
      <c r="H9" s="945" t="s">
        <v>71</v>
      </c>
      <c r="I9" s="956" t="s">
        <v>9</v>
      </c>
      <c r="J9" s="958" t="s">
        <v>130</v>
      </c>
      <c r="K9" s="939"/>
      <c r="L9" s="937" t="s">
        <v>9</v>
      </c>
      <c r="M9" s="938" t="s">
        <v>71</v>
      </c>
      <c r="N9" s="956" t="s">
        <v>9</v>
      </c>
      <c r="O9" s="958" t="s">
        <v>130</v>
      </c>
      <c r="P9" s="939"/>
      <c r="Q9" s="937" t="s">
        <v>9</v>
      </c>
      <c r="R9" s="938" t="s">
        <v>71</v>
      </c>
      <c r="S9" s="942" t="s">
        <v>9</v>
      </c>
      <c r="T9" s="958" t="s">
        <v>130</v>
      </c>
    </row>
    <row r="10" spans="1:22" s="322" customFormat="1" ht="6" customHeight="1" x14ac:dyDescent="0.25">
      <c r="A10" s="316"/>
      <c r="B10" s="923"/>
      <c r="C10" s="923"/>
      <c r="D10" s="923"/>
      <c r="E10" s="923"/>
      <c r="F10" s="923"/>
      <c r="G10" s="923"/>
      <c r="H10" s="923"/>
      <c r="I10" s="923"/>
      <c r="J10" s="923"/>
      <c r="K10" s="923"/>
      <c r="L10" s="923"/>
      <c r="M10" s="923"/>
      <c r="N10" s="923"/>
      <c r="O10" s="923"/>
      <c r="P10" s="923"/>
      <c r="Q10" s="923"/>
      <c r="R10" s="923"/>
    </row>
    <row r="11" spans="1:22" s="331" customFormat="1" ht="18" customHeight="1" x14ac:dyDescent="0.25">
      <c r="A11" s="330"/>
      <c r="B11" s="926" t="s">
        <v>8</v>
      </c>
      <c r="C11" s="930"/>
      <c r="D11" s="927">
        <f>G11+L11+Q11</f>
        <v>12</v>
      </c>
      <c r="E11" s="928">
        <f>D11/D$29*100</f>
        <v>9.71738602315977E-2</v>
      </c>
      <c r="F11" s="930"/>
      <c r="G11" s="927">
        <v>9</v>
      </c>
      <c r="H11" s="928">
        <v>75</v>
      </c>
      <c r="I11" s="927">
        <v>8</v>
      </c>
      <c r="J11" s="928">
        <v>88.888888888888886</v>
      </c>
      <c r="K11" s="930"/>
      <c r="L11" s="927">
        <v>3</v>
      </c>
      <c r="M11" s="928">
        <v>25</v>
      </c>
      <c r="N11" s="927">
        <v>3</v>
      </c>
      <c r="O11" s="928">
        <v>100</v>
      </c>
      <c r="P11" s="930"/>
      <c r="Q11" s="927">
        <v>0</v>
      </c>
      <c r="R11" s="928">
        <v>0</v>
      </c>
      <c r="S11" s="927">
        <v>0</v>
      </c>
      <c r="T11" s="928" t="str">
        <f>IFERROR(S11/Q11*100,"-")</f>
        <v>-</v>
      </c>
    </row>
    <row r="12" spans="1:22" s="331" customFormat="1" ht="18" customHeight="1" x14ac:dyDescent="0.25">
      <c r="A12" s="330"/>
      <c r="B12" s="931" t="s">
        <v>7</v>
      </c>
      <c r="C12" s="930"/>
      <c r="D12" s="932">
        <f t="shared" ref="D12:D28" si="0">G12+L12+Q12</f>
        <v>0</v>
      </c>
      <c r="E12" s="933">
        <f t="shared" ref="E12:E29" si="1">D12/D$29*100</f>
        <v>0</v>
      </c>
      <c r="F12" s="930"/>
      <c r="G12" s="932">
        <v>0</v>
      </c>
      <c r="H12" s="933" t="s">
        <v>363</v>
      </c>
      <c r="I12" s="932">
        <v>0</v>
      </c>
      <c r="J12" s="933" t="s">
        <v>363</v>
      </c>
      <c r="K12" s="930"/>
      <c r="L12" s="932">
        <v>0</v>
      </c>
      <c r="M12" s="933" t="s">
        <v>363</v>
      </c>
      <c r="N12" s="932">
        <v>0</v>
      </c>
      <c r="O12" s="933" t="s">
        <v>363</v>
      </c>
      <c r="P12" s="930"/>
      <c r="Q12" s="932">
        <v>0</v>
      </c>
      <c r="R12" s="933" t="s">
        <v>363</v>
      </c>
      <c r="S12" s="932">
        <v>0</v>
      </c>
      <c r="T12" s="933" t="str">
        <f t="shared" ref="T12:T28" si="2">IFERROR(S12/Q12*100,"-")</f>
        <v>-</v>
      </c>
    </row>
    <row r="13" spans="1:22" s="331" customFormat="1" ht="18" customHeight="1" x14ac:dyDescent="0.25">
      <c r="A13" s="330"/>
      <c r="B13" s="931" t="s">
        <v>37</v>
      </c>
      <c r="C13" s="930"/>
      <c r="D13" s="932">
        <f t="shared" si="0"/>
        <v>29</v>
      </c>
      <c r="E13" s="933">
        <f t="shared" si="1"/>
        <v>0.23483682889302776</v>
      </c>
      <c r="F13" s="930"/>
      <c r="G13" s="932">
        <v>12</v>
      </c>
      <c r="H13" s="933">
        <v>41.379310344827587</v>
      </c>
      <c r="I13" s="932">
        <v>10</v>
      </c>
      <c r="J13" s="933">
        <v>83.333333333333343</v>
      </c>
      <c r="K13" s="930"/>
      <c r="L13" s="932">
        <v>6</v>
      </c>
      <c r="M13" s="933">
        <v>20.689655172413794</v>
      </c>
      <c r="N13" s="932">
        <v>4</v>
      </c>
      <c r="O13" s="933">
        <v>66.666666666666657</v>
      </c>
      <c r="P13" s="930"/>
      <c r="Q13" s="932">
        <v>11</v>
      </c>
      <c r="R13" s="933">
        <v>37.931034482758619</v>
      </c>
      <c r="S13" s="932">
        <v>8</v>
      </c>
      <c r="T13" s="933">
        <f t="shared" si="2"/>
        <v>72.727272727272734</v>
      </c>
    </row>
    <row r="14" spans="1:22" s="331" customFormat="1" ht="18" customHeight="1" x14ac:dyDescent="0.25">
      <c r="A14" s="330"/>
      <c r="B14" s="931" t="s">
        <v>38</v>
      </c>
      <c r="C14" s="930"/>
      <c r="D14" s="932">
        <f t="shared" si="0"/>
        <v>0</v>
      </c>
      <c r="E14" s="933">
        <f t="shared" si="1"/>
        <v>0</v>
      </c>
      <c r="F14" s="930"/>
      <c r="G14" s="932">
        <v>0</v>
      </c>
      <c r="H14" s="933" t="s">
        <v>363</v>
      </c>
      <c r="I14" s="932">
        <v>0</v>
      </c>
      <c r="J14" s="933" t="s">
        <v>363</v>
      </c>
      <c r="K14" s="930"/>
      <c r="L14" s="932">
        <v>0</v>
      </c>
      <c r="M14" s="933" t="s">
        <v>363</v>
      </c>
      <c r="N14" s="932">
        <v>0</v>
      </c>
      <c r="O14" s="933" t="s">
        <v>363</v>
      </c>
      <c r="P14" s="930"/>
      <c r="Q14" s="932">
        <v>0</v>
      </c>
      <c r="R14" s="933" t="s">
        <v>363</v>
      </c>
      <c r="S14" s="932">
        <v>0</v>
      </c>
      <c r="T14" s="933" t="str">
        <f t="shared" si="2"/>
        <v>-</v>
      </c>
    </row>
    <row r="15" spans="1:22" s="331" customFormat="1" ht="18" customHeight="1" x14ac:dyDescent="0.25">
      <c r="A15" s="330"/>
      <c r="B15" s="931" t="s">
        <v>6</v>
      </c>
      <c r="C15" s="930"/>
      <c r="D15" s="932">
        <f t="shared" si="0"/>
        <v>130</v>
      </c>
      <c r="E15" s="933">
        <f t="shared" si="1"/>
        <v>1.0527168191756417</v>
      </c>
      <c r="F15" s="930"/>
      <c r="G15" s="932">
        <v>82</v>
      </c>
      <c r="H15" s="933">
        <v>63.076923076923073</v>
      </c>
      <c r="I15" s="932">
        <v>77</v>
      </c>
      <c r="J15" s="933">
        <v>93.902439024390233</v>
      </c>
      <c r="K15" s="930"/>
      <c r="L15" s="932">
        <v>40</v>
      </c>
      <c r="M15" s="933">
        <v>30.76923076923077</v>
      </c>
      <c r="N15" s="932">
        <v>38</v>
      </c>
      <c r="O15" s="933">
        <v>95</v>
      </c>
      <c r="P15" s="930"/>
      <c r="Q15" s="932">
        <v>8</v>
      </c>
      <c r="R15" s="933">
        <v>6.1538461538461542</v>
      </c>
      <c r="S15" s="932">
        <v>8</v>
      </c>
      <c r="T15" s="933">
        <f t="shared" si="2"/>
        <v>100</v>
      </c>
    </row>
    <row r="16" spans="1:22" s="331" customFormat="1" ht="18" customHeight="1" x14ac:dyDescent="0.25">
      <c r="A16" s="330"/>
      <c r="B16" s="931" t="s">
        <v>5</v>
      </c>
      <c r="C16" s="930"/>
      <c r="D16" s="932">
        <f t="shared" si="0"/>
        <v>0</v>
      </c>
      <c r="E16" s="933">
        <f t="shared" si="1"/>
        <v>0</v>
      </c>
      <c r="F16" s="930"/>
      <c r="G16" s="932">
        <v>0</v>
      </c>
      <c r="H16" s="933" t="s">
        <v>363</v>
      </c>
      <c r="I16" s="932">
        <v>0</v>
      </c>
      <c r="J16" s="933" t="s">
        <v>363</v>
      </c>
      <c r="K16" s="930"/>
      <c r="L16" s="932">
        <v>0</v>
      </c>
      <c r="M16" s="933" t="s">
        <v>363</v>
      </c>
      <c r="N16" s="932">
        <v>0</v>
      </c>
      <c r="O16" s="933" t="s">
        <v>363</v>
      </c>
      <c r="P16" s="930"/>
      <c r="Q16" s="932">
        <v>0</v>
      </c>
      <c r="R16" s="933" t="s">
        <v>363</v>
      </c>
      <c r="S16" s="932">
        <v>0</v>
      </c>
      <c r="T16" s="933" t="str">
        <f t="shared" si="2"/>
        <v>-</v>
      </c>
    </row>
    <row r="17" spans="1:20" s="331" customFormat="1" ht="18" customHeight="1" x14ac:dyDescent="0.25">
      <c r="A17" s="330"/>
      <c r="B17" s="931" t="s">
        <v>4</v>
      </c>
      <c r="C17" s="930"/>
      <c r="D17" s="932">
        <f t="shared" si="0"/>
        <v>2989</v>
      </c>
      <c r="E17" s="933">
        <f t="shared" si="1"/>
        <v>24.204389019353794</v>
      </c>
      <c r="F17" s="930"/>
      <c r="G17" s="932">
        <v>641</v>
      </c>
      <c r="H17" s="933">
        <v>21.445299431247907</v>
      </c>
      <c r="I17" s="932">
        <v>471</v>
      </c>
      <c r="J17" s="933">
        <v>73.478939157566302</v>
      </c>
      <c r="K17" s="930"/>
      <c r="L17" s="932">
        <v>979</v>
      </c>
      <c r="M17" s="933">
        <v>32.753429240548677</v>
      </c>
      <c r="N17" s="932">
        <v>650</v>
      </c>
      <c r="O17" s="933">
        <v>66.394279877425944</v>
      </c>
      <c r="P17" s="930"/>
      <c r="Q17" s="932">
        <v>1369</v>
      </c>
      <c r="R17" s="933">
        <v>45.801271328203413</v>
      </c>
      <c r="S17" s="932">
        <v>851</v>
      </c>
      <c r="T17" s="933">
        <f t="shared" si="2"/>
        <v>62.162162162162161</v>
      </c>
    </row>
    <row r="18" spans="1:20" s="331" customFormat="1" ht="18" customHeight="1" x14ac:dyDescent="0.25">
      <c r="A18" s="330"/>
      <c r="B18" s="931" t="s">
        <v>40</v>
      </c>
      <c r="C18" s="930"/>
      <c r="D18" s="932">
        <f t="shared" si="0"/>
        <v>19</v>
      </c>
      <c r="E18" s="933">
        <f t="shared" si="1"/>
        <v>0.15385861203336301</v>
      </c>
      <c r="F18" s="930"/>
      <c r="G18" s="932">
        <v>14</v>
      </c>
      <c r="H18" s="933">
        <v>73.68421052631578</v>
      </c>
      <c r="I18" s="932">
        <v>12</v>
      </c>
      <c r="J18" s="933">
        <v>85.714285714285708</v>
      </c>
      <c r="K18" s="930"/>
      <c r="L18" s="932">
        <v>4</v>
      </c>
      <c r="M18" s="933">
        <v>21.052631578947366</v>
      </c>
      <c r="N18" s="932">
        <v>3</v>
      </c>
      <c r="O18" s="933">
        <v>75</v>
      </c>
      <c r="P18" s="930"/>
      <c r="Q18" s="932">
        <v>1</v>
      </c>
      <c r="R18" s="933">
        <v>5.2631578947368416</v>
      </c>
      <c r="S18" s="932">
        <v>1</v>
      </c>
      <c r="T18" s="933">
        <f t="shared" si="2"/>
        <v>100</v>
      </c>
    </row>
    <row r="19" spans="1:20" s="331" customFormat="1" ht="18" customHeight="1" x14ac:dyDescent="0.25">
      <c r="A19" s="330"/>
      <c r="B19" s="931" t="s">
        <v>41</v>
      </c>
      <c r="C19" s="930"/>
      <c r="D19" s="932">
        <f t="shared" si="0"/>
        <v>92</v>
      </c>
      <c r="E19" s="933">
        <f t="shared" si="1"/>
        <v>0.74499959510891567</v>
      </c>
      <c r="F19" s="930"/>
      <c r="G19" s="932">
        <v>66</v>
      </c>
      <c r="H19" s="933">
        <v>71.739130434782609</v>
      </c>
      <c r="I19" s="932">
        <v>54</v>
      </c>
      <c r="J19" s="933">
        <v>81.818181818181827</v>
      </c>
      <c r="K19" s="930"/>
      <c r="L19" s="932">
        <v>18</v>
      </c>
      <c r="M19" s="933">
        <v>19.565217391304348</v>
      </c>
      <c r="N19" s="932">
        <v>17</v>
      </c>
      <c r="O19" s="933">
        <v>94.444444444444443</v>
      </c>
      <c r="P19" s="930"/>
      <c r="Q19" s="932">
        <v>8</v>
      </c>
      <c r="R19" s="933">
        <v>8.695652173913043</v>
      </c>
      <c r="S19" s="932">
        <v>8</v>
      </c>
      <c r="T19" s="933">
        <f t="shared" si="2"/>
        <v>100</v>
      </c>
    </row>
    <row r="20" spans="1:20" s="331" customFormat="1" ht="18" customHeight="1" x14ac:dyDescent="0.25">
      <c r="A20" s="330"/>
      <c r="B20" s="931" t="s">
        <v>3</v>
      </c>
      <c r="C20" s="930"/>
      <c r="D20" s="932">
        <f t="shared" si="0"/>
        <v>1031</v>
      </c>
      <c r="E20" s="933">
        <f t="shared" si="1"/>
        <v>8.3488541582314362</v>
      </c>
      <c r="F20" s="930"/>
      <c r="G20" s="932">
        <v>351</v>
      </c>
      <c r="H20" s="933">
        <v>34.044616876818623</v>
      </c>
      <c r="I20" s="932">
        <v>225</v>
      </c>
      <c r="J20" s="933">
        <v>64.102564102564102</v>
      </c>
      <c r="K20" s="930"/>
      <c r="L20" s="932">
        <v>499</v>
      </c>
      <c r="M20" s="933">
        <v>48.399612027158099</v>
      </c>
      <c r="N20" s="932">
        <v>377</v>
      </c>
      <c r="O20" s="933">
        <v>75.551102204408821</v>
      </c>
      <c r="P20" s="930"/>
      <c r="Q20" s="932">
        <v>181</v>
      </c>
      <c r="R20" s="933">
        <v>17.555771096023278</v>
      </c>
      <c r="S20" s="932">
        <v>145</v>
      </c>
      <c r="T20" s="933">
        <f t="shared" si="2"/>
        <v>80.110497237569049</v>
      </c>
    </row>
    <row r="21" spans="1:20" s="331" customFormat="1" ht="18" customHeight="1" x14ac:dyDescent="0.25">
      <c r="A21" s="330"/>
      <c r="B21" s="931" t="s">
        <v>2</v>
      </c>
      <c r="C21" s="930"/>
      <c r="D21" s="932">
        <f t="shared" si="0"/>
        <v>0</v>
      </c>
      <c r="E21" s="933">
        <f t="shared" si="1"/>
        <v>0</v>
      </c>
      <c r="F21" s="930"/>
      <c r="G21" s="932">
        <v>0</v>
      </c>
      <c r="H21" s="933" t="s">
        <v>363</v>
      </c>
      <c r="I21" s="932">
        <v>0</v>
      </c>
      <c r="J21" s="933" t="s">
        <v>363</v>
      </c>
      <c r="K21" s="930"/>
      <c r="L21" s="932">
        <v>0</v>
      </c>
      <c r="M21" s="933" t="s">
        <v>363</v>
      </c>
      <c r="N21" s="932">
        <v>0</v>
      </c>
      <c r="O21" s="933" t="s">
        <v>363</v>
      </c>
      <c r="P21" s="930"/>
      <c r="Q21" s="932">
        <v>0</v>
      </c>
      <c r="R21" s="933" t="s">
        <v>363</v>
      </c>
      <c r="S21" s="932">
        <v>0</v>
      </c>
      <c r="T21" s="933" t="str">
        <f t="shared" si="2"/>
        <v>-</v>
      </c>
    </row>
    <row r="22" spans="1:20" s="331" customFormat="1" ht="18" customHeight="1" x14ac:dyDescent="0.25">
      <c r="A22" s="330"/>
      <c r="B22" s="931" t="s">
        <v>35</v>
      </c>
      <c r="C22" s="930"/>
      <c r="D22" s="932">
        <f t="shared" si="0"/>
        <v>146</v>
      </c>
      <c r="E22" s="933">
        <f t="shared" si="1"/>
        <v>1.1822819661511055</v>
      </c>
      <c r="F22" s="930"/>
      <c r="G22" s="932">
        <v>89</v>
      </c>
      <c r="H22" s="933">
        <v>60.958904109589042</v>
      </c>
      <c r="I22" s="932">
        <v>72</v>
      </c>
      <c r="J22" s="933">
        <v>80.898876404494374</v>
      </c>
      <c r="K22" s="930"/>
      <c r="L22" s="932">
        <v>55</v>
      </c>
      <c r="M22" s="933">
        <v>37.671232876712331</v>
      </c>
      <c r="N22" s="932">
        <v>48</v>
      </c>
      <c r="O22" s="933">
        <v>87.272727272727266</v>
      </c>
      <c r="P22" s="930"/>
      <c r="Q22" s="932">
        <v>2</v>
      </c>
      <c r="R22" s="933">
        <v>1.3698630136986301</v>
      </c>
      <c r="S22" s="932">
        <v>2</v>
      </c>
      <c r="T22" s="933">
        <f t="shared" si="2"/>
        <v>100</v>
      </c>
    </row>
    <row r="23" spans="1:20" s="331" customFormat="1" ht="18" customHeight="1" x14ac:dyDescent="0.25">
      <c r="A23" s="330"/>
      <c r="B23" s="931" t="s">
        <v>42</v>
      </c>
      <c r="C23" s="930"/>
      <c r="D23" s="932">
        <f t="shared" si="0"/>
        <v>92</v>
      </c>
      <c r="E23" s="933">
        <f t="shared" si="1"/>
        <v>0.74499959510891567</v>
      </c>
      <c r="F23" s="930"/>
      <c r="G23" s="932">
        <v>66</v>
      </c>
      <c r="H23" s="933">
        <v>71.739130434782609</v>
      </c>
      <c r="I23" s="932">
        <v>58</v>
      </c>
      <c r="J23" s="933">
        <v>87.878787878787875</v>
      </c>
      <c r="K23" s="930"/>
      <c r="L23" s="932">
        <v>23</v>
      </c>
      <c r="M23" s="933">
        <v>25</v>
      </c>
      <c r="N23" s="932">
        <v>22</v>
      </c>
      <c r="O23" s="933">
        <v>95.652173913043484</v>
      </c>
      <c r="P23" s="930"/>
      <c r="Q23" s="932">
        <v>3</v>
      </c>
      <c r="R23" s="933">
        <v>3.2608695652173911</v>
      </c>
      <c r="S23" s="932">
        <v>3</v>
      </c>
      <c r="T23" s="933">
        <f t="shared" si="2"/>
        <v>100</v>
      </c>
    </row>
    <row r="24" spans="1:20" s="331" customFormat="1" ht="18" customHeight="1" x14ac:dyDescent="0.25">
      <c r="A24" s="330">
        <v>47094</v>
      </c>
      <c r="B24" s="931" t="s">
        <v>43</v>
      </c>
      <c r="C24" s="930"/>
      <c r="D24" s="932">
        <f t="shared" si="0"/>
        <v>4</v>
      </c>
      <c r="E24" s="933">
        <f t="shared" si="1"/>
        <v>3.2391286743865905E-2</v>
      </c>
      <c r="F24" s="930"/>
      <c r="G24" s="932">
        <v>2</v>
      </c>
      <c r="H24" s="933">
        <v>50</v>
      </c>
      <c r="I24" s="932">
        <v>1</v>
      </c>
      <c r="J24" s="933">
        <v>50</v>
      </c>
      <c r="K24" s="930"/>
      <c r="L24" s="932">
        <v>1</v>
      </c>
      <c r="M24" s="933">
        <v>25</v>
      </c>
      <c r="N24" s="932">
        <v>0</v>
      </c>
      <c r="O24" s="933">
        <v>0</v>
      </c>
      <c r="P24" s="930"/>
      <c r="Q24" s="932">
        <v>1</v>
      </c>
      <c r="R24" s="933">
        <v>25</v>
      </c>
      <c r="S24" s="932">
        <v>1</v>
      </c>
      <c r="T24" s="933">
        <f t="shared" si="2"/>
        <v>100</v>
      </c>
    </row>
    <row r="25" spans="1:20" s="331" customFormat="1" ht="18" customHeight="1" x14ac:dyDescent="0.25">
      <c r="B25" s="931" t="s">
        <v>44</v>
      </c>
      <c r="C25" s="930"/>
      <c r="D25" s="932">
        <f t="shared" si="0"/>
        <v>39</v>
      </c>
      <c r="E25" s="933">
        <f t="shared" si="1"/>
        <v>0.31581504575269254</v>
      </c>
      <c r="F25" s="930"/>
      <c r="G25" s="932">
        <v>12</v>
      </c>
      <c r="H25" s="933">
        <v>30.76923076923077</v>
      </c>
      <c r="I25" s="932">
        <v>9</v>
      </c>
      <c r="J25" s="933">
        <v>75</v>
      </c>
      <c r="K25" s="930"/>
      <c r="L25" s="932">
        <v>15</v>
      </c>
      <c r="M25" s="933">
        <v>38.461538461538467</v>
      </c>
      <c r="N25" s="932">
        <v>10</v>
      </c>
      <c r="O25" s="933">
        <v>66.666666666666657</v>
      </c>
      <c r="P25" s="930"/>
      <c r="Q25" s="932">
        <v>12</v>
      </c>
      <c r="R25" s="933">
        <v>30.76923076923077</v>
      </c>
      <c r="S25" s="932">
        <v>7</v>
      </c>
      <c r="T25" s="933">
        <f t="shared" si="2"/>
        <v>58.333333333333336</v>
      </c>
    </row>
    <row r="26" spans="1:20" s="331" customFormat="1" ht="18" customHeight="1" x14ac:dyDescent="0.25">
      <c r="B26" s="931" t="s">
        <v>45</v>
      </c>
      <c r="C26" s="930"/>
      <c r="D26" s="932">
        <f t="shared" si="0"/>
        <v>7766</v>
      </c>
      <c r="E26" s="933">
        <f t="shared" si="1"/>
        <v>62.887683213215652</v>
      </c>
      <c r="F26" s="930"/>
      <c r="G26" s="932">
        <v>2126</v>
      </c>
      <c r="H26" s="933">
        <v>27.375740406901876</v>
      </c>
      <c r="I26" s="932">
        <v>799</v>
      </c>
      <c r="J26" s="933">
        <v>37.582314205079967</v>
      </c>
      <c r="K26" s="930"/>
      <c r="L26" s="932">
        <v>2764</v>
      </c>
      <c r="M26" s="933">
        <v>35.59103785732681</v>
      </c>
      <c r="N26" s="932">
        <v>891</v>
      </c>
      <c r="O26" s="933">
        <v>32.235890014471778</v>
      </c>
      <c r="P26" s="930"/>
      <c r="Q26" s="932">
        <v>2876</v>
      </c>
      <c r="R26" s="933">
        <v>37.033221735771313</v>
      </c>
      <c r="S26" s="932">
        <v>1086</v>
      </c>
      <c r="T26" s="933">
        <f t="shared" si="2"/>
        <v>37.760778859527122</v>
      </c>
    </row>
    <row r="27" spans="1:20" s="331" customFormat="1" ht="18" customHeight="1" x14ac:dyDescent="0.25">
      <c r="B27" s="931" t="s">
        <v>46</v>
      </c>
      <c r="C27" s="930"/>
      <c r="D27" s="932">
        <f t="shared" si="0"/>
        <v>0</v>
      </c>
      <c r="E27" s="933">
        <f t="shared" si="1"/>
        <v>0</v>
      </c>
      <c r="F27" s="930"/>
      <c r="G27" s="932">
        <v>0</v>
      </c>
      <c r="H27" s="933" t="s">
        <v>363</v>
      </c>
      <c r="I27" s="932">
        <v>0</v>
      </c>
      <c r="J27" s="933" t="s">
        <v>363</v>
      </c>
      <c r="K27" s="930"/>
      <c r="L27" s="932">
        <v>0</v>
      </c>
      <c r="M27" s="933" t="s">
        <v>363</v>
      </c>
      <c r="N27" s="932">
        <v>0</v>
      </c>
      <c r="O27" s="933" t="s">
        <v>363</v>
      </c>
      <c r="P27" s="930"/>
      <c r="Q27" s="932">
        <v>0</v>
      </c>
      <c r="R27" s="933" t="s">
        <v>363</v>
      </c>
      <c r="S27" s="932">
        <v>0</v>
      </c>
      <c r="T27" s="933" t="str">
        <f t="shared" si="2"/>
        <v>-</v>
      </c>
    </row>
    <row r="28" spans="1:20" s="331" customFormat="1" ht="18" customHeight="1" x14ac:dyDescent="0.25">
      <c r="B28" s="953" t="s">
        <v>1</v>
      </c>
      <c r="C28" s="930"/>
      <c r="D28" s="954">
        <f t="shared" si="0"/>
        <v>0</v>
      </c>
      <c r="E28" s="955">
        <f t="shared" si="1"/>
        <v>0</v>
      </c>
      <c r="F28" s="930"/>
      <c r="G28" s="954">
        <v>0</v>
      </c>
      <c r="H28" s="955" t="s">
        <v>363</v>
      </c>
      <c r="I28" s="954">
        <v>0</v>
      </c>
      <c r="J28" s="955" t="s">
        <v>363</v>
      </c>
      <c r="K28" s="930"/>
      <c r="L28" s="954">
        <v>0</v>
      </c>
      <c r="M28" s="955" t="s">
        <v>363</v>
      </c>
      <c r="N28" s="954">
        <v>0</v>
      </c>
      <c r="O28" s="955" t="s">
        <v>363</v>
      </c>
      <c r="P28" s="930"/>
      <c r="Q28" s="954">
        <v>0</v>
      </c>
      <c r="R28" s="955" t="s">
        <v>363</v>
      </c>
      <c r="S28" s="954">
        <v>0</v>
      </c>
      <c r="T28" s="955" t="str">
        <f t="shared" si="2"/>
        <v>-</v>
      </c>
    </row>
    <row r="29" spans="1:20" s="319" customFormat="1" ht="18" customHeight="1" x14ac:dyDescent="0.25">
      <c r="B29" s="1284" t="s">
        <v>0</v>
      </c>
      <c r="C29" s="1277"/>
      <c r="D29" s="1285">
        <f>SUM(D11:D28)</f>
        <v>12349</v>
      </c>
      <c r="E29" s="1286">
        <f t="shared" si="1"/>
        <v>100</v>
      </c>
      <c r="F29" s="1277"/>
      <c r="G29" s="1285">
        <f>SUM(G11:G28)</f>
        <v>3470</v>
      </c>
      <c r="H29" s="1286">
        <f>G29/$D29*100</f>
        <v>28.09944125030367</v>
      </c>
      <c r="I29" s="1285">
        <f>SUM(I11:I28)</f>
        <v>1796</v>
      </c>
      <c r="J29" s="1286">
        <f>I29/G29*100</f>
        <v>51.757925072046106</v>
      </c>
      <c r="K29" s="1277"/>
      <c r="L29" s="1285">
        <f>SUM(L11:L28)</f>
        <v>4407</v>
      </c>
      <c r="M29" s="1286">
        <f>L29/$D29*100</f>
        <v>35.687100170054251</v>
      </c>
      <c r="N29" s="1285">
        <f>SUM(N11:N28)</f>
        <v>2063</v>
      </c>
      <c r="O29" s="1286">
        <f>N29/L29*100</f>
        <v>46.811890174722031</v>
      </c>
      <c r="P29" s="1277"/>
      <c r="Q29" s="1285">
        <f>SUM(Q11:Q28)</f>
        <v>4472</v>
      </c>
      <c r="R29" s="1286">
        <f>Q29/$D29*100</f>
        <v>36.213458579642079</v>
      </c>
      <c r="S29" s="1285">
        <f>SUM(S11:S28)</f>
        <v>2120</v>
      </c>
      <c r="T29" s="1286">
        <f>S29/Q29*100</f>
        <v>47.406082289803223</v>
      </c>
    </row>
    <row r="30" spans="1:20" s="328" customFormat="1" ht="6.75" customHeight="1" x14ac:dyDescent="0.25">
      <c r="B30" s="1668"/>
      <c r="C30" s="1668"/>
      <c r="D30" s="1668"/>
      <c r="E30" s="1668"/>
      <c r="F30" s="779"/>
    </row>
    <row r="31" spans="1:20" x14ac:dyDescent="0.35">
      <c r="B31" s="1669"/>
      <c r="C31" s="1669"/>
      <c r="D31" s="1669"/>
      <c r="E31" s="1669"/>
      <c r="F31" s="1669"/>
      <c r="G31" s="1669"/>
      <c r="H31" s="1669"/>
      <c r="I31" s="1669"/>
      <c r="J31" s="1669"/>
      <c r="K31" s="1669"/>
      <c r="L31" s="1669"/>
      <c r="M31" s="1669"/>
      <c r="N31" s="1669"/>
      <c r="O31" s="1669"/>
      <c r="P31" s="1669"/>
      <c r="Q31" s="1669"/>
      <c r="R31" s="1669"/>
    </row>
    <row r="32" spans="1:20" x14ac:dyDescent="0.35">
      <c r="G32" s="935"/>
      <c r="L32" s="935"/>
    </row>
    <row r="33" spans="2:12" x14ac:dyDescent="0.35">
      <c r="B33" s="935"/>
      <c r="L33" s="935"/>
    </row>
  </sheetData>
  <mergeCells count="17">
    <mergeCell ref="B31:R31"/>
    <mergeCell ref="B30:E30"/>
    <mergeCell ref="B2:E2"/>
    <mergeCell ref="G2:R2"/>
    <mergeCell ref="B7:B9"/>
    <mergeCell ref="D7:E8"/>
    <mergeCell ref="G7:J7"/>
    <mergeCell ref="L7:O7"/>
    <mergeCell ref="Q7:T7"/>
    <mergeCell ref="G8:H8"/>
    <mergeCell ref="I8:J8"/>
    <mergeCell ref="L8:M8"/>
    <mergeCell ref="N8:O8"/>
    <mergeCell ref="Q8:R8"/>
    <mergeCell ref="S8:T8"/>
    <mergeCell ref="B4:T4"/>
    <mergeCell ref="B5:T5"/>
  </mergeCells>
  <printOptions horizontalCentered="1"/>
  <pageMargins left="0" right="0" top="0.43307086614173229" bottom="0.43307086614173229" header="0" footer="0"/>
  <pageSetup paperSize="9" scale="99" orientation="landscape" r:id="rId1"/>
  <headerFooter alignWithMargins="0"/>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Hoja46">
    <tabColor theme="0"/>
    <pageSetUpPr fitToPage="1"/>
  </sheetPr>
  <dimension ref="A1:U59"/>
  <sheetViews>
    <sheetView zoomScaleNormal="10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 style="988" bestFit="1" customWidth="1"/>
    <col min="5" max="5" width="8.54296875" style="988" customWidth="1"/>
    <col min="6" max="6" width="6.453125" style="988" customWidth="1"/>
    <col min="7" max="7" width="8.26953125" style="988" customWidth="1"/>
    <col min="8" max="8" width="7" style="988" bestFit="1" customWidth="1"/>
    <col min="9" max="9" width="9.7265625" style="988" customWidth="1"/>
    <col min="10" max="10" width="6" style="988"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E1" s="964" t="s">
        <v>193</v>
      </c>
      <c r="F1" s="964"/>
      <c r="G1" s="964" t="s">
        <v>194</v>
      </c>
      <c r="H1" s="964"/>
      <c r="I1" s="964" t="s">
        <v>195</v>
      </c>
      <c r="J1" s="964"/>
      <c r="K1" s="964" t="s">
        <v>196</v>
      </c>
      <c r="L1" s="964"/>
      <c r="M1" s="964" t="s">
        <v>197</v>
      </c>
      <c r="N1" s="964"/>
      <c r="O1" s="964" t="s">
        <v>198</v>
      </c>
    </row>
    <row r="2" spans="1:21" s="965" customFormat="1" ht="48" customHeight="1" x14ac:dyDescent="0.35">
      <c r="B2" s="966"/>
      <c r="C2" s="966"/>
      <c r="D2" s="966"/>
      <c r="E2" s="966"/>
      <c r="F2" s="966"/>
      <c r="G2" s="966"/>
      <c r="H2" s="966"/>
    </row>
    <row r="3" spans="1:21" s="967" customFormat="1" ht="21" x14ac:dyDescent="0.25">
      <c r="B3" s="1561" t="s">
        <v>439</v>
      </c>
      <c r="C3" s="1561"/>
      <c r="D3" s="1561"/>
      <c r="E3" s="1561"/>
      <c r="F3" s="1561"/>
      <c r="G3" s="1561"/>
      <c r="H3" s="1561"/>
      <c r="I3" s="1561"/>
      <c r="J3" s="1561"/>
      <c r="K3" s="1561"/>
      <c r="L3" s="1561"/>
      <c r="M3" s="1561"/>
      <c r="N3" s="1561"/>
      <c r="O3" s="1561"/>
      <c r="P3" s="1561"/>
    </row>
    <row r="4" spans="1:21" s="967" customFormat="1" ht="15.5" x14ac:dyDescent="0.25">
      <c r="B4" s="1482" t="str">
        <f>porsaad!$B$6</f>
        <v>Situación a 31 de diciembre de 2025</v>
      </c>
      <c r="C4" s="1482"/>
      <c r="D4" s="1482"/>
      <c r="E4" s="1482"/>
      <c r="F4" s="1482"/>
      <c r="G4" s="1482"/>
      <c r="H4" s="1482"/>
      <c r="I4" s="1482"/>
      <c r="J4" s="1482"/>
      <c r="K4" s="1482"/>
      <c r="L4" s="1482"/>
      <c r="M4" s="1482"/>
      <c r="N4" s="1482"/>
      <c r="O4" s="1482"/>
      <c r="P4" s="1482"/>
      <c r="Q4" s="968"/>
      <c r="R4" s="968"/>
      <c r="S4" s="968"/>
      <c r="T4" s="968"/>
      <c r="U4" s="968"/>
    </row>
    <row r="5" spans="1:21" s="969" customFormat="1" ht="7.5" customHeight="1" x14ac:dyDescent="0.25">
      <c r="B5" s="970"/>
      <c r="C5" s="969" t="s">
        <v>193</v>
      </c>
      <c r="E5" s="969" t="s">
        <v>194</v>
      </c>
      <c r="G5" s="969" t="s">
        <v>195</v>
      </c>
      <c r="I5" s="969" t="s">
        <v>196</v>
      </c>
      <c r="K5" s="964" t="s">
        <v>197</v>
      </c>
      <c r="M5" s="964" t="s">
        <v>198</v>
      </c>
      <c r="O5" s="964" t="s">
        <v>198</v>
      </c>
    </row>
    <row r="6" spans="1:21" s="967" customFormat="1" ht="15" customHeight="1" x14ac:dyDescent="0.25">
      <c r="B6" s="971"/>
      <c r="C6" s="1683" t="s">
        <v>199</v>
      </c>
      <c r="D6" s="1684"/>
      <c r="E6" s="1684"/>
      <c r="F6" s="1684"/>
      <c r="G6" s="1684"/>
      <c r="H6" s="1684"/>
      <c r="I6" s="1684"/>
      <c r="J6" s="1684"/>
      <c r="K6" s="1684"/>
      <c r="L6" s="1684"/>
      <c r="M6" s="1684"/>
      <c r="N6" s="1684"/>
      <c r="O6" s="1684"/>
      <c r="P6" s="1685"/>
    </row>
    <row r="7" spans="1:21" s="967" customFormat="1" ht="57" customHeight="1" x14ac:dyDescent="0.25">
      <c r="B7" s="1686" t="s">
        <v>12</v>
      </c>
      <c r="C7" s="1688" t="s">
        <v>0</v>
      </c>
      <c r="D7" s="1689"/>
      <c r="E7" s="1681" t="s">
        <v>200</v>
      </c>
      <c r="F7" s="1690"/>
      <c r="G7" s="1691" t="s">
        <v>201</v>
      </c>
      <c r="H7" s="1692"/>
      <c r="I7" s="1691" t="s">
        <v>202</v>
      </c>
      <c r="J7" s="1692"/>
      <c r="K7" s="1691" t="s">
        <v>203</v>
      </c>
      <c r="L7" s="1692"/>
      <c r="M7" s="1691" t="s">
        <v>204</v>
      </c>
      <c r="N7" s="1692"/>
      <c r="O7" s="1681" t="s">
        <v>205</v>
      </c>
      <c r="P7" s="1682"/>
    </row>
    <row r="8" spans="1:21" s="972" customFormat="1" ht="12" customHeight="1" x14ac:dyDescent="0.25">
      <c r="B8" s="1687"/>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4134</v>
      </c>
      <c r="D9" s="976">
        <f>IFERROR(C9/$C9*100,"-")</f>
        <v>100</v>
      </c>
      <c r="E9" s="975">
        <v>0</v>
      </c>
      <c r="F9" s="976">
        <v>0</v>
      </c>
      <c r="G9" s="975">
        <v>3825</v>
      </c>
      <c r="H9" s="976">
        <v>92.525399129172712</v>
      </c>
      <c r="I9" s="975">
        <v>309</v>
      </c>
      <c r="J9" s="976">
        <v>7.4746008708272864</v>
      </c>
      <c r="K9" s="975">
        <v>0</v>
      </c>
      <c r="L9" s="976">
        <v>0</v>
      </c>
      <c r="M9" s="975">
        <v>0</v>
      </c>
      <c r="N9" s="976">
        <v>0</v>
      </c>
      <c r="O9" s="975">
        <v>0</v>
      </c>
      <c r="P9" s="976">
        <f t="shared" ref="P9:P26" si="0">IFERROR(O9/$C9*100,"-")</f>
        <v>0</v>
      </c>
      <c r="R9" s="977"/>
    </row>
    <row r="10" spans="1:21" s="962" customFormat="1" ht="16.5" customHeight="1" x14ac:dyDescent="0.25">
      <c r="A10" s="962">
        <v>2</v>
      </c>
      <c r="B10" s="978" t="s">
        <v>7</v>
      </c>
      <c r="C10" s="979">
        <f t="shared" ref="C10:C26" si="1">E10+G10+I10+K10+M10+O10</f>
        <v>10638</v>
      </c>
      <c r="D10" s="980">
        <f t="shared" ref="D10:D26" si="2">IFERROR(C10/$C10*100,"-")</f>
        <v>100</v>
      </c>
      <c r="E10" s="979">
        <v>0</v>
      </c>
      <c r="F10" s="980">
        <v>0</v>
      </c>
      <c r="G10" s="979">
        <v>8066</v>
      </c>
      <c r="H10" s="980">
        <v>75.822523030644859</v>
      </c>
      <c r="I10" s="979">
        <v>2572</v>
      </c>
      <c r="J10" s="980">
        <v>24.177476969355141</v>
      </c>
      <c r="K10" s="979">
        <v>0</v>
      </c>
      <c r="L10" s="980">
        <v>0</v>
      </c>
      <c r="M10" s="979">
        <v>0</v>
      </c>
      <c r="N10" s="980">
        <v>0</v>
      </c>
      <c r="O10" s="979">
        <v>0</v>
      </c>
      <c r="P10" s="980">
        <f t="shared" si="0"/>
        <v>0</v>
      </c>
      <c r="R10" s="977"/>
    </row>
    <row r="11" spans="1:21" s="962" customFormat="1" ht="16.5" customHeight="1" x14ac:dyDescent="0.25">
      <c r="A11" s="962">
        <v>3</v>
      </c>
      <c r="B11" s="978" t="s">
        <v>37</v>
      </c>
      <c r="C11" s="979">
        <f t="shared" si="1"/>
        <v>5118</v>
      </c>
      <c r="D11" s="980">
        <f t="shared" si="2"/>
        <v>100</v>
      </c>
      <c r="E11" s="979">
        <v>307</v>
      </c>
      <c r="F11" s="980">
        <v>5.998436889409926</v>
      </c>
      <c r="G11" s="979">
        <v>2905</v>
      </c>
      <c r="H11" s="980">
        <v>56.76045330207112</v>
      </c>
      <c r="I11" s="979">
        <v>498</v>
      </c>
      <c r="J11" s="980">
        <v>9.7303634232121912</v>
      </c>
      <c r="K11" s="979">
        <v>1134</v>
      </c>
      <c r="L11" s="980">
        <v>22.157092614302464</v>
      </c>
      <c r="M11" s="979">
        <v>274</v>
      </c>
      <c r="N11" s="980">
        <v>5.3536537710042982</v>
      </c>
      <c r="O11" s="979">
        <v>0</v>
      </c>
      <c r="P11" s="980">
        <f t="shared" si="0"/>
        <v>0</v>
      </c>
      <c r="R11" s="977"/>
    </row>
    <row r="12" spans="1:21" s="962" customFormat="1" ht="16.5" customHeight="1" x14ac:dyDescent="0.25">
      <c r="A12" s="962">
        <v>4</v>
      </c>
      <c r="B12" s="978" t="s">
        <v>38</v>
      </c>
      <c r="C12" s="979">
        <f t="shared" si="1"/>
        <v>863</v>
      </c>
      <c r="D12" s="980">
        <f t="shared" si="2"/>
        <v>100</v>
      </c>
      <c r="E12" s="979">
        <v>0</v>
      </c>
      <c r="F12" s="980">
        <v>0</v>
      </c>
      <c r="G12" s="979">
        <v>703</v>
      </c>
      <c r="H12" s="980">
        <v>81.460023174971028</v>
      </c>
      <c r="I12" s="979">
        <v>160</v>
      </c>
      <c r="J12" s="980">
        <v>18.539976825028969</v>
      </c>
      <c r="K12" s="979">
        <v>0</v>
      </c>
      <c r="L12" s="980">
        <v>0</v>
      </c>
      <c r="M12" s="979">
        <v>0</v>
      </c>
      <c r="N12" s="980">
        <v>0</v>
      </c>
      <c r="O12" s="979">
        <v>0</v>
      </c>
      <c r="P12" s="980">
        <f t="shared" si="0"/>
        <v>0</v>
      </c>
      <c r="R12" s="977"/>
    </row>
    <row r="13" spans="1:21" s="962" customFormat="1" ht="16.5" customHeight="1" x14ac:dyDescent="0.25">
      <c r="A13" s="962">
        <v>5</v>
      </c>
      <c r="B13" s="978" t="s">
        <v>6</v>
      </c>
      <c r="C13" s="979">
        <f t="shared" si="1"/>
        <v>29067</v>
      </c>
      <c r="D13" s="980">
        <f t="shared" si="2"/>
        <v>100</v>
      </c>
      <c r="E13" s="979">
        <v>15163</v>
      </c>
      <c r="F13" s="980">
        <v>52.165686173323699</v>
      </c>
      <c r="G13" s="979">
        <v>5491</v>
      </c>
      <c r="H13" s="980">
        <v>18.890838407816425</v>
      </c>
      <c r="I13" s="979">
        <v>3584</v>
      </c>
      <c r="J13" s="980">
        <v>12.330133828740495</v>
      </c>
      <c r="K13" s="979">
        <v>4648</v>
      </c>
      <c r="L13" s="980">
        <v>15.990642309147832</v>
      </c>
      <c r="M13" s="979">
        <v>181</v>
      </c>
      <c r="N13" s="980">
        <v>0.62269928097154847</v>
      </c>
      <c r="O13" s="979">
        <v>0</v>
      </c>
      <c r="P13" s="980">
        <f t="shared" si="0"/>
        <v>0</v>
      </c>
      <c r="R13" s="977"/>
    </row>
    <row r="14" spans="1:21" s="962" customFormat="1" ht="16.5" customHeight="1" x14ac:dyDescent="0.25">
      <c r="A14" s="962">
        <v>6</v>
      </c>
      <c r="B14" s="978" t="s">
        <v>5</v>
      </c>
      <c r="C14" s="979">
        <f t="shared" si="1"/>
        <v>589</v>
      </c>
      <c r="D14" s="980">
        <f t="shared" si="2"/>
        <v>100</v>
      </c>
      <c r="E14" s="979">
        <v>0</v>
      </c>
      <c r="F14" s="980">
        <v>0</v>
      </c>
      <c r="G14" s="979">
        <v>507</v>
      </c>
      <c r="H14" s="980">
        <v>86.078098471986422</v>
      </c>
      <c r="I14" s="979">
        <v>8</v>
      </c>
      <c r="J14" s="980">
        <v>1.3582342954159592</v>
      </c>
      <c r="K14" s="979">
        <v>74</v>
      </c>
      <c r="L14" s="980">
        <v>12.563667232597622</v>
      </c>
      <c r="M14" s="979">
        <v>0</v>
      </c>
      <c r="N14" s="980">
        <v>0</v>
      </c>
      <c r="O14" s="979">
        <v>0</v>
      </c>
      <c r="P14" s="980">
        <f t="shared" si="0"/>
        <v>0</v>
      </c>
      <c r="R14" s="977"/>
    </row>
    <row r="15" spans="1:21" s="963" customFormat="1" ht="16.5" customHeight="1" x14ac:dyDescent="0.25">
      <c r="A15" s="963">
        <v>7</v>
      </c>
      <c r="B15" s="978" t="s">
        <v>4</v>
      </c>
      <c r="C15" s="979">
        <f t="shared" si="1"/>
        <v>48617</v>
      </c>
      <c r="D15" s="980">
        <f t="shared" si="2"/>
        <v>100</v>
      </c>
      <c r="E15" s="979">
        <v>7712</v>
      </c>
      <c r="F15" s="980">
        <v>15.862764053726064</v>
      </c>
      <c r="G15" s="979">
        <v>21519</v>
      </c>
      <c r="H15" s="980">
        <v>44.26229508196721</v>
      </c>
      <c r="I15" s="979">
        <v>13942</v>
      </c>
      <c r="J15" s="980">
        <v>28.677211674928522</v>
      </c>
      <c r="K15" s="979">
        <v>5444</v>
      </c>
      <c r="L15" s="980">
        <v>11.197729189378201</v>
      </c>
      <c r="M15" s="979">
        <v>0</v>
      </c>
      <c r="N15" s="980">
        <v>0</v>
      </c>
      <c r="O15" s="979">
        <v>0</v>
      </c>
      <c r="P15" s="980">
        <f t="shared" si="0"/>
        <v>0</v>
      </c>
      <c r="R15" s="977"/>
    </row>
    <row r="16" spans="1:21" s="963" customFormat="1" ht="16.5" customHeight="1" x14ac:dyDescent="0.25">
      <c r="A16" s="963">
        <v>8</v>
      </c>
      <c r="B16" s="978" t="s">
        <v>40</v>
      </c>
      <c r="C16" s="979">
        <f t="shared" si="1"/>
        <v>12954</v>
      </c>
      <c r="D16" s="980">
        <f t="shared" si="2"/>
        <v>100</v>
      </c>
      <c r="E16" s="979">
        <v>1410</v>
      </c>
      <c r="F16" s="980">
        <v>10.884668828161185</v>
      </c>
      <c r="G16" s="979">
        <v>8936</v>
      </c>
      <c r="H16" s="980">
        <v>68.982553651381821</v>
      </c>
      <c r="I16" s="979">
        <v>570</v>
      </c>
      <c r="J16" s="980">
        <v>4.4001852709587768</v>
      </c>
      <c r="K16" s="979">
        <v>2038</v>
      </c>
      <c r="L16" s="980">
        <v>15.732592249498225</v>
      </c>
      <c r="M16" s="979">
        <v>0</v>
      </c>
      <c r="N16" s="980">
        <v>0</v>
      </c>
      <c r="O16" s="979">
        <v>0</v>
      </c>
      <c r="P16" s="980">
        <f t="shared" si="0"/>
        <v>0</v>
      </c>
      <c r="R16" s="977"/>
    </row>
    <row r="17" spans="1:18" s="963" customFormat="1" ht="16.5" customHeight="1" x14ac:dyDescent="0.25">
      <c r="A17" s="963">
        <v>9</v>
      </c>
      <c r="B17" s="978" t="s">
        <v>41</v>
      </c>
      <c r="C17" s="979">
        <f t="shared" si="1"/>
        <v>23107</v>
      </c>
      <c r="D17" s="980">
        <f t="shared" si="2"/>
        <v>100</v>
      </c>
      <c r="E17" s="979">
        <v>6019</v>
      </c>
      <c r="F17" s="980">
        <v>26.048383606699272</v>
      </c>
      <c r="G17" s="979">
        <v>14543</v>
      </c>
      <c r="H17" s="980">
        <v>62.937637945211414</v>
      </c>
      <c r="I17" s="979">
        <v>2545</v>
      </c>
      <c r="J17" s="980">
        <v>11.013978448089324</v>
      </c>
      <c r="K17" s="979">
        <v>0</v>
      </c>
      <c r="L17" s="980">
        <v>0</v>
      </c>
      <c r="M17" s="979">
        <v>0</v>
      </c>
      <c r="N17" s="980">
        <v>0</v>
      </c>
      <c r="O17" s="979">
        <v>0</v>
      </c>
      <c r="P17" s="980">
        <f t="shared" si="0"/>
        <v>0</v>
      </c>
      <c r="R17" s="977"/>
    </row>
    <row r="18" spans="1:18" s="963" customFormat="1" ht="16.5" customHeight="1" x14ac:dyDescent="0.25">
      <c r="A18" s="963">
        <v>10</v>
      </c>
      <c r="B18" s="978" t="s">
        <v>3</v>
      </c>
      <c r="C18" s="979">
        <f t="shared" si="1"/>
        <v>27481</v>
      </c>
      <c r="D18" s="980">
        <f t="shared" si="2"/>
        <v>100</v>
      </c>
      <c r="E18" s="979">
        <v>14781</v>
      </c>
      <c r="F18" s="980">
        <v>53.78625231978458</v>
      </c>
      <c r="G18" s="979">
        <v>8761</v>
      </c>
      <c r="H18" s="980">
        <v>31.880208143808446</v>
      </c>
      <c r="I18" s="979">
        <v>989</v>
      </c>
      <c r="J18" s="980">
        <v>3.5988501146246499</v>
      </c>
      <c r="K18" s="979">
        <v>2950</v>
      </c>
      <c r="L18" s="980">
        <v>10.734689421782322</v>
      </c>
      <c r="M18" s="979">
        <v>0</v>
      </c>
      <c r="N18" s="980">
        <v>0</v>
      </c>
      <c r="O18" s="979">
        <v>0</v>
      </c>
      <c r="P18" s="980">
        <f t="shared" si="0"/>
        <v>0</v>
      </c>
      <c r="R18" s="977"/>
    </row>
    <row r="19" spans="1:18" s="962" customFormat="1" ht="16.5" customHeight="1" x14ac:dyDescent="0.25">
      <c r="A19" s="962">
        <v>11</v>
      </c>
      <c r="B19" s="978" t="s">
        <v>2</v>
      </c>
      <c r="C19" s="979">
        <f t="shared" si="1"/>
        <v>20353</v>
      </c>
      <c r="D19" s="980">
        <f t="shared" si="2"/>
        <v>100</v>
      </c>
      <c r="E19" s="979">
        <v>14351</v>
      </c>
      <c r="F19" s="980">
        <v>70.510489854075558</v>
      </c>
      <c r="G19" s="979">
        <v>3358</v>
      </c>
      <c r="H19" s="980">
        <v>16.498796246253626</v>
      </c>
      <c r="I19" s="979">
        <v>988</v>
      </c>
      <c r="J19" s="980">
        <v>4.8543212302854615</v>
      </c>
      <c r="K19" s="979">
        <v>1656</v>
      </c>
      <c r="L19" s="980">
        <v>8.1363926693853497</v>
      </c>
      <c r="M19" s="979">
        <v>0</v>
      </c>
      <c r="N19" s="980">
        <v>0</v>
      </c>
      <c r="O19" s="979">
        <v>0</v>
      </c>
      <c r="P19" s="980">
        <f t="shared" si="0"/>
        <v>0</v>
      </c>
      <c r="R19" s="977"/>
    </row>
    <row r="20" spans="1:18" s="962" customFormat="1" ht="16.5" customHeight="1" x14ac:dyDescent="0.25">
      <c r="A20" s="962">
        <v>12</v>
      </c>
      <c r="B20" s="978" t="s">
        <v>35</v>
      </c>
      <c r="C20" s="979">
        <f t="shared" si="1"/>
        <v>21047</v>
      </c>
      <c r="D20" s="980">
        <f t="shared" si="2"/>
        <v>100</v>
      </c>
      <c r="E20" s="979">
        <v>5707</v>
      </c>
      <c r="F20" s="980">
        <v>27.11550339715874</v>
      </c>
      <c r="G20" s="979">
        <v>8371</v>
      </c>
      <c r="H20" s="980">
        <v>39.772889247873806</v>
      </c>
      <c r="I20" s="979">
        <v>4137</v>
      </c>
      <c r="J20" s="980">
        <v>19.656007982135222</v>
      </c>
      <c r="K20" s="979">
        <v>2832</v>
      </c>
      <c r="L20" s="980">
        <v>13.455599372832234</v>
      </c>
      <c r="M20" s="979">
        <v>0</v>
      </c>
      <c r="N20" s="980">
        <v>0</v>
      </c>
      <c r="O20" s="979">
        <v>0</v>
      </c>
      <c r="P20" s="980">
        <f t="shared" si="0"/>
        <v>0</v>
      </c>
      <c r="R20" s="977"/>
    </row>
    <row r="21" spans="1:18" s="962" customFormat="1" ht="16.5" customHeight="1" x14ac:dyDescent="0.25">
      <c r="A21" s="962">
        <v>13</v>
      </c>
      <c r="B21" s="978" t="s">
        <v>42</v>
      </c>
      <c r="C21" s="979">
        <f t="shared" si="1"/>
        <v>31110</v>
      </c>
      <c r="D21" s="980">
        <f t="shared" si="2"/>
        <v>100</v>
      </c>
      <c r="E21" s="979">
        <v>3833</v>
      </c>
      <c r="F21" s="980">
        <v>12.320797171327548</v>
      </c>
      <c r="G21" s="979">
        <v>16459</v>
      </c>
      <c r="H21" s="980">
        <v>52.905818064930884</v>
      </c>
      <c r="I21" s="979">
        <v>2553</v>
      </c>
      <c r="J21" s="980">
        <v>8.2063645130183218</v>
      </c>
      <c r="K21" s="979">
        <v>8265</v>
      </c>
      <c r="L21" s="980">
        <v>26.567020250723239</v>
      </c>
      <c r="M21" s="979">
        <v>0</v>
      </c>
      <c r="N21" s="980">
        <v>0</v>
      </c>
      <c r="O21" s="979">
        <v>0</v>
      </c>
      <c r="P21" s="980">
        <f t="shared" si="0"/>
        <v>0</v>
      </c>
      <c r="R21" s="977"/>
    </row>
    <row r="22" spans="1:18" s="962" customFormat="1" ht="16.5" customHeight="1" x14ac:dyDescent="0.25">
      <c r="A22" s="962">
        <v>14</v>
      </c>
      <c r="B22" s="978" t="s">
        <v>43</v>
      </c>
      <c r="C22" s="979">
        <f t="shared" si="1"/>
        <v>2096</v>
      </c>
      <c r="D22" s="980">
        <f t="shared" si="2"/>
        <v>100</v>
      </c>
      <c r="E22" s="979">
        <v>2</v>
      </c>
      <c r="F22" s="980">
        <v>9.5419847328244267E-2</v>
      </c>
      <c r="G22" s="979">
        <v>1205</v>
      </c>
      <c r="H22" s="980">
        <v>57.49045801526718</v>
      </c>
      <c r="I22" s="979">
        <v>365</v>
      </c>
      <c r="J22" s="980">
        <v>17.414122137404579</v>
      </c>
      <c r="K22" s="979">
        <v>524</v>
      </c>
      <c r="L22" s="980">
        <v>25</v>
      </c>
      <c r="M22" s="979">
        <v>0</v>
      </c>
      <c r="N22" s="980">
        <v>0</v>
      </c>
      <c r="O22" s="979">
        <v>0</v>
      </c>
      <c r="P22" s="980">
        <f t="shared" si="0"/>
        <v>0</v>
      </c>
      <c r="R22" s="977"/>
    </row>
    <row r="23" spans="1:18" s="962" customFormat="1" ht="16.5" customHeight="1" x14ac:dyDescent="0.25">
      <c r="A23" s="962">
        <v>15</v>
      </c>
      <c r="B23" s="978" t="s">
        <v>44</v>
      </c>
      <c r="C23" s="979">
        <f t="shared" si="1"/>
        <v>3226</v>
      </c>
      <c r="D23" s="980">
        <f t="shared" si="2"/>
        <v>100</v>
      </c>
      <c r="E23" s="979">
        <v>1740</v>
      </c>
      <c r="F23" s="980">
        <v>53.93676379417235</v>
      </c>
      <c r="G23" s="979">
        <v>963</v>
      </c>
      <c r="H23" s="980">
        <v>29.851208927464352</v>
      </c>
      <c r="I23" s="979">
        <v>387</v>
      </c>
      <c r="J23" s="980">
        <v>11.996280223186609</v>
      </c>
      <c r="K23" s="979">
        <v>136</v>
      </c>
      <c r="L23" s="980">
        <v>4.2157470551766894</v>
      </c>
      <c r="M23" s="979">
        <v>0</v>
      </c>
      <c r="N23" s="980">
        <v>0</v>
      </c>
      <c r="O23" s="979">
        <v>0</v>
      </c>
      <c r="P23" s="980">
        <f t="shared" si="0"/>
        <v>0</v>
      </c>
      <c r="R23" s="977"/>
    </row>
    <row r="24" spans="1:18" s="962" customFormat="1" ht="16.5" customHeight="1" x14ac:dyDescent="0.25">
      <c r="A24" s="962">
        <v>16</v>
      </c>
      <c r="B24" s="978" t="s">
        <v>45</v>
      </c>
      <c r="C24" s="979">
        <f t="shared" si="1"/>
        <v>1518</v>
      </c>
      <c r="D24" s="980">
        <f t="shared" si="2"/>
        <v>100</v>
      </c>
      <c r="E24" s="979">
        <v>0</v>
      </c>
      <c r="F24" s="980">
        <v>0</v>
      </c>
      <c r="G24" s="979">
        <v>1497</v>
      </c>
      <c r="H24" s="980">
        <v>98.616600790513829</v>
      </c>
      <c r="I24" s="979">
        <v>21</v>
      </c>
      <c r="J24" s="980">
        <v>1.383399209486166</v>
      </c>
      <c r="K24" s="979">
        <v>0</v>
      </c>
      <c r="L24" s="980">
        <v>0</v>
      </c>
      <c r="M24" s="979">
        <v>0</v>
      </c>
      <c r="N24" s="980">
        <v>0</v>
      </c>
      <c r="O24" s="979">
        <v>0</v>
      </c>
      <c r="P24" s="980">
        <f t="shared" si="0"/>
        <v>0</v>
      </c>
      <c r="R24" s="977"/>
    </row>
    <row r="25" spans="1:18" s="962" customFormat="1" ht="16.5" customHeight="1" x14ac:dyDescent="0.25">
      <c r="A25" s="962">
        <v>17</v>
      </c>
      <c r="B25" s="978" t="s">
        <v>46</v>
      </c>
      <c r="C25" s="979">
        <f>E25+G25+I25+K25+M25+O25</f>
        <v>978</v>
      </c>
      <c r="D25" s="980">
        <f t="shared" si="2"/>
        <v>100</v>
      </c>
      <c r="E25" s="979">
        <v>0</v>
      </c>
      <c r="F25" s="980">
        <v>0</v>
      </c>
      <c r="G25" s="979">
        <v>905</v>
      </c>
      <c r="H25" s="980">
        <v>92.535787321063395</v>
      </c>
      <c r="I25" s="979">
        <v>73</v>
      </c>
      <c r="J25" s="980">
        <v>7.4642126789366046</v>
      </c>
      <c r="K25" s="979">
        <v>0</v>
      </c>
      <c r="L25" s="980">
        <v>0</v>
      </c>
      <c r="M25" s="979">
        <v>0</v>
      </c>
      <c r="N25" s="980">
        <v>0</v>
      </c>
      <c r="O25" s="979">
        <v>0</v>
      </c>
      <c r="P25" s="980">
        <f t="shared" si="0"/>
        <v>0</v>
      </c>
      <c r="R25" s="977"/>
    </row>
    <row r="26" spans="1:18" s="962" customFormat="1" ht="16.5" customHeight="1" x14ac:dyDescent="0.25">
      <c r="B26" s="981" t="s">
        <v>1</v>
      </c>
      <c r="C26" s="982">
        <f t="shared" si="1"/>
        <v>4</v>
      </c>
      <c r="D26" s="983">
        <f t="shared" si="2"/>
        <v>100</v>
      </c>
      <c r="E26" s="982">
        <v>3</v>
      </c>
      <c r="F26" s="983">
        <v>75</v>
      </c>
      <c r="G26" s="982">
        <v>1</v>
      </c>
      <c r="H26" s="983">
        <v>25</v>
      </c>
      <c r="I26" s="982">
        <v>0</v>
      </c>
      <c r="J26" s="983">
        <v>0</v>
      </c>
      <c r="K26" s="982">
        <v>0</v>
      </c>
      <c r="L26" s="983">
        <v>0</v>
      </c>
      <c r="M26" s="982">
        <v>0</v>
      </c>
      <c r="N26" s="983">
        <v>0</v>
      </c>
      <c r="O26" s="982">
        <v>0</v>
      </c>
      <c r="P26" s="983">
        <f t="shared" si="0"/>
        <v>0</v>
      </c>
      <c r="R26" s="977"/>
    </row>
    <row r="27" spans="1:18" s="1287" customFormat="1" x14ac:dyDescent="0.25">
      <c r="B27" s="1288" t="s">
        <v>0</v>
      </c>
      <c r="C27" s="1289">
        <f>SUM(C9:C26)</f>
        <v>242900</v>
      </c>
      <c r="D27" s="1290">
        <f>C27/$C27*100</f>
        <v>100</v>
      </c>
      <c r="E27" s="1291">
        <f>SUM(E9:E26)</f>
        <v>71028</v>
      </c>
      <c r="F27" s="1292">
        <f>E27/$C27*100</f>
        <v>29.241663235899544</v>
      </c>
      <c r="G27" s="1291">
        <f>SUM(G9:G26)</f>
        <v>108015</v>
      </c>
      <c r="H27" s="1292">
        <f>G27/$C27*100</f>
        <v>44.468917249897075</v>
      </c>
      <c r="I27" s="1291">
        <f>SUM(I9:I26)</f>
        <v>33701</v>
      </c>
      <c r="J27" s="1292">
        <f>I27/$C27*100</f>
        <v>13.874433923425277</v>
      </c>
      <c r="K27" s="1291">
        <f>SUM(K9:K26)</f>
        <v>29701</v>
      </c>
      <c r="L27" s="1292">
        <f>K27/$C27*100</f>
        <v>12.227665706051873</v>
      </c>
      <c r="M27" s="1291">
        <f>SUM(M9:M26)</f>
        <v>455</v>
      </c>
      <c r="N27" s="1292">
        <f>M27/$C27*100</f>
        <v>0.18731988472622477</v>
      </c>
      <c r="O27" s="1291">
        <f>SUM(O9:O26)</f>
        <v>0</v>
      </c>
      <c r="P27" s="1292">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327" customFormat="1" x14ac:dyDescent="0.25">
      <c r="B42" s="960"/>
      <c r="D42" s="960"/>
      <c r="M42" s="960"/>
      <c r="N42" s="960"/>
    </row>
    <row r="43" spans="2:14" s="1327" customFormat="1" x14ac:dyDescent="0.25">
      <c r="B43" s="960"/>
      <c r="D43" s="960"/>
      <c r="M43" s="960"/>
      <c r="N43" s="960"/>
    </row>
    <row r="44" spans="2:14" s="1327" customFormat="1" x14ac:dyDescent="0.25">
      <c r="D44" s="960"/>
      <c r="M44" s="960"/>
      <c r="N44" s="960"/>
    </row>
    <row r="45" spans="2:14" s="1327" customFormat="1" x14ac:dyDescent="0.25">
      <c r="D45" s="960"/>
      <c r="M45" s="960"/>
      <c r="N45" s="960"/>
    </row>
    <row r="46" spans="2:14" s="1327" customFormat="1" x14ac:dyDescent="0.25">
      <c r="D46" s="960"/>
      <c r="M46" s="960"/>
      <c r="N46" s="960"/>
    </row>
    <row r="47" spans="2:14" s="1327" customFormat="1" x14ac:dyDescent="0.25">
      <c r="D47" s="960"/>
      <c r="M47" s="960"/>
      <c r="N47" s="960"/>
    </row>
    <row r="48" spans="2:14" s="1327" customFormat="1" x14ac:dyDescent="0.25">
      <c r="D48" s="960"/>
    </row>
    <row r="49" spans="4:4" s="1327" customFormat="1" x14ac:dyDescent="0.25">
      <c r="D49" s="960"/>
    </row>
    <row r="50" spans="4:4" s="1327" customFormat="1" x14ac:dyDescent="0.25">
      <c r="D50" s="960"/>
    </row>
    <row r="51" spans="4:4" s="1327" customFormat="1" x14ac:dyDescent="0.25">
      <c r="D51" s="960"/>
    </row>
    <row r="52" spans="4:4" s="1327" customFormat="1" x14ac:dyDescent="0.25">
      <c r="D52" s="960"/>
    </row>
    <row r="53" spans="4:4" s="1327" customFormat="1" x14ac:dyDescent="0.25">
      <c r="D53" s="960"/>
    </row>
    <row r="54" spans="4:4" s="1327" customFormat="1" x14ac:dyDescent="0.25">
      <c r="D54" s="960"/>
    </row>
    <row r="55" spans="4:4" s="1327" customFormat="1" x14ac:dyDescent="0.25">
      <c r="D55" s="960"/>
    </row>
    <row r="56" spans="4:4" x14ac:dyDescent="0.25">
      <c r="D56" s="960"/>
    </row>
    <row r="57" spans="4:4" x14ac:dyDescent="0.25">
      <c r="D57" s="960"/>
    </row>
    <row r="58" spans="4:4" x14ac:dyDescent="0.25">
      <c r="D58" s="960"/>
    </row>
    <row r="59" spans="4:4"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Hoja47">
    <tabColor theme="0"/>
    <pageSetUpPr fitToPage="1"/>
  </sheetPr>
  <dimension ref="A1:U59"/>
  <sheetViews>
    <sheetView zoomScaleNormal="10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 style="988" bestFit="1" customWidth="1"/>
    <col min="5" max="5" width="8.54296875" style="988" customWidth="1"/>
    <col min="6" max="6" width="6" style="988" customWidth="1"/>
    <col min="7" max="7" width="8.26953125" style="988" customWidth="1"/>
    <col min="8" max="8" width="7" style="988" bestFit="1" customWidth="1"/>
    <col min="9" max="9" width="9.7265625" style="988" customWidth="1"/>
    <col min="10" max="10" width="6" style="988"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B1" s="960" t="s">
        <v>32</v>
      </c>
      <c r="E1" s="964" t="s">
        <v>193</v>
      </c>
      <c r="F1" s="964"/>
      <c r="G1" s="964" t="s">
        <v>194</v>
      </c>
      <c r="H1" s="964"/>
      <c r="I1" s="964" t="s">
        <v>195</v>
      </c>
      <c r="J1" s="964"/>
      <c r="K1" s="964" t="s">
        <v>196</v>
      </c>
      <c r="L1" s="964"/>
      <c r="M1" s="964" t="s">
        <v>197</v>
      </c>
      <c r="N1" s="964"/>
      <c r="O1" s="964" t="s">
        <v>198</v>
      </c>
    </row>
    <row r="2" spans="1:21" s="965" customFormat="1" ht="48" customHeight="1" x14ac:dyDescent="0.35">
      <c r="B2" s="966"/>
      <c r="C2" s="966"/>
      <c r="D2" s="966"/>
      <c r="E2" s="966"/>
      <c r="F2" s="966"/>
      <c r="G2" s="966"/>
      <c r="H2" s="966"/>
    </row>
    <row r="3" spans="1:21" s="967" customFormat="1" ht="21" x14ac:dyDescent="0.25">
      <c r="B3" s="1561" t="s">
        <v>442</v>
      </c>
      <c r="C3" s="1561"/>
      <c r="D3" s="1561"/>
      <c r="E3" s="1561"/>
      <c r="F3" s="1561"/>
      <c r="G3" s="1561"/>
      <c r="H3" s="1561"/>
      <c r="I3" s="1561"/>
      <c r="J3" s="1561"/>
      <c r="K3" s="1561"/>
      <c r="L3" s="1561"/>
      <c r="M3" s="1561"/>
      <c r="N3" s="1561"/>
      <c r="O3" s="1561"/>
      <c r="P3" s="1561"/>
    </row>
    <row r="4" spans="1:21" s="967" customFormat="1" ht="15.5" x14ac:dyDescent="0.25">
      <c r="B4" s="1482" t="str">
        <f>porsaad!$B$6</f>
        <v>Situación a 31 de diciembre de 2025</v>
      </c>
      <c r="C4" s="1482"/>
      <c r="D4" s="1482"/>
      <c r="E4" s="1482"/>
      <c r="F4" s="1482"/>
      <c r="G4" s="1482"/>
      <c r="H4" s="1482"/>
      <c r="I4" s="1482"/>
      <c r="J4" s="1482"/>
      <c r="K4" s="1482"/>
      <c r="L4" s="1482"/>
      <c r="M4" s="1482"/>
      <c r="N4" s="1482"/>
      <c r="O4" s="1482"/>
      <c r="P4" s="1482"/>
      <c r="Q4" s="968"/>
      <c r="R4" s="968"/>
      <c r="S4" s="968"/>
      <c r="T4" s="968"/>
      <c r="U4" s="968"/>
    </row>
    <row r="5" spans="1:21" s="969" customFormat="1" ht="7.5" customHeight="1" x14ac:dyDescent="0.25">
      <c r="B5" s="970"/>
      <c r="C5" s="969" t="s">
        <v>193</v>
      </c>
      <c r="E5" s="969" t="s">
        <v>194</v>
      </c>
      <c r="G5" s="969" t="s">
        <v>195</v>
      </c>
      <c r="I5" s="969" t="s">
        <v>196</v>
      </c>
      <c r="K5" s="964" t="s">
        <v>197</v>
      </c>
      <c r="M5" s="964" t="s">
        <v>198</v>
      </c>
      <c r="O5" s="964" t="s">
        <v>198</v>
      </c>
    </row>
    <row r="6" spans="1:21" s="967" customFormat="1" ht="15" customHeight="1" x14ac:dyDescent="0.25">
      <c r="B6" s="971"/>
      <c r="C6" s="1683" t="s">
        <v>199</v>
      </c>
      <c r="D6" s="1684"/>
      <c r="E6" s="1684"/>
      <c r="F6" s="1684"/>
      <c r="G6" s="1684"/>
      <c r="H6" s="1684"/>
      <c r="I6" s="1684"/>
      <c r="J6" s="1684"/>
      <c r="K6" s="1684"/>
      <c r="L6" s="1684"/>
      <c r="M6" s="1684"/>
      <c r="N6" s="1684"/>
      <c r="O6" s="1684"/>
      <c r="P6" s="1685"/>
    </row>
    <row r="7" spans="1:21" s="967" customFormat="1" ht="57" customHeight="1" x14ac:dyDescent="0.25">
      <c r="B7" s="1686" t="s">
        <v>12</v>
      </c>
      <c r="C7" s="1688" t="s">
        <v>0</v>
      </c>
      <c r="D7" s="1689"/>
      <c r="E7" s="1681" t="s">
        <v>200</v>
      </c>
      <c r="F7" s="1690"/>
      <c r="G7" s="1691" t="s">
        <v>201</v>
      </c>
      <c r="H7" s="1692"/>
      <c r="I7" s="1691" t="s">
        <v>202</v>
      </c>
      <c r="J7" s="1692"/>
      <c r="K7" s="1691" t="s">
        <v>203</v>
      </c>
      <c r="L7" s="1692"/>
      <c r="M7" s="1691" t="s">
        <v>204</v>
      </c>
      <c r="N7" s="1692"/>
      <c r="O7" s="1681" t="s">
        <v>205</v>
      </c>
      <c r="P7" s="1682"/>
    </row>
    <row r="8" spans="1:21" s="972" customFormat="1" ht="12" customHeight="1" x14ac:dyDescent="0.25">
      <c r="B8" s="1687"/>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1958</v>
      </c>
      <c r="D9" s="976">
        <f>IFERROR(C9/$C9*100,"-")</f>
        <v>100</v>
      </c>
      <c r="E9" s="975">
        <v>0</v>
      </c>
      <c r="F9" s="976">
        <v>0</v>
      </c>
      <c r="G9" s="975">
        <v>1876</v>
      </c>
      <c r="H9" s="976">
        <v>95.812053115423907</v>
      </c>
      <c r="I9" s="975">
        <v>82</v>
      </c>
      <c r="J9" s="976">
        <v>4.1879468845760979</v>
      </c>
      <c r="K9" s="975">
        <v>0</v>
      </c>
      <c r="L9" s="976">
        <v>0</v>
      </c>
      <c r="M9" s="975">
        <v>0</v>
      </c>
      <c r="N9" s="976">
        <v>0</v>
      </c>
      <c r="O9" s="975">
        <v>0</v>
      </c>
      <c r="P9" s="976">
        <f>IFERROR(O9/$C9*100,"-")</f>
        <v>0</v>
      </c>
      <c r="R9" s="977"/>
    </row>
    <row r="10" spans="1:21" s="962" customFormat="1" ht="16.5" customHeight="1" x14ac:dyDescent="0.25">
      <c r="A10" s="962">
        <v>2</v>
      </c>
      <c r="B10" s="978" t="s">
        <v>7</v>
      </c>
      <c r="C10" s="979">
        <f t="shared" ref="C10:C26" si="0">E10+G10+I10+K10+M10+O10</f>
        <v>4537</v>
      </c>
      <c r="D10" s="980">
        <f t="shared" ref="D10:D26" si="1">IFERROR(C10/$C10*100,"-")</f>
        <v>100</v>
      </c>
      <c r="E10" s="979">
        <v>0</v>
      </c>
      <c r="F10" s="980">
        <v>0</v>
      </c>
      <c r="G10" s="979">
        <v>4221</v>
      </c>
      <c r="H10" s="980">
        <v>93.035045184042318</v>
      </c>
      <c r="I10" s="979">
        <v>316</v>
      </c>
      <c r="J10" s="980">
        <v>6.9649548159576815</v>
      </c>
      <c r="K10" s="979">
        <v>0</v>
      </c>
      <c r="L10" s="980">
        <v>0</v>
      </c>
      <c r="M10" s="979">
        <v>0</v>
      </c>
      <c r="N10" s="980">
        <v>0</v>
      </c>
      <c r="O10" s="979">
        <v>0</v>
      </c>
      <c r="P10" s="980">
        <f t="shared" ref="P10:P26" si="2">IFERROR(O10/$C10*100,"-")</f>
        <v>0</v>
      </c>
      <c r="R10" s="977"/>
    </row>
    <row r="11" spans="1:21" s="962" customFormat="1" ht="16.5" customHeight="1" x14ac:dyDescent="0.25">
      <c r="A11" s="962">
        <v>3</v>
      </c>
      <c r="B11" s="978" t="s">
        <v>37</v>
      </c>
      <c r="C11" s="979">
        <f t="shared" si="0"/>
        <v>1599</v>
      </c>
      <c r="D11" s="980">
        <f t="shared" si="1"/>
        <v>100</v>
      </c>
      <c r="E11" s="979">
        <v>64</v>
      </c>
      <c r="F11" s="980">
        <v>4.002501563477173</v>
      </c>
      <c r="G11" s="979">
        <v>1381</v>
      </c>
      <c r="H11" s="980">
        <v>86.366479049405882</v>
      </c>
      <c r="I11" s="979">
        <v>131</v>
      </c>
      <c r="J11" s="980">
        <v>8.1926203877423394</v>
      </c>
      <c r="K11" s="979">
        <v>1</v>
      </c>
      <c r="L11" s="980">
        <v>6.2539086929330828E-2</v>
      </c>
      <c r="M11" s="979">
        <v>22</v>
      </c>
      <c r="N11" s="980">
        <v>1.3758599124452784</v>
      </c>
      <c r="O11" s="979">
        <v>0</v>
      </c>
      <c r="P11" s="980">
        <f t="shared" si="2"/>
        <v>0</v>
      </c>
      <c r="R11" s="977"/>
    </row>
    <row r="12" spans="1:21" s="962" customFormat="1" ht="16.5" customHeight="1" x14ac:dyDescent="0.25">
      <c r="A12" s="962">
        <v>4</v>
      </c>
      <c r="B12" s="978" t="s">
        <v>38</v>
      </c>
      <c r="C12" s="979">
        <f t="shared" si="0"/>
        <v>437</v>
      </c>
      <c r="D12" s="980">
        <f t="shared" si="1"/>
        <v>100</v>
      </c>
      <c r="E12" s="979">
        <v>0</v>
      </c>
      <c r="F12" s="980">
        <v>0</v>
      </c>
      <c r="G12" s="979">
        <v>395</v>
      </c>
      <c r="H12" s="980">
        <v>90.389016018306634</v>
      </c>
      <c r="I12" s="979">
        <v>42</v>
      </c>
      <c r="J12" s="980">
        <v>9.610983981693364</v>
      </c>
      <c r="K12" s="979">
        <v>0</v>
      </c>
      <c r="L12" s="980">
        <v>0</v>
      </c>
      <c r="M12" s="979">
        <v>0</v>
      </c>
      <c r="N12" s="980">
        <v>0</v>
      </c>
      <c r="O12" s="979">
        <v>0</v>
      </c>
      <c r="P12" s="980">
        <f t="shared" si="2"/>
        <v>0</v>
      </c>
      <c r="R12" s="977"/>
    </row>
    <row r="13" spans="1:21" s="962" customFormat="1" ht="16.5" customHeight="1" x14ac:dyDescent="0.25">
      <c r="A13" s="962">
        <v>5</v>
      </c>
      <c r="B13" s="978" t="s">
        <v>6</v>
      </c>
      <c r="C13" s="979">
        <f t="shared" si="0"/>
        <v>9056</v>
      </c>
      <c r="D13" s="980">
        <f t="shared" si="1"/>
        <v>100</v>
      </c>
      <c r="E13" s="979">
        <v>4185</v>
      </c>
      <c r="F13" s="980">
        <v>46.212455830388691</v>
      </c>
      <c r="G13" s="979">
        <v>3100</v>
      </c>
      <c r="H13" s="980">
        <v>34.231448763250881</v>
      </c>
      <c r="I13" s="979">
        <v>685</v>
      </c>
      <c r="J13" s="980">
        <v>7.5640459363957593</v>
      </c>
      <c r="K13" s="979">
        <v>1052</v>
      </c>
      <c r="L13" s="980">
        <v>11.616607773851591</v>
      </c>
      <c r="M13" s="979">
        <v>34</v>
      </c>
      <c r="N13" s="980">
        <v>0.37544169611307421</v>
      </c>
      <c r="O13" s="979">
        <v>0</v>
      </c>
      <c r="P13" s="980">
        <f t="shared" si="2"/>
        <v>0</v>
      </c>
      <c r="R13" s="977"/>
    </row>
    <row r="14" spans="1:21" s="962" customFormat="1" ht="16.5" customHeight="1" x14ac:dyDescent="0.25">
      <c r="A14" s="962">
        <v>6</v>
      </c>
      <c r="B14" s="978" t="s">
        <v>5</v>
      </c>
      <c r="C14" s="979">
        <f t="shared" si="0"/>
        <v>259</v>
      </c>
      <c r="D14" s="980">
        <f t="shared" si="1"/>
        <v>100</v>
      </c>
      <c r="E14" s="979">
        <v>0</v>
      </c>
      <c r="F14" s="980">
        <v>0</v>
      </c>
      <c r="G14" s="979">
        <v>228</v>
      </c>
      <c r="H14" s="980">
        <v>88.030888030888036</v>
      </c>
      <c r="I14" s="979">
        <v>3</v>
      </c>
      <c r="J14" s="980">
        <v>1.1583011583011582</v>
      </c>
      <c r="K14" s="979">
        <v>28</v>
      </c>
      <c r="L14" s="980">
        <v>10.810810810810811</v>
      </c>
      <c r="M14" s="979">
        <v>0</v>
      </c>
      <c r="N14" s="980">
        <v>0</v>
      </c>
      <c r="O14" s="979">
        <v>0</v>
      </c>
      <c r="P14" s="980">
        <f t="shared" si="2"/>
        <v>0</v>
      </c>
      <c r="R14" s="977"/>
    </row>
    <row r="15" spans="1:21" s="963" customFormat="1" ht="16.5" customHeight="1" x14ac:dyDescent="0.25">
      <c r="A15" s="963">
        <v>7</v>
      </c>
      <c r="B15" s="978" t="s">
        <v>4</v>
      </c>
      <c r="C15" s="979">
        <f t="shared" si="0"/>
        <v>16020</v>
      </c>
      <c r="D15" s="980">
        <f t="shared" si="1"/>
        <v>100</v>
      </c>
      <c r="E15" s="979">
        <v>1254</v>
      </c>
      <c r="F15" s="980">
        <v>7.8277153558052444</v>
      </c>
      <c r="G15" s="979">
        <v>11419</v>
      </c>
      <c r="H15" s="980">
        <v>71.279650436953816</v>
      </c>
      <c r="I15" s="979">
        <v>1644</v>
      </c>
      <c r="J15" s="980">
        <v>10.262172284644194</v>
      </c>
      <c r="K15" s="979">
        <v>1703</v>
      </c>
      <c r="L15" s="980">
        <v>10.630461922596753</v>
      </c>
      <c r="M15" s="979">
        <v>0</v>
      </c>
      <c r="N15" s="980">
        <v>0</v>
      </c>
      <c r="O15" s="979">
        <v>0</v>
      </c>
      <c r="P15" s="980">
        <f t="shared" si="2"/>
        <v>0</v>
      </c>
      <c r="R15" s="977"/>
    </row>
    <row r="16" spans="1:21" s="963" customFormat="1" ht="16.5" customHeight="1" x14ac:dyDescent="0.25">
      <c r="A16" s="963">
        <v>8</v>
      </c>
      <c r="B16" s="978" t="s">
        <v>40</v>
      </c>
      <c r="C16" s="979">
        <f t="shared" si="0"/>
        <v>4526</v>
      </c>
      <c r="D16" s="980">
        <f t="shared" si="1"/>
        <v>100</v>
      </c>
      <c r="E16" s="979">
        <v>247</v>
      </c>
      <c r="F16" s="980">
        <v>5.4573574900574462</v>
      </c>
      <c r="G16" s="979">
        <v>3600</v>
      </c>
      <c r="H16" s="980">
        <v>79.540433053468846</v>
      </c>
      <c r="I16" s="979">
        <v>176</v>
      </c>
      <c r="J16" s="980">
        <v>3.8886433937251432</v>
      </c>
      <c r="K16" s="979">
        <v>503</v>
      </c>
      <c r="L16" s="980">
        <v>11.113566062748564</v>
      </c>
      <c r="M16" s="979">
        <v>0</v>
      </c>
      <c r="N16" s="980">
        <v>0</v>
      </c>
      <c r="O16" s="979">
        <v>0</v>
      </c>
      <c r="P16" s="980">
        <f t="shared" si="2"/>
        <v>0</v>
      </c>
      <c r="R16" s="977"/>
    </row>
    <row r="17" spans="1:18" s="963" customFormat="1" ht="16.5" customHeight="1" x14ac:dyDescent="0.25">
      <c r="A17" s="963">
        <v>9</v>
      </c>
      <c r="B17" s="978" t="s">
        <v>41</v>
      </c>
      <c r="C17" s="979">
        <f t="shared" si="0"/>
        <v>6611</v>
      </c>
      <c r="D17" s="980">
        <f t="shared" si="1"/>
        <v>100</v>
      </c>
      <c r="E17" s="979">
        <v>626</v>
      </c>
      <c r="F17" s="980">
        <v>9.4690667070034795</v>
      </c>
      <c r="G17" s="979">
        <v>5644</v>
      </c>
      <c r="H17" s="980">
        <v>85.372863409469062</v>
      </c>
      <c r="I17" s="979">
        <v>341</v>
      </c>
      <c r="J17" s="980">
        <v>5.1580698835274541</v>
      </c>
      <c r="K17" s="979">
        <v>0</v>
      </c>
      <c r="L17" s="980">
        <v>0</v>
      </c>
      <c r="M17" s="979">
        <v>0</v>
      </c>
      <c r="N17" s="980">
        <v>0</v>
      </c>
      <c r="O17" s="979">
        <v>0</v>
      </c>
      <c r="P17" s="980">
        <f t="shared" si="2"/>
        <v>0</v>
      </c>
      <c r="R17" s="977"/>
    </row>
    <row r="18" spans="1:18" s="963" customFormat="1" ht="16.5" customHeight="1" x14ac:dyDescent="0.25">
      <c r="A18" s="963">
        <v>10</v>
      </c>
      <c r="B18" s="978" t="s">
        <v>3</v>
      </c>
      <c r="C18" s="979">
        <f t="shared" si="0"/>
        <v>8153</v>
      </c>
      <c r="D18" s="980">
        <f t="shared" si="1"/>
        <v>100</v>
      </c>
      <c r="E18" s="979">
        <v>3113</v>
      </c>
      <c r="F18" s="980">
        <v>38.182264197228015</v>
      </c>
      <c r="G18" s="979">
        <v>3445</v>
      </c>
      <c r="H18" s="980">
        <v>42.254384888997912</v>
      </c>
      <c r="I18" s="979">
        <v>564</v>
      </c>
      <c r="J18" s="980">
        <v>6.9176990065006745</v>
      </c>
      <c r="K18" s="979">
        <v>1031</v>
      </c>
      <c r="L18" s="980">
        <v>12.645651907273397</v>
      </c>
      <c r="M18" s="979">
        <v>0</v>
      </c>
      <c r="N18" s="980">
        <v>0</v>
      </c>
      <c r="O18" s="979">
        <v>0</v>
      </c>
      <c r="P18" s="980">
        <f t="shared" si="2"/>
        <v>0</v>
      </c>
      <c r="R18" s="977"/>
    </row>
    <row r="19" spans="1:18" s="962" customFormat="1" ht="16.5" customHeight="1" x14ac:dyDescent="0.25">
      <c r="A19" s="962">
        <v>11</v>
      </c>
      <c r="B19" s="978" t="s">
        <v>2</v>
      </c>
      <c r="C19" s="979">
        <f t="shared" si="0"/>
        <v>6117</v>
      </c>
      <c r="D19" s="980">
        <f t="shared" si="1"/>
        <v>100</v>
      </c>
      <c r="E19" s="979">
        <v>3550</v>
      </c>
      <c r="F19" s="980">
        <v>58.034984469511194</v>
      </c>
      <c r="G19" s="979">
        <v>1913</v>
      </c>
      <c r="H19" s="980">
        <v>31.273500081739414</v>
      </c>
      <c r="I19" s="979">
        <v>334</v>
      </c>
      <c r="J19" s="980">
        <v>5.4601929050187996</v>
      </c>
      <c r="K19" s="979">
        <v>320</v>
      </c>
      <c r="L19" s="980">
        <v>5.2313225437305872</v>
      </c>
      <c r="M19" s="979">
        <v>0</v>
      </c>
      <c r="N19" s="980">
        <v>0</v>
      </c>
      <c r="O19" s="979">
        <v>0</v>
      </c>
      <c r="P19" s="980">
        <f t="shared" si="2"/>
        <v>0</v>
      </c>
      <c r="R19" s="977"/>
    </row>
    <row r="20" spans="1:18" s="962" customFormat="1" ht="16.5" customHeight="1" x14ac:dyDescent="0.25">
      <c r="A20" s="962">
        <v>12</v>
      </c>
      <c r="B20" s="978" t="s">
        <v>35</v>
      </c>
      <c r="C20" s="979">
        <f t="shared" si="0"/>
        <v>7137</v>
      </c>
      <c r="D20" s="980">
        <f t="shared" si="1"/>
        <v>100</v>
      </c>
      <c r="E20" s="979">
        <v>876</v>
      </c>
      <c r="F20" s="980">
        <v>12.274064733081126</v>
      </c>
      <c r="G20" s="979">
        <v>4773</v>
      </c>
      <c r="H20" s="980">
        <v>66.876839007986547</v>
      </c>
      <c r="I20" s="979">
        <v>1187</v>
      </c>
      <c r="J20" s="980">
        <v>16.631637943113354</v>
      </c>
      <c r="K20" s="979">
        <v>301</v>
      </c>
      <c r="L20" s="980">
        <v>4.2174583158189716</v>
      </c>
      <c r="M20" s="979">
        <v>0</v>
      </c>
      <c r="N20" s="980">
        <v>0</v>
      </c>
      <c r="O20" s="979">
        <v>0</v>
      </c>
      <c r="P20" s="980">
        <f t="shared" si="2"/>
        <v>0</v>
      </c>
      <c r="R20" s="977"/>
    </row>
    <row r="21" spans="1:18" s="962" customFormat="1" ht="16.5" customHeight="1" x14ac:dyDescent="0.25">
      <c r="A21" s="962">
        <v>13</v>
      </c>
      <c r="B21" s="978" t="s">
        <v>42</v>
      </c>
      <c r="C21" s="979">
        <f t="shared" si="0"/>
        <v>14117</v>
      </c>
      <c r="D21" s="980">
        <f t="shared" si="1"/>
        <v>100</v>
      </c>
      <c r="E21" s="979">
        <v>1459</v>
      </c>
      <c r="F21" s="980">
        <v>10.335057023446909</v>
      </c>
      <c r="G21" s="979">
        <v>9618</v>
      </c>
      <c r="H21" s="980">
        <v>68.130622653538282</v>
      </c>
      <c r="I21" s="979">
        <v>1128</v>
      </c>
      <c r="J21" s="980">
        <v>7.9903662251186516</v>
      </c>
      <c r="K21" s="979">
        <v>1912</v>
      </c>
      <c r="L21" s="980">
        <v>13.543954097896155</v>
      </c>
      <c r="M21" s="979">
        <v>0</v>
      </c>
      <c r="N21" s="980">
        <v>0</v>
      </c>
      <c r="O21" s="979">
        <v>0</v>
      </c>
      <c r="P21" s="980">
        <f t="shared" si="2"/>
        <v>0</v>
      </c>
      <c r="R21" s="977"/>
    </row>
    <row r="22" spans="1:18" s="962" customFormat="1" ht="16.5" customHeight="1" x14ac:dyDescent="0.25">
      <c r="A22" s="962">
        <v>14</v>
      </c>
      <c r="B22" s="978" t="s">
        <v>43</v>
      </c>
      <c r="C22" s="979">
        <f t="shared" si="0"/>
        <v>1215</v>
      </c>
      <c r="D22" s="980">
        <f t="shared" si="1"/>
        <v>100</v>
      </c>
      <c r="E22" s="979">
        <v>2</v>
      </c>
      <c r="F22" s="980">
        <v>0.16460905349794239</v>
      </c>
      <c r="G22" s="979">
        <v>889</v>
      </c>
      <c r="H22" s="980">
        <v>73.168724279835402</v>
      </c>
      <c r="I22" s="979">
        <v>130</v>
      </c>
      <c r="J22" s="980">
        <v>10.699588477366255</v>
      </c>
      <c r="K22" s="979">
        <v>194</v>
      </c>
      <c r="L22" s="980">
        <v>15.967078189300413</v>
      </c>
      <c r="M22" s="979">
        <v>0</v>
      </c>
      <c r="N22" s="980">
        <v>0</v>
      </c>
      <c r="O22" s="979">
        <v>0</v>
      </c>
      <c r="P22" s="980">
        <f t="shared" si="2"/>
        <v>0</v>
      </c>
      <c r="R22" s="977"/>
    </row>
    <row r="23" spans="1:18" s="962" customFormat="1" ht="16.5" customHeight="1" x14ac:dyDescent="0.25">
      <c r="A23" s="962">
        <v>15</v>
      </c>
      <c r="B23" s="978" t="s">
        <v>44</v>
      </c>
      <c r="C23" s="979">
        <f t="shared" si="0"/>
        <v>783</v>
      </c>
      <c r="D23" s="980">
        <f t="shared" si="1"/>
        <v>100</v>
      </c>
      <c r="E23" s="979">
        <v>490</v>
      </c>
      <c r="F23" s="980">
        <v>62.579821200510857</v>
      </c>
      <c r="G23" s="979">
        <v>249</v>
      </c>
      <c r="H23" s="980">
        <v>31.800766283524908</v>
      </c>
      <c r="I23" s="979">
        <v>43</v>
      </c>
      <c r="J23" s="980">
        <v>5.4916985951468709</v>
      </c>
      <c r="K23" s="979">
        <v>1</v>
      </c>
      <c r="L23" s="980">
        <v>0.1277139208173691</v>
      </c>
      <c r="M23" s="979">
        <v>0</v>
      </c>
      <c r="N23" s="980">
        <v>0</v>
      </c>
      <c r="O23" s="979">
        <v>0</v>
      </c>
      <c r="P23" s="980">
        <f t="shared" si="2"/>
        <v>0</v>
      </c>
      <c r="R23" s="977"/>
    </row>
    <row r="24" spans="1:18" s="962" customFormat="1" ht="16.5" customHeight="1" x14ac:dyDescent="0.25">
      <c r="A24" s="962">
        <v>16</v>
      </c>
      <c r="B24" s="978" t="s">
        <v>45</v>
      </c>
      <c r="C24" s="979">
        <f t="shared" si="0"/>
        <v>735</v>
      </c>
      <c r="D24" s="980">
        <f t="shared" si="1"/>
        <v>100</v>
      </c>
      <c r="E24" s="979">
        <v>0</v>
      </c>
      <c r="F24" s="980">
        <v>0</v>
      </c>
      <c r="G24" s="979">
        <v>728</v>
      </c>
      <c r="H24" s="980">
        <v>99.047619047619051</v>
      </c>
      <c r="I24" s="979">
        <v>7</v>
      </c>
      <c r="J24" s="980">
        <v>0.95238095238095244</v>
      </c>
      <c r="K24" s="979">
        <v>0</v>
      </c>
      <c r="L24" s="980">
        <v>0</v>
      </c>
      <c r="M24" s="979">
        <v>0</v>
      </c>
      <c r="N24" s="980">
        <v>0</v>
      </c>
      <c r="O24" s="979">
        <v>0</v>
      </c>
      <c r="P24" s="980">
        <f t="shared" si="2"/>
        <v>0</v>
      </c>
      <c r="R24" s="977"/>
    </row>
    <row r="25" spans="1:18" s="962" customFormat="1" ht="16.5" customHeight="1" x14ac:dyDescent="0.25">
      <c r="A25" s="962">
        <v>17</v>
      </c>
      <c r="B25" s="978" t="s">
        <v>46</v>
      </c>
      <c r="C25" s="979">
        <f t="shared" si="0"/>
        <v>410</v>
      </c>
      <c r="D25" s="980">
        <f t="shared" si="1"/>
        <v>100</v>
      </c>
      <c r="E25" s="979">
        <v>0</v>
      </c>
      <c r="F25" s="980">
        <v>0</v>
      </c>
      <c r="G25" s="979">
        <v>398</v>
      </c>
      <c r="H25" s="980">
        <v>97.073170731707307</v>
      </c>
      <c r="I25" s="979">
        <v>12</v>
      </c>
      <c r="J25" s="980">
        <v>2.9268292682926833</v>
      </c>
      <c r="K25" s="979">
        <v>0</v>
      </c>
      <c r="L25" s="980">
        <v>0</v>
      </c>
      <c r="M25" s="979">
        <v>0</v>
      </c>
      <c r="N25" s="980">
        <v>0</v>
      </c>
      <c r="O25" s="979">
        <v>0</v>
      </c>
      <c r="P25" s="980">
        <f t="shared" si="2"/>
        <v>0</v>
      </c>
      <c r="R25" s="977"/>
    </row>
    <row r="26" spans="1:18" s="962" customFormat="1" ht="16.5" customHeight="1" x14ac:dyDescent="0.25">
      <c r="B26" s="981" t="s">
        <v>1</v>
      </c>
      <c r="C26" s="982">
        <f t="shared" si="0"/>
        <v>0</v>
      </c>
      <c r="D26" s="983" t="str">
        <f t="shared" si="1"/>
        <v>-</v>
      </c>
      <c r="E26" s="982">
        <v>0</v>
      </c>
      <c r="F26" s="983" t="s">
        <v>363</v>
      </c>
      <c r="G26" s="982">
        <v>0</v>
      </c>
      <c r="H26" s="983" t="s">
        <v>363</v>
      </c>
      <c r="I26" s="982">
        <v>0</v>
      </c>
      <c r="J26" s="983" t="s">
        <v>363</v>
      </c>
      <c r="K26" s="982">
        <v>0</v>
      </c>
      <c r="L26" s="983" t="s">
        <v>363</v>
      </c>
      <c r="M26" s="982">
        <v>0</v>
      </c>
      <c r="N26" s="983" t="s">
        <v>363</v>
      </c>
      <c r="O26" s="982">
        <v>0</v>
      </c>
      <c r="P26" s="983" t="str">
        <f t="shared" si="2"/>
        <v>-</v>
      </c>
      <c r="R26" s="977"/>
    </row>
    <row r="27" spans="1:18" s="1287" customFormat="1" x14ac:dyDescent="0.25">
      <c r="B27" s="1288" t="s">
        <v>0</v>
      </c>
      <c r="C27" s="1291">
        <f>SUM(C9:C26)</f>
        <v>83670</v>
      </c>
      <c r="D27" s="1292">
        <f>C27/$C27*100</f>
        <v>100</v>
      </c>
      <c r="E27" s="1291">
        <f>SUM(E9:E26)</f>
        <v>15866</v>
      </c>
      <c r="F27" s="1292">
        <f>E27/$C27*100</f>
        <v>18.962591131827416</v>
      </c>
      <c r="G27" s="1291">
        <f>SUM(G9:G26)</f>
        <v>53877</v>
      </c>
      <c r="H27" s="1292">
        <f>G27/$C27*100</f>
        <v>64.392255288633919</v>
      </c>
      <c r="I27" s="1291">
        <f>SUM(I9:I26)</f>
        <v>6825</v>
      </c>
      <c r="J27" s="1292">
        <f>I27/$C27*100</f>
        <v>8.1570455360344205</v>
      </c>
      <c r="K27" s="1291">
        <f>SUM(K9:K26)</f>
        <v>7046</v>
      </c>
      <c r="L27" s="1292">
        <f>K27/$C27*100</f>
        <v>8.4211784391060114</v>
      </c>
      <c r="M27" s="1291">
        <f>SUM(M9:M26)</f>
        <v>56</v>
      </c>
      <c r="N27" s="1292">
        <f>M27/$C27*100</f>
        <v>6.6929604398231146E-2</v>
      </c>
      <c r="O27" s="1291">
        <f>SUM(O9:O26)</f>
        <v>0</v>
      </c>
      <c r="P27" s="1292">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220" customFormat="1" x14ac:dyDescent="0.25">
      <c r="B42" s="964"/>
      <c r="D42" s="964"/>
      <c r="M42" s="964"/>
      <c r="N42" s="964"/>
    </row>
    <row r="43" spans="2:14" s="1220" customFormat="1" x14ac:dyDescent="0.25">
      <c r="B43" s="964"/>
      <c r="D43" s="964"/>
      <c r="M43" s="964"/>
      <c r="N43" s="964"/>
    </row>
    <row r="44" spans="2:14" s="1220" customFormat="1" x14ac:dyDescent="0.25">
      <c r="D44" s="964"/>
      <c r="M44" s="964"/>
      <c r="N44" s="964"/>
    </row>
    <row r="45" spans="2:14" s="1220" customFormat="1" x14ac:dyDescent="0.25">
      <c r="B45" s="1220" t="s">
        <v>39</v>
      </c>
      <c r="G45" s="1220">
        <f>IFERROR(GETPIVOTDATA("ID PRESTACION
COUNT",#REF!,"CCAA",$B45,"Grado Resuelto",$B$1,"Subtipo",G$1),0)</f>
        <v>0</v>
      </c>
    </row>
    <row r="46" spans="2:14" s="1220" customFormat="1" x14ac:dyDescent="0.25">
      <c r="B46" s="1220" t="s">
        <v>47</v>
      </c>
      <c r="G46" s="1220">
        <f>IFERROR(GETPIVOTDATA("ID PRESTACION
COUNT",#REF!,"CCAA",$B46,"Grado Resuelto",$B$1,"Subtipo",G$1),0)</f>
        <v>0</v>
      </c>
    </row>
    <row r="47" spans="2:14" s="1220" customFormat="1" x14ac:dyDescent="0.25">
      <c r="D47" s="964"/>
      <c r="M47" s="964"/>
      <c r="N47" s="964"/>
    </row>
    <row r="48" spans="2:14" s="1220" customFormat="1" x14ac:dyDescent="0.25">
      <c r="D48" s="964"/>
    </row>
    <row r="49" spans="4:4" s="1327" customFormat="1" x14ac:dyDescent="0.25">
      <c r="D49" s="960"/>
    </row>
    <row r="50" spans="4:4" s="1327" customFormat="1" x14ac:dyDescent="0.25">
      <c r="D50" s="960"/>
    </row>
    <row r="51" spans="4:4" x14ac:dyDescent="0.25">
      <c r="D51" s="960"/>
    </row>
    <row r="52" spans="4:4" x14ac:dyDescent="0.25">
      <c r="D52" s="960"/>
    </row>
    <row r="53" spans="4:4" x14ac:dyDescent="0.25">
      <c r="D53" s="960"/>
    </row>
    <row r="54" spans="4:4" x14ac:dyDescent="0.25">
      <c r="D54" s="960"/>
    </row>
    <row r="55" spans="4:4" x14ac:dyDescent="0.25">
      <c r="D55" s="960"/>
    </row>
    <row r="56" spans="4:4" x14ac:dyDescent="0.25">
      <c r="D56" s="960"/>
    </row>
    <row r="57" spans="4:4" x14ac:dyDescent="0.25">
      <c r="D57" s="960"/>
    </row>
    <row r="58" spans="4:4" x14ac:dyDescent="0.25">
      <c r="D58" s="960"/>
    </row>
    <row r="59" spans="4:4"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Hoja48">
    <tabColor theme="0"/>
    <pageSetUpPr fitToPage="1"/>
  </sheetPr>
  <dimension ref="A1:U59"/>
  <sheetViews>
    <sheetView zoomScaleNormal="10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 style="988" bestFit="1" customWidth="1"/>
    <col min="5" max="5" width="8.54296875" style="988" customWidth="1"/>
    <col min="6" max="6" width="6.453125" style="988" customWidth="1"/>
    <col min="7" max="7" width="8.26953125" style="988" customWidth="1"/>
    <col min="8" max="8" width="7" style="988" bestFit="1" customWidth="1"/>
    <col min="9" max="9" width="9.7265625" style="988" customWidth="1"/>
    <col min="10" max="10" width="6" style="988"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B1" s="960" t="s">
        <v>33</v>
      </c>
      <c r="E1" s="964" t="s">
        <v>193</v>
      </c>
      <c r="F1" s="964"/>
      <c r="G1" s="964" t="s">
        <v>194</v>
      </c>
      <c r="H1" s="964"/>
      <c r="I1" s="964" t="s">
        <v>195</v>
      </c>
      <c r="J1" s="964"/>
      <c r="K1" s="964" t="s">
        <v>196</v>
      </c>
      <c r="L1" s="964"/>
      <c r="M1" s="964" t="s">
        <v>197</v>
      </c>
      <c r="N1" s="964"/>
      <c r="O1" s="964" t="s">
        <v>198</v>
      </c>
    </row>
    <row r="2" spans="1:21" s="965" customFormat="1" ht="48" customHeight="1" x14ac:dyDescent="0.35">
      <c r="B2" s="966"/>
      <c r="C2" s="966"/>
      <c r="D2" s="966"/>
      <c r="E2" s="966"/>
      <c r="F2" s="966"/>
      <c r="G2" s="966"/>
      <c r="H2" s="966"/>
    </row>
    <row r="3" spans="1:21" s="967" customFormat="1" ht="21" x14ac:dyDescent="0.25">
      <c r="B3" s="1561" t="s">
        <v>441</v>
      </c>
      <c r="C3" s="1561"/>
      <c r="D3" s="1561"/>
      <c r="E3" s="1561"/>
      <c r="F3" s="1561"/>
      <c r="G3" s="1561"/>
      <c r="H3" s="1561"/>
      <c r="I3" s="1561"/>
      <c r="J3" s="1561"/>
      <c r="K3" s="1561"/>
      <c r="L3" s="1561"/>
      <c r="M3" s="1561"/>
      <c r="N3" s="1561"/>
      <c r="O3" s="1561"/>
      <c r="P3" s="1561"/>
    </row>
    <row r="4" spans="1:21" s="967" customFormat="1" ht="15.5" x14ac:dyDescent="0.25">
      <c r="B4" s="1482" t="str">
        <f>porsaad!$B$6</f>
        <v>Situación a 31 de diciembre de 2025</v>
      </c>
      <c r="C4" s="1482"/>
      <c r="D4" s="1482"/>
      <c r="E4" s="1482"/>
      <c r="F4" s="1482"/>
      <c r="G4" s="1482"/>
      <c r="H4" s="1482"/>
      <c r="I4" s="1482"/>
      <c r="J4" s="1482"/>
      <c r="K4" s="1482"/>
      <c r="L4" s="1482"/>
      <c r="M4" s="1482"/>
      <c r="N4" s="1482"/>
      <c r="O4" s="1482"/>
      <c r="P4" s="1482"/>
      <c r="Q4" s="968"/>
      <c r="R4" s="968"/>
      <c r="S4" s="968"/>
      <c r="T4" s="968"/>
      <c r="U4" s="968"/>
    </row>
    <row r="5" spans="1:21" s="969" customFormat="1" ht="7.5" customHeight="1" x14ac:dyDescent="0.25">
      <c r="B5" s="970"/>
      <c r="C5" s="969" t="s">
        <v>193</v>
      </c>
      <c r="E5" s="969" t="s">
        <v>194</v>
      </c>
      <c r="G5" s="969" t="s">
        <v>195</v>
      </c>
      <c r="I5" s="969" t="s">
        <v>196</v>
      </c>
      <c r="K5" s="964" t="s">
        <v>197</v>
      </c>
      <c r="M5" s="964" t="s">
        <v>198</v>
      </c>
      <c r="O5" s="964" t="s">
        <v>198</v>
      </c>
    </row>
    <row r="6" spans="1:21" s="967" customFormat="1" ht="15" customHeight="1" x14ac:dyDescent="0.25">
      <c r="B6" s="971"/>
      <c r="C6" s="1683" t="s">
        <v>199</v>
      </c>
      <c r="D6" s="1684"/>
      <c r="E6" s="1684"/>
      <c r="F6" s="1684"/>
      <c r="G6" s="1684"/>
      <c r="H6" s="1684"/>
      <c r="I6" s="1684"/>
      <c r="J6" s="1684"/>
      <c r="K6" s="1684"/>
      <c r="L6" s="1684"/>
      <c r="M6" s="1684"/>
      <c r="N6" s="1684"/>
      <c r="O6" s="1684"/>
      <c r="P6" s="1685"/>
    </row>
    <row r="7" spans="1:21" s="967" customFormat="1" ht="57" customHeight="1" x14ac:dyDescent="0.25">
      <c r="B7" s="1686" t="s">
        <v>12</v>
      </c>
      <c r="C7" s="1688" t="s">
        <v>0</v>
      </c>
      <c r="D7" s="1689"/>
      <c r="E7" s="1681" t="s">
        <v>200</v>
      </c>
      <c r="F7" s="1690"/>
      <c r="G7" s="1691" t="s">
        <v>201</v>
      </c>
      <c r="H7" s="1692"/>
      <c r="I7" s="1691" t="s">
        <v>202</v>
      </c>
      <c r="J7" s="1692"/>
      <c r="K7" s="1691" t="s">
        <v>203</v>
      </c>
      <c r="L7" s="1692"/>
      <c r="M7" s="1691" t="s">
        <v>204</v>
      </c>
      <c r="N7" s="1692"/>
      <c r="O7" s="1681" t="s">
        <v>205</v>
      </c>
      <c r="P7" s="1682"/>
    </row>
    <row r="8" spans="1:21" s="972" customFormat="1" ht="12" customHeight="1" x14ac:dyDescent="0.25">
      <c r="B8" s="1687"/>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2059</v>
      </c>
      <c r="D9" s="976">
        <f>IFERROR(C9/$C9*100,"-")</f>
        <v>100</v>
      </c>
      <c r="E9" s="975">
        <v>0</v>
      </c>
      <c r="F9" s="976">
        <v>0</v>
      </c>
      <c r="G9" s="975">
        <v>1935</v>
      </c>
      <c r="H9" s="976">
        <v>93.977659057795051</v>
      </c>
      <c r="I9" s="975">
        <v>124</v>
      </c>
      <c r="J9" s="976">
        <v>6.0223409422049539</v>
      </c>
      <c r="K9" s="975">
        <v>0</v>
      </c>
      <c r="L9" s="976">
        <v>0</v>
      </c>
      <c r="M9" s="975">
        <v>0</v>
      </c>
      <c r="N9" s="976">
        <v>0</v>
      </c>
      <c r="O9" s="975">
        <v>0</v>
      </c>
      <c r="P9" s="976">
        <f>IFERROR(O9/$C9*100,"-")</f>
        <v>0</v>
      </c>
      <c r="R9" s="977"/>
    </row>
    <row r="10" spans="1:21" s="962" customFormat="1" ht="16.5" customHeight="1" x14ac:dyDescent="0.25">
      <c r="A10" s="962">
        <v>2</v>
      </c>
      <c r="B10" s="978" t="s">
        <v>7</v>
      </c>
      <c r="C10" s="979">
        <f t="shared" ref="C10:C26" si="0">E10+G10+I10+K10+M10+O10</f>
        <v>4170</v>
      </c>
      <c r="D10" s="980">
        <f t="shared" ref="D10:D26" si="1">IFERROR(C10/$C10*100,"-")</f>
        <v>100</v>
      </c>
      <c r="E10" s="979">
        <v>0</v>
      </c>
      <c r="F10" s="980">
        <v>0</v>
      </c>
      <c r="G10" s="979">
        <v>3806</v>
      </c>
      <c r="H10" s="980">
        <v>91.270983213429261</v>
      </c>
      <c r="I10" s="979">
        <v>364</v>
      </c>
      <c r="J10" s="980">
        <v>8.7290167865707442</v>
      </c>
      <c r="K10" s="979">
        <v>0</v>
      </c>
      <c r="L10" s="980">
        <v>0</v>
      </c>
      <c r="M10" s="979">
        <v>0</v>
      </c>
      <c r="N10" s="980">
        <v>0</v>
      </c>
      <c r="O10" s="979">
        <v>0</v>
      </c>
      <c r="P10" s="980">
        <f t="shared" ref="P10:P26" si="2">IFERROR(O10/$C10*100,"-")</f>
        <v>0</v>
      </c>
      <c r="R10" s="977"/>
    </row>
    <row r="11" spans="1:21" s="962" customFormat="1" ht="16.5" customHeight="1" x14ac:dyDescent="0.25">
      <c r="A11" s="962">
        <v>3</v>
      </c>
      <c r="B11" s="978" t="s">
        <v>37</v>
      </c>
      <c r="C11" s="979">
        <f t="shared" si="0"/>
        <v>1881</v>
      </c>
      <c r="D11" s="980">
        <f t="shared" si="1"/>
        <v>100</v>
      </c>
      <c r="E11" s="979">
        <v>110</v>
      </c>
      <c r="F11" s="980">
        <v>5.8479532163742682</v>
      </c>
      <c r="G11" s="979">
        <v>1504</v>
      </c>
      <c r="H11" s="980">
        <v>79.95746943115364</v>
      </c>
      <c r="I11" s="979">
        <v>206</v>
      </c>
      <c r="J11" s="980">
        <v>10.951621477937268</v>
      </c>
      <c r="K11" s="979">
        <v>0</v>
      </c>
      <c r="L11" s="980">
        <v>0</v>
      </c>
      <c r="M11" s="979">
        <v>61</v>
      </c>
      <c r="N11" s="980">
        <v>3.2429558745348217</v>
      </c>
      <c r="O11" s="979">
        <v>0</v>
      </c>
      <c r="P11" s="980">
        <f t="shared" si="2"/>
        <v>0</v>
      </c>
      <c r="R11" s="977"/>
    </row>
    <row r="12" spans="1:21" s="962" customFormat="1" ht="16.5" customHeight="1" x14ac:dyDescent="0.25">
      <c r="A12" s="962">
        <v>4</v>
      </c>
      <c r="B12" s="978" t="s">
        <v>38</v>
      </c>
      <c r="C12" s="979">
        <f t="shared" si="0"/>
        <v>376</v>
      </c>
      <c r="D12" s="980">
        <f t="shared" si="1"/>
        <v>100</v>
      </c>
      <c r="E12" s="979">
        <v>0</v>
      </c>
      <c r="F12" s="980">
        <v>0</v>
      </c>
      <c r="G12" s="979">
        <v>308</v>
      </c>
      <c r="H12" s="980">
        <v>81.914893617021278</v>
      </c>
      <c r="I12" s="979">
        <v>68</v>
      </c>
      <c r="J12" s="980">
        <v>18.085106382978726</v>
      </c>
      <c r="K12" s="979">
        <v>0</v>
      </c>
      <c r="L12" s="980">
        <v>0</v>
      </c>
      <c r="M12" s="979">
        <v>0</v>
      </c>
      <c r="N12" s="980">
        <v>0</v>
      </c>
      <c r="O12" s="979">
        <v>0</v>
      </c>
      <c r="P12" s="980">
        <f t="shared" si="2"/>
        <v>0</v>
      </c>
      <c r="R12" s="977"/>
    </row>
    <row r="13" spans="1:21" s="962" customFormat="1" ht="16.5" customHeight="1" x14ac:dyDescent="0.25">
      <c r="A13" s="962">
        <v>5</v>
      </c>
      <c r="B13" s="978" t="s">
        <v>6</v>
      </c>
      <c r="C13" s="979">
        <f t="shared" si="0"/>
        <v>10269</v>
      </c>
      <c r="D13" s="980">
        <f t="shared" si="1"/>
        <v>100</v>
      </c>
      <c r="E13" s="979">
        <v>5151</v>
      </c>
      <c r="F13" s="980">
        <v>50.160677768039733</v>
      </c>
      <c r="G13" s="979">
        <v>2386</v>
      </c>
      <c r="H13" s="980">
        <v>23.234979063199923</v>
      </c>
      <c r="I13" s="979">
        <v>1009</v>
      </c>
      <c r="J13" s="980">
        <v>9.8256889667932619</v>
      </c>
      <c r="K13" s="979">
        <v>1663</v>
      </c>
      <c r="L13" s="980">
        <v>16.194371409095336</v>
      </c>
      <c r="M13" s="979">
        <v>60</v>
      </c>
      <c r="N13" s="980">
        <v>0.58428279287175</v>
      </c>
      <c r="O13" s="979">
        <v>0</v>
      </c>
      <c r="P13" s="980">
        <f t="shared" si="2"/>
        <v>0</v>
      </c>
      <c r="R13" s="977"/>
    </row>
    <row r="14" spans="1:21" s="962" customFormat="1" ht="16.5" customHeight="1" x14ac:dyDescent="0.25">
      <c r="A14" s="962">
        <v>6</v>
      </c>
      <c r="B14" s="978" t="s">
        <v>5</v>
      </c>
      <c r="C14" s="979">
        <f t="shared" si="0"/>
        <v>315</v>
      </c>
      <c r="D14" s="980">
        <f t="shared" si="1"/>
        <v>100</v>
      </c>
      <c r="E14" s="979">
        <v>0</v>
      </c>
      <c r="F14" s="980">
        <v>0</v>
      </c>
      <c r="G14" s="979">
        <v>279</v>
      </c>
      <c r="H14" s="980">
        <v>88.571428571428569</v>
      </c>
      <c r="I14" s="979">
        <v>4</v>
      </c>
      <c r="J14" s="980">
        <v>1.2698412698412698</v>
      </c>
      <c r="K14" s="979">
        <v>32</v>
      </c>
      <c r="L14" s="980">
        <v>10.158730158730158</v>
      </c>
      <c r="M14" s="979">
        <v>0</v>
      </c>
      <c r="N14" s="980">
        <v>0</v>
      </c>
      <c r="O14" s="979">
        <v>0</v>
      </c>
      <c r="P14" s="980">
        <f t="shared" si="2"/>
        <v>0</v>
      </c>
      <c r="R14" s="977"/>
    </row>
    <row r="15" spans="1:21" s="963" customFormat="1" ht="16.5" customHeight="1" x14ac:dyDescent="0.25">
      <c r="A15" s="963">
        <v>7</v>
      </c>
      <c r="B15" s="978" t="s">
        <v>4</v>
      </c>
      <c r="C15" s="979">
        <f t="shared" si="0"/>
        <v>16054</v>
      </c>
      <c r="D15" s="980">
        <f t="shared" si="1"/>
        <v>100</v>
      </c>
      <c r="E15" s="979">
        <v>2018</v>
      </c>
      <c r="F15" s="980">
        <v>12.570075993521865</v>
      </c>
      <c r="G15" s="979">
        <v>10096</v>
      </c>
      <c r="H15" s="980">
        <v>62.887753830820984</v>
      </c>
      <c r="I15" s="979">
        <v>1969</v>
      </c>
      <c r="J15" s="980">
        <v>12.264856110626635</v>
      </c>
      <c r="K15" s="979">
        <v>1971</v>
      </c>
      <c r="L15" s="980">
        <v>12.277314065030522</v>
      </c>
      <c r="M15" s="979">
        <v>0</v>
      </c>
      <c r="N15" s="980">
        <v>0</v>
      </c>
      <c r="O15" s="979">
        <v>0</v>
      </c>
      <c r="P15" s="980">
        <f t="shared" si="2"/>
        <v>0</v>
      </c>
      <c r="R15" s="977"/>
    </row>
    <row r="16" spans="1:21" s="963" customFormat="1" ht="16.5" customHeight="1" x14ac:dyDescent="0.25">
      <c r="A16" s="963">
        <v>8</v>
      </c>
      <c r="B16" s="978" t="s">
        <v>40</v>
      </c>
      <c r="C16" s="979">
        <f t="shared" si="0"/>
        <v>4776</v>
      </c>
      <c r="D16" s="980">
        <f t="shared" si="1"/>
        <v>100</v>
      </c>
      <c r="E16" s="979">
        <v>411</v>
      </c>
      <c r="F16" s="980">
        <v>8.6055276381909547</v>
      </c>
      <c r="G16" s="979">
        <v>3407</v>
      </c>
      <c r="H16" s="980">
        <v>71.335845896147404</v>
      </c>
      <c r="I16" s="979">
        <v>257</v>
      </c>
      <c r="J16" s="980">
        <v>5.3810720268006698</v>
      </c>
      <c r="K16" s="979">
        <v>701</v>
      </c>
      <c r="L16" s="980">
        <v>14.677554438860971</v>
      </c>
      <c r="M16" s="979">
        <v>0</v>
      </c>
      <c r="N16" s="980">
        <v>0</v>
      </c>
      <c r="O16" s="979">
        <v>0</v>
      </c>
      <c r="P16" s="980">
        <f t="shared" si="2"/>
        <v>0</v>
      </c>
      <c r="R16" s="977"/>
    </row>
    <row r="17" spans="1:18" s="963" customFormat="1" ht="16.5" customHeight="1" x14ac:dyDescent="0.25">
      <c r="A17" s="963">
        <v>9</v>
      </c>
      <c r="B17" s="978" t="s">
        <v>41</v>
      </c>
      <c r="C17" s="979">
        <f t="shared" si="0"/>
        <v>12011</v>
      </c>
      <c r="D17" s="980">
        <f t="shared" si="1"/>
        <v>100</v>
      </c>
      <c r="E17" s="979">
        <v>1784</v>
      </c>
      <c r="F17" s="980">
        <v>14.853051369577889</v>
      </c>
      <c r="G17" s="979">
        <v>8894</v>
      </c>
      <c r="H17" s="980">
        <v>74.048788610440425</v>
      </c>
      <c r="I17" s="979">
        <v>1333</v>
      </c>
      <c r="J17" s="980">
        <v>11.098160019981682</v>
      </c>
      <c r="K17" s="979">
        <v>0</v>
      </c>
      <c r="L17" s="980">
        <v>0</v>
      </c>
      <c r="M17" s="979">
        <v>0</v>
      </c>
      <c r="N17" s="980">
        <v>0</v>
      </c>
      <c r="O17" s="979">
        <v>0</v>
      </c>
      <c r="P17" s="980">
        <f t="shared" si="2"/>
        <v>0</v>
      </c>
      <c r="R17" s="977"/>
    </row>
    <row r="18" spans="1:18" s="963" customFormat="1" ht="16.5" customHeight="1" x14ac:dyDescent="0.25">
      <c r="A18" s="963">
        <v>10</v>
      </c>
      <c r="B18" s="978" t="s">
        <v>3</v>
      </c>
      <c r="C18" s="979">
        <f t="shared" si="0"/>
        <v>10579</v>
      </c>
      <c r="D18" s="980">
        <f t="shared" si="1"/>
        <v>100</v>
      </c>
      <c r="E18" s="979">
        <v>5197</v>
      </c>
      <c r="F18" s="980">
        <v>49.125626240665468</v>
      </c>
      <c r="G18" s="979">
        <v>3942</v>
      </c>
      <c r="H18" s="980">
        <v>37.26250118158616</v>
      </c>
      <c r="I18" s="979">
        <v>343</v>
      </c>
      <c r="J18" s="980">
        <v>3.2422724265053411</v>
      </c>
      <c r="K18" s="979">
        <v>1097</v>
      </c>
      <c r="L18" s="980">
        <v>10.369600151243029</v>
      </c>
      <c r="M18" s="979">
        <v>0</v>
      </c>
      <c r="N18" s="980">
        <v>0</v>
      </c>
      <c r="O18" s="979">
        <v>0</v>
      </c>
      <c r="P18" s="980">
        <f t="shared" si="2"/>
        <v>0</v>
      </c>
      <c r="R18" s="977"/>
    </row>
    <row r="19" spans="1:18" s="962" customFormat="1" ht="16.5" customHeight="1" x14ac:dyDescent="0.25">
      <c r="A19" s="962">
        <v>11</v>
      </c>
      <c r="B19" s="978" t="s">
        <v>2</v>
      </c>
      <c r="C19" s="979">
        <f t="shared" si="0"/>
        <v>6831</v>
      </c>
      <c r="D19" s="980">
        <f t="shared" si="1"/>
        <v>100</v>
      </c>
      <c r="E19" s="979">
        <v>4494</v>
      </c>
      <c r="F19" s="980">
        <v>65.788317962231005</v>
      </c>
      <c r="G19" s="979">
        <v>1445</v>
      </c>
      <c r="H19" s="980">
        <v>21.153564631825503</v>
      </c>
      <c r="I19" s="979">
        <v>359</v>
      </c>
      <c r="J19" s="980">
        <v>5.255453081540038</v>
      </c>
      <c r="K19" s="979">
        <v>533</v>
      </c>
      <c r="L19" s="980">
        <v>7.8026643244034553</v>
      </c>
      <c r="M19" s="979">
        <v>0</v>
      </c>
      <c r="N19" s="980">
        <v>0</v>
      </c>
      <c r="O19" s="979">
        <v>0</v>
      </c>
      <c r="P19" s="980">
        <f t="shared" si="2"/>
        <v>0</v>
      </c>
      <c r="R19" s="977"/>
    </row>
    <row r="20" spans="1:18" s="962" customFormat="1" ht="16.5" customHeight="1" x14ac:dyDescent="0.25">
      <c r="A20" s="962">
        <v>12</v>
      </c>
      <c r="B20" s="978" t="s">
        <v>35</v>
      </c>
      <c r="C20" s="979">
        <f t="shared" si="0"/>
        <v>6761</v>
      </c>
      <c r="D20" s="980">
        <f t="shared" si="1"/>
        <v>100</v>
      </c>
      <c r="E20" s="979">
        <v>1789</v>
      </c>
      <c r="F20" s="980">
        <v>26.460582754030469</v>
      </c>
      <c r="G20" s="979">
        <v>2986</v>
      </c>
      <c r="H20" s="980">
        <v>44.165064339594736</v>
      </c>
      <c r="I20" s="979">
        <v>1286</v>
      </c>
      <c r="J20" s="980">
        <v>19.020854903120838</v>
      </c>
      <c r="K20" s="979">
        <v>700</v>
      </c>
      <c r="L20" s="980">
        <v>10.353498003253957</v>
      </c>
      <c r="M20" s="979">
        <v>0</v>
      </c>
      <c r="N20" s="980">
        <v>0</v>
      </c>
      <c r="O20" s="979">
        <v>0</v>
      </c>
      <c r="P20" s="980">
        <f t="shared" si="2"/>
        <v>0</v>
      </c>
      <c r="R20" s="977"/>
    </row>
    <row r="21" spans="1:18" s="962" customFormat="1" ht="16.5" customHeight="1" x14ac:dyDescent="0.25">
      <c r="A21" s="962">
        <v>13</v>
      </c>
      <c r="B21" s="978" t="s">
        <v>42</v>
      </c>
      <c r="C21" s="979">
        <f t="shared" si="0"/>
        <v>11424</v>
      </c>
      <c r="D21" s="980">
        <f t="shared" si="1"/>
        <v>100</v>
      </c>
      <c r="E21" s="979">
        <v>1235</v>
      </c>
      <c r="F21" s="980">
        <v>10.810574229691877</v>
      </c>
      <c r="G21" s="979">
        <v>6838</v>
      </c>
      <c r="H21" s="980">
        <v>59.856442577030812</v>
      </c>
      <c r="I21" s="979">
        <v>972</v>
      </c>
      <c r="J21" s="980">
        <v>8.5084033613445378</v>
      </c>
      <c r="K21" s="979">
        <v>2379</v>
      </c>
      <c r="L21" s="980">
        <v>20.824579831932773</v>
      </c>
      <c r="M21" s="979">
        <v>0</v>
      </c>
      <c r="N21" s="980">
        <v>0</v>
      </c>
      <c r="O21" s="979">
        <v>0</v>
      </c>
      <c r="P21" s="980">
        <f t="shared" si="2"/>
        <v>0</v>
      </c>
      <c r="R21" s="977"/>
    </row>
    <row r="22" spans="1:18" s="962" customFormat="1" ht="16.5" customHeight="1" x14ac:dyDescent="0.25">
      <c r="A22" s="962">
        <v>14</v>
      </c>
      <c r="B22" s="978" t="s">
        <v>43</v>
      </c>
      <c r="C22" s="979">
        <f t="shared" si="0"/>
        <v>640</v>
      </c>
      <c r="D22" s="980">
        <f t="shared" si="1"/>
        <v>100</v>
      </c>
      <c r="E22" s="979">
        <v>0</v>
      </c>
      <c r="F22" s="980">
        <v>0</v>
      </c>
      <c r="G22" s="979">
        <v>316</v>
      </c>
      <c r="H22" s="980">
        <v>49.375</v>
      </c>
      <c r="I22" s="979">
        <v>142</v>
      </c>
      <c r="J22" s="980">
        <v>22.1875</v>
      </c>
      <c r="K22" s="979">
        <v>182</v>
      </c>
      <c r="L22" s="980">
        <v>28.4375</v>
      </c>
      <c r="M22" s="979">
        <v>0</v>
      </c>
      <c r="N22" s="980">
        <v>0</v>
      </c>
      <c r="O22" s="979">
        <v>0</v>
      </c>
      <c r="P22" s="980">
        <f t="shared" si="2"/>
        <v>0</v>
      </c>
      <c r="R22" s="977"/>
    </row>
    <row r="23" spans="1:18" s="962" customFormat="1" ht="16.5" customHeight="1" x14ac:dyDescent="0.25">
      <c r="A23" s="962">
        <v>15</v>
      </c>
      <c r="B23" s="978" t="s">
        <v>44</v>
      </c>
      <c r="C23" s="979">
        <f t="shared" si="0"/>
        <v>1547</v>
      </c>
      <c r="D23" s="980">
        <f t="shared" si="1"/>
        <v>100</v>
      </c>
      <c r="E23" s="979">
        <v>693</v>
      </c>
      <c r="F23" s="980">
        <v>44.796380090497742</v>
      </c>
      <c r="G23" s="979">
        <v>701</v>
      </c>
      <c r="H23" s="980">
        <v>45.313510019392375</v>
      </c>
      <c r="I23" s="979">
        <v>153</v>
      </c>
      <c r="J23" s="980">
        <v>9.8901098901098905</v>
      </c>
      <c r="K23" s="979">
        <v>0</v>
      </c>
      <c r="L23" s="980">
        <v>0</v>
      </c>
      <c r="M23" s="979">
        <v>0</v>
      </c>
      <c r="N23" s="980">
        <v>0</v>
      </c>
      <c r="O23" s="979">
        <v>0</v>
      </c>
      <c r="P23" s="980">
        <f t="shared" si="2"/>
        <v>0</v>
      </c>
      <c r="R23" s="977"/>
    </row>
    <row r="24" spans="1:18" s="962" customFormat="1" ht="16.5" customHeight="1" x14ac:dyDescent="0.25">
      <c r="A24" s="962">
        <v>16</v>
      </c>
      <c r="B24" s="978" t="s">
        <v>45</v>
      </c>
      <c r="C24" s="979">
        <f t="shared" si="0"/>
        <v>747</v>
      </c>
      <c r="D24" s="980">
        <f t="shared" si="1"/>
        <v>100</v>
      </c>
      <c r="E24" s="979">
        <v>0</v>
      </c>
      <c r="F24" s="980">
        <v>0</v>
      </c>
      <c r="G24" s="979">
        <v>737</v>
      </c>
      <c r="H24" s="980">
        <v>98.66131191432396</v>
      </c>
      <c r="I24" s="979">
        <v>10</v>
      </c>
      <c r="J24" s="980">
        <v>1.3386880856760375</v>
      </c>
      <c r="K24" s="979">
        <v>0</v>
      </c>
      <c r="L24" s="980">
        <v>0</v>
      </c>
      <c r="M24" s="979">
        <v>0</v>
      </c>
      <c r="N24" s="980">
        <v>0</v>
      </c>
      <c r="O24" s="979">
        <v>0</v>
      </c>
      <c r="P24" s="980">
        <f t="shared" si="2"/>
        <v>0</v>
      </c>
      <c r="R24" s="977"/>
    </row>
    <row r="25" spans="1:18" s="962" customFormat="1" ht="16.5" customHeight="1" x14ac:dyDescent="0.25">
      <c r="A25" s="962">
        <v>17</v>
      </c>
      <c r="B25" s="978" t="s">
        <v>46</v>
      </c>
      <c r="C25" s="979">
        <f t="shared" si="0"/>
        <v>530</v>
      </c>
      <c r="D25" s="980">
        <f t="shared" si="1"/>
        <v>100</v>
      </c>
      <c r="E25" s="979">
        <v>0</v>
      </c>
      <c r="F25" s="980">
        <v>0</v>
      </c>
      <c r="G25" s="979">
        <v>491</v>
      </c>
      <c r="H25" s="980">
        <v>92.64150943396227</v>
      </c>
      <c r="I25" s="979">
        <v>39</v>
      </c>
      <c r="J25" s="980">
        <v>7.3584905660377355</v>
      </c>
      <c r="K25" s="979">
        <v>0</v>
      </c>
      <c r="L25" s="980">
        <v>0</v>
      </c>
      <c r="M25" s="979">
        <v>0</v>
      </c>
      <c r="N25" s="980">
        <v>0</v>
      </c>
      <c r="O25" s="979">
        <v>0</v>
      </c>
      <c r="P25" s="980">
        <f t="shared" si="2"/>
        <v>0</v>
      </c>
      <c r="R25" s="977"/>
    </row>
    <row r="26" spans="1:18" s="962" customFormat="1" ht="16.5" customHeight="1" x14ac:dyDescent="0.25">
      <c r="B26" s="981" t="s">
        <v>1</v>
      </c>
      <c r="C26" s="982">
        <f t="shared" si="0"/>
        <v>3</v>
      </c>
      <c r="D26" s="983">
        <f t="shared" si="1"/>
        <v>100</v>
      </c>
      <c r="E26" s="982">
        <v>2</v>
      </c>
      <c r="F26" s="983">
        <v>66.666666666666657</v>
      </c>
      <c r="G26" s="982">
        <v>1</v>
      </c>
      <c r="H26" s="983">
        <v>33.333333333333329</v>
      </c>
      <c r="I26" s="982">
        <v>0</v>
      </c>
      <c r="J26" s="983">
        <v>0</v>
      </c>
      <c r="K26" s="982">
        <v>0</v>
      </c>
      <c r="L26" s="983">
        <v>0</v>
      </c>
      <c r="M26" s="982">
        <v>0</v>
      </c>
      <c r="N26" s="983">
        <v>0</v>
      </c>
      <c r="O26" s="982">
        <v>0</v>
      </c>
      <c r="P26" s="983">
        <f t="shared" si="2"/>
        <v>0</v>
      </c>
      <c r="R26" s="977"/>
    </row>
    <row r="27" spans="1:18" s="1287" customFormat="1" x14ac:dyDescent="0.25">
      <c r="B27" s="1288" t="s">
        <v>0</v>
      </c>
      <c r="C27" s="1289">
        <f>SUM(C9:C26)</f>
        <v>90973</v>
      </c>
      <c r="D27" s="1290">
        <f>C27/$C27*100</f>
        <v>100</v>
      </c>
      <c r="E27" s="1291">
        <f>SUM(E9:E26)</f>
        <v>22884</v>
      </c>
      <c r="F27" s="1292">
        <f>E27/$C27*100</f>
        <v>25.154716234487157</v>
      </c>
      <c r="G27" s="1291">
        <f>SUM(G9:G26)</f>
        <v>50072</v>
      </c>
      <c r="H27" s="1292">
        <f>G27/$C27*100</f>
        <v>55.040506523913692</v>
      </c>
      <c r="I27" s="1291">
        <f>SUM(I9:I26)</f>
        <v>8638</v>
      </c>
      <c r="J27" s="1292">
        <f>I27/$C27*100</f>
        <v>9.4951249271761942</v>
      </c>
      <c r="K27" s="1291">
        <f>SUM(K9:K26)</f>
        <v>9258</v>
      </c>
      <c r="L27" s="1292">
        <f>K27/$C27*100</f>
        <v>10.176645817989954</v>
      </c>
      <c r="M27" s="1291">
        <f>SUM(M9:M26)</f>
        <v>121</v>
      </c>
      <c r="N27" s="1292">
        <f>M27/$C27*100</f>
        <v>0.1330064964330076</v>
      </c>
      <c r="O27" s="1291">
        <f>SUM(O9:O26)</f>
        <v>0</v>
      </c>
      <c r="P27" s="1292">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327" customFormat="1" x14ac:dyDescent="0.25">
      <c r="B42" s="960"/>
      <c r="D42" s="960"/>
      <c r="M42" s="960"/>
      <c r="N42" s="960"/>
    </row>
    <row r="43" spans="2:14" s="1220" customFormat="1" x14ac:dyDescent="0.25">
      <c r="B43" s="964"/>
      <c r="D43" s="964"/>
      <c r="M43" s="964"/>
      <c r="N43" s="964"/>
    </row>
    <row r="44" spans="2:14" s="1220" customFormat="1" x14ac:dyDescent="0.25">
      <c r="D44" s="964"/>
      <c r="M44" s="964"/>
      <c r="N44" s="964"/>
    </row>
    <row r="45" spans="2:14" s="1220" customFormat="1" x14ac:dyDescent="0.25">
      <c r="B45" s="1220" t="s">
        <v>39</v>
      </c>
      <c r="D45" s="964"/>
      <c r="G45" s="1220">
        <f>IFERROR(GETPIVOTDATA("ID PRESTACION
COUNT",#REF!,"CCAA",$B45,"Grado Resuelto",$B$1,"Subtipo",G$1),0)</f>
        <v>0</v>
      </c>
      <c r="M45" s="964"/>
      <c r="N45" s="964"/>
    </row>
    <row r="46" spans="2:14" s="1220" customFormat="1" x14ac:dyDescent="0.25">
      <c r="B46" s="1220" t="s">
        <v>47</v>
      </c>
      <c r="D46" s="964"/>
      <c r="G46" s="1220">
        <f>IFERROR(GETPIVOTDATA("ID PRESTACION
COUNT",#REF!,"CCAA",$B46,"Grado Resuelto",$B$1,"Subtipo",G$1),0)</f>
        <v>0</v>
      </c>
      <c r="M46" s="964"/>
      <c r="N46" s="964"/>
    </row>
    <row r="47" spans="2:14" s="1220" customFormat="1" x14ac:dyDescent="0.25">
      <c r="D47" s="964"/>
      <c r="M47" s="964"/>
      <c r="N47" s="964"/>
    </row>
    <row r="48" spans="2:14" s="1327" customFormat="1" x14ac:dyDescent="0.25">
      <c r="D48" s="960"/>
      <c r="G48" s="1220"/>
    </row>
    <row r="49" spans="4:7" s="1327" customFormat="1" x14ac:dyDescent="0.25">
      <c r="D49" s="960"/>
      <c r="G49" s="1220"/>
    </row>
    <row r="50" spans="4:7" x14ac:dyDescent="0.25">
      <c r="D50" s="960"/>
      <c r="G50" s="1220"/>
    </row>
    <row r="51" spans="4:7" x14ac:dyDescent="0.25">
      <c r="D51" s="960"/>
    </row>
    <row r="52" spans="4:7" x14ac:dyDescent="0.25">
      <c r="D52" s="960"/>
    </row>
    <row r="53" spans="4:7" x14ac:dyDescent="0.25">
      <c r="D53" s="960"/>
    </row>
    <row r="54" spans="4:7" x14ac:dyDescent="0.25">
      <c r="D54" s="960"/>
    </row>
    <row r="55" spans="4:7" x14ac:dyDescent="0.25">
      <c r="D55" s="960"/>
    </row>
    <row r="56" spans="4:7" x14ac:dyDescent="0.25">
      <c r="D56" s="960"/>
    </row>
    <row r="57" spans="4:7" x14ac:dyDescent="0.25">
      <c r="D57" s="960"/>
    </row>
    <row r="58" spans="4:7" x14ac:dyDescent="0.25">
      <c r="D58" s="960"/>
    </row>
    <row r="59" spans="4:7"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Hoja49">
    <tabColor theme="0"/>
    <pageSetUpPr fitToPage="1"/>
  </sheetPr>
  <dimension ref="A1:U59"/>
  <sheetViews>
    <sheetView zoomScaleNormal="100" workbookViewId="0"/>
  </sheetViews>
  <sheetFormatPr baseColWidth="10" defaultColWidth="11.453125" defaultRowHeight="14.5" x14ac:dyDescent="0.25"/>
  <cols>
    <col min="1" max="1" width="0.54296875" style="988" customWidth="1"/>
    <col min="2" max="2" width="26.54296875" style="988" bestFit="1" customWidth="1"/>
    <col min="3" max="3" width="7.81640625" style="988" customWidth="1"/>
    <col min="4" max="4" width="7.453125" style="988" bestFit="1" customWidth="1"/>
    <col min="5" max="5" width="8.54296875" style="988" customWidth="1"/>
    <col min="6" max="6" width="7.453125" style="988" bestFit="1" customWidth="1"/>
    <col min="7" max="7" width="8.26953125" style="988" customWidth="1"/>
    <col min="8" max="8" width="7" style="988" bestFit="1" customWidth="1"/>
    <col min="9" max="9" width="9.7265625" style="988" customWidth="1"/>
    <col min="10" max="10" width="7.453125" style="988" bestFit="1" customWidth="1"/>
    <col min="11" max="11" width="7" style="988" customWidth="1"/>
    <col min="12" max="12" width="6" style="988" customWidth="1"/>
    <col min="13" max="13" width="7.1796875" style="988" customWidth="1"/>
    <col min="14" max="14" width="6" style="988" customWidth="1"/>
    <col min="15" max="15" width="7.1796875" style="988" customWidth="1"/>
    <col min="16" max="16" width="7.26953125" style="988" customWidth="1"/>
    <col min="17" max="16384" width="11.453125" style="988"/>
  </cols>
  <sheetData>
    <row r="1" spans="1:21" s="960" customFormat="1" ht="12.75" customHeight="1" x14ac:dyDescent="0.25">
      <c r="B1" s="960" t="s">
        <v>48</v>
      </c>
      <c r="E1" s="964" t="s">
        <v>193</v>
      </c>
      <c r="F1" s="964"/>
      <c r="G1" s="964" t="s">
        <v>194</v>
      </c>
      <c r="H1" s="964"/>
      <c r="I1" s="964" t="s">
        <v>195</v>
      </c>
      <c r="J1" s="964"/>
      <c r="K1" s="964" t="s">
        <v>196</v>
      </c>
      <c r="L1" s="964"/>
      <c r="M1" s="964" t="s">
        <v>197</v>
      </c>
      <c r="N1" s="964"/>
      <c r="O1" s="964" t="s">
        <v>198</v>
      </c>
    </row>
    <row r="2" spans="1:21" s="965" customFormat="1" ht="48" customHeight="1" x14ac:dyDescent="0.35">
      <c r="B2" s="966"/>
      <c r="C2" s="966"/>
      <c r="D2" s="966"/>
      <c r="E2" s="966"/>
      <c r="F2" s="966"/>
      <c r="G2" s="966"/>
      <c r="H2" s="966"/>
    </row>
    <row r="3" spans="1:21" s="967" customFormat="1" ht="21" x14ac:dyDescent="0.25">
      <c r="B3" s="1561" t="s">
        <v>440</v>
      </c>
      <c r="C3" s="1561"/>
      <c r="D3" s="1561"/>
      <c r="E3" s="1561"/>
      <c r="F3" s="1561"/>
      <c r="G3" s="1561"/>
      <c r="H3" s="1561"/>
      <c r="I3" s="1561"/>
      <c r="J3" s="1561"/>
      <c r="K3" s="1561"/>
      <c r="L3" s="1561"/>
      <c r="M3" s="1561"/>
      <c r="N3" s="1561"/>
      <c r="O3" s="1561"/>
      <c r="P3" s="1561"/>
    </row>
    <row r="4" spans="1:21" s="967" customFormat="1" ht="15.5" x14ac:dyDescent="0.25">
      <c r="B4" s="1482" t="str">
        <f>porsaad!$B$6</f>
        <v>Situación a 31 de diciembre de 2025</v>
      </c>
      <c r="C4" s="1482"/>
      <c r="D4" s="1482"/>
      <c r="E4" s="1482"/>
      <c r="F4" s="1482"/>
      <c r="G4" s="1482"/>
      <c r="H4" s="1482"/>
      <c r="I4" s="1482"/>
      <c r="J4" s="1482"/>
      <c r="K4" s="1482"/>
      <c r="L4" s="1482"/>
      <c r="M4" s="1482"/>
      <c r="N4" s="1482"/>
      <c r="O4" s="1482"/>
      <c r="P4" s="1482"/>
      <c r="Q4" s="968"/>
      <c r="R4" s="968"/>
      <c r="S4" s="968"/>
      <c r="T4" s="968"/>
      <c r="U4" s="968"/>
    </row>
    <row r="5" spans="1:21" s="969" customFormat="1" ht="7.5" customHeight="1" x14ac:dyDescent="0.25">
      <c r="B5" s="970"/>
      <c r="C5" s="969" t="s">
        <v>193</v>
      </c>
      <c r="E5" s="969" t="s">
        <v>194</v>
      </c>
      <c r="G5" s="969" t="s">
        <v>195</v>
      </c>
      <c r="I5" s="969" t="s">
        <v>196</v>
      </c>
      <c r="K5" s="964" t="s">
        <v>197</v>
      </c>
      <c r="M5" s="964" t="s">
        <v>198</v>
      </c>
      <c r="O5" s="964" t="s">
        <v>198</v>
      </c>
    </row>
    <row r="6" spans="1:21" s="967" customFormat="1" ht="15" customHeight="1" x14ac:dyDescent="0.25">
      <c r="B6" s="971"/>
      <c r="C6" s="1683" t="s">
        <v>199</v>
      </c>
      <c r="D6" s="1684"/>
      <c r="E6" s="1684"/>
      <c r="F6" s="1684"/>
      <c r="G6" s="1684"/>
      <c r="H6" s="1684"/>
      <c r="I6" s="1684"/>
      <c r="J6" s="1684"/>
      <c r="K6" s="1684"/>
      <c r="L6" s="1684"/>
      <c r="M6" s="1684"/>
      <c r="N6" s="1684"/>
      <c r="O6" s="1684"/>
      <c r="P6" s="1685"/>
    </row>
    <row r="7" spans="1:21" s="967" customFormat="1" ht="57" customHeight="1" x14ac:dyDescent="0.25">
      <c r="B7" s="1686" t="s">
        <v>12</v>
      </c>
      <c r="C7" s="1688" t="s">
        <v>0</v>
      </c>
      <c r="D7" s="1689"/>
      <c r="E7" s="1681" t="s">
        <v>200</v>
      </c>
      <c r="F7" s="1690"/>
      <c r="G7" s="1691" t="s">
        <v>201</v>
      </c>
      <c r="H7" s="1692"/>
      <c r="I7" s="1691" t="s">
        <v>202</v>
      </c>
      <c r="J7" s="1692"/>
      <c r="K7" s="1691" t="s">
        <v>203</v>
      </c>
      <c r="L7" s="1692"/>
      <c r="M7" s="1691" t="s">
        <v>204</v>
      </c>
      <c r="N7" s="1692"/>
      <c r="O7" s="1681" t="s">
        <v>205</v>
      </c>
      <c r="P7" s="1682"/>
    </row>
    <row r="8" spans="1:21" s="972" customFormat="1" ht="12" customHeight="1" x14ac:dyDescent="0.25">
      <c r="B8" s="1687"/>
      <c r="C8" s="990" t="s">
        <v>9</v>
      </c>
      <c r="D8" s="990" t="s">
        <v>28</v>
      </c>
      <c r="E8" s="990" t="s">
        <v>9</v>
      </c>
      <c r="F8" s="990" t="s">
        <v>28</v>
      </c>
      <c r="G8" s="990" t="s">
        <v>9</v>
      </c>
      <c r="H8" s="990" t="s">
        <v>28</v>
      </c>
      <c r="I8" s="990" t="s">
        <v>9</v>
      </c>
      <c r="J8" s="989" t="s">
        <v>28</v>
      </c>
      <c r="K8" s="992" t="s">
        <v>9</v>
      </c>
      <c r="L8" s="989" t="s">
        <v>28</v>
      </c>
      <c r="M8" s="991" t="s">
        <v>9</v>
      </c>
      <c r="N8" s="990" t="s">
        <v>28</v>
      </c>
      <c r="O8" s="990" t="s">
        <v>9</v>
      </c>
      <c r="P8" s="989" t="s">
        <v>28</v>
      </c>
      <c r="R8" s="973"/>
    </row>
    <row r="9" spans="1:21" s="961" customFormat="1" ht="16.5" customHeight="1" x14ac:dyDescent="0.25">
      <c r="A9" s="961">
        <v>1</v>
      </c>
      <c r="B9" s="974" t="s">
        <v>8</v>
      </c>
      <c r="C9" s="975">
        <f>E9+G9+I9+K9+M9+O9</f>
        <v>117</v>
      </c>
      <c r="D9" s="976">
        <f>IFERROR(C9/$C9*100,"-")</f>
        <v>100</v>
      </c>
      <c r="E9" s="975">
        <v>0</v>
      </c>
      <c r="F9" s="976">
        <v>0</v>
      </c>
      <c r="G9" s="975">
        <v>14</v>
      </c>
      <c r="H9" s="976">
        <v>11.965811965811966</v>
      </c>
      <c r="I9" s="975">
        <v>103</v>
      </c>
      <c r="J9" s="976">
        <v>88.034188034188034</v>
      </c>
      <c r="K9" s="975">
        <v>0</v>
      </c>
      <c r="L9" s="976">
        <v>0</v>
      </c>
      <c r="M9" s="975">
        <v>0</v>
      </c>
      <c r="N9" s="976">
        <v>0</v>
      </c>
      <c r="O9" s="975">
        <v>0</v>
      </c>
      <c r="P9" s="976">
        <f>IFERROR(O9/$C9*100,"-")</f>
        <v>0</v>
      </c>
      <c r="R9" s="977"/>
    </row>
    <row r="10" spans="1:21" s="962" customFormat="1" ht="16.5" customHeight="1" x14ac:dyDescent="0.25">
      <c r="A10" s="962">
        <v>2</v>
      </c>
      <c r="B10" s="978" t="s">
        <v>7</v>
      </c>
      <c r="C10" s="979">
        <f t="shared" ref="C10:C26" si="0">E10+G10+I10+K10+M10+O10</f>
        <v>1931</v>
      </c>
      <c r="D10" s="980">
        <f t="shared" ref="D10:D26" si="1">IFERROR(C10/$C10*100,"-")</f>
        <v>100</v>
      </c>
      <c r="E10" s="979">
        <v>0</v>
      </c>
      <c r="F10" s="980">
        <v>0</v>
      </c>
      <c r="G10" s="979">
        <v>39</v>
      </c>
      <c r="H10" s="980">
        <v>2.0196789228379077</v>
      </c>
      <c r="I10" s="979">
        <v>1892</v>
      </c>
      <c r="J10" s="980">
        <v>97.980321077162088</v>
      </c>
      <c r="K10" s="979">
        <v>0</v>
      </c>
      <c r="L10" s="980">
        <v>0</v>
      </c>
      <c r="M10" s="979">
        <v>0</v>
      </c>
      <c r="N10" s="980">
        <v>0</v>
      </c>
      <c r="O10" s="979">
        <v>0</v>
      </c>
      <c r="P10" s="980">
        <f t="shared" ref="P10:P26" si="2">IFERROR(O10/$C10*100,"-")</f>
        <v>0</v>
      </c>
      <c r="R10" s="977"/>
    </row>
    <row r="11" spans="1:21" s="962" customFormat="1" ht="16.5" customHeight="1" x14ac:dyDescent="0.25">
      <c r="A11" s="962">
        <v>3</v>
      </c>
      <c r="B11" s="978" t="s">
        <v>37</v>
      </c>
      <c r="C11" s="979">
        <f t="shared" si="0"/>
        <v>1638</v>
      </c>
      <c r="D11" s="980">
        <f t="shared" si="1"/>
        <v>100</v>
      </c>
      <c r="E11" s="979">
        <v>133</v>
      </c>
      <c r="F11" s="980">
        <v>8.1196581196581192</v>
      </c>
      <c r="G11" s="979">
        <v>20</v>
      </c>
      <c r="H11" s="980">
        <v>1.2210012210012211</v>
      </c>
      <c r="I11" s="979">
        <v>161</v>
      </c>
      <c r="J11" s="980">
        <v>9.8290598290598297</v>
      </c>
      <c r="K11" s="979">
        <v>1133</v>
      </c>
      <c r="L11" s="980">
        <v>69.169719169719173</v>
      </c>
      <c r="M11" s="979">
        <v>191</v>
      </c>
      <c r="N11" s="980">
        <v>11.66056166056166</v>
      </c>
      <c r="O11" s="979">
        <v>0</v>
      </c>
      <c r="P11" s="980">
        <f t="shared" si="2"/>
        <v>0</v>
      </c>
      <c r="R11" s="977"/>
    </row>
    <row r="12" spans="1:21" s="962" customFormat="1" ht="16.5" customHeight="1" x14ac:dyDescent="0.25">
      <c r="A12" s="962">
        <v>4</v>
      </c>
      <c r="B12" s="978" t="s">
        <v>38</v>
      </c>
      <c r="C12" s="979">
        <f t="shared" si="0"/>
        <v>50</v>
      </c>
      <c r="D12" s="980">
        <f t="shared" si="1"/>
        <v>100</v>
      </c>
      <c r="E12" s="979">
        <v>0</v>
      </c>
      <c r="F12" s="980">
        <v>0</v>
      </c>
      <c r="G12" s="979">
        <v>0</v>
      </c>
      <c r="H12" s="980">
        <v>0</v>
      </c>
      <c r="I12" s="979">
        <v>50</v>
      </c>
      <c r="J12" s="980">
        <v>100</v>
      </c>
      <c r="K12" s="979">
        <v>0</v>
      </c>
      <c r="L12" s="980">
        <v>0</v>
      </c>
      <c r="M12" s="979">
        <v>0</v>
      </c>
      <c r="N12" s="980">
        <v>0</v>
      </c>
      <c r="O12" s="979">
        <v>0</v>
      </c>
      <c r="P12" s="980">
        <f t="shared" si="2"/>
        <v>0</v>
      </c>
      <c r="R12" s="977"/>
    </row>
    <row r="13" spans="1:21" s="962" customFormat="1" ht="16.5" customHeight="1" x14ac:dyDescent="0.25">
      <c r="A13" s="962">
        <v>5</v>
      </c>
      <c r="B13" s="978" t="s">
        <v>6</v>
      </c>
      <c r="C13" s="979">
        <f t="shared" si="0"/>
        <v>9742</v>
      </c>
      <c r="D13" s="980">
        <f t="shared" si="1"/>
        <v>100</v>
      </c>
      <c r="E13" s="979">
        <v>5827</v>
      </c>
      <c r="F13" s="980">
        <v>59.813180045165261</v>
      </c>
      <c r="G13" s="979">
        <v>5</v>
      </c>
      <c r="H13" s="980">
        <v>5.1324163416136319E-2</v>
      </c>
      <c r="I13" s="979">
        <v>1890</v>
      </c>
      <c r="J13" s="980">
        <v>19.400533771299528</v>
      </c>
      <c r="K13" s="979">
        <v>1933</v>
      </c>
      <c r="L13" s="980">
        <v>19.841921576678303</v>
      </c>
      <c r="M13" s="979">
        <v>87</v>
      </c>
      <c r="N13" s="980">
        <v>0.89304044344077194</v>
      </c>
      <c r="O13" s="979">
        <v>0</v>
      </c>
      <c r="P13" s="980">
        <f t="shared" si="2"/>
        <v>0</v>
      </c>
      <c r="R13" s="977"/>
    </row>
    <row r="14" spans="1:21" s="962" customFormat="1" ht="16.5" customHeight="1" x14ac:dyDescent="0.25">
      <c r="A14" s="962">
        <v>6</v>
      </c>
      <c r="B14" s="978" t="s">
        <v>5</v>
      </c>
      <c r="C14" s="979">
        <f t="shared" si="0"/>
        <v>15</v>
      </c>
      <c r="D14" s="980">
        <f t="shared" si="1"/>
        <v>100</v>
      </c>
      <c r="E14" s="979">
        <v>0</v>
      </c>
      <c r="F14" s="980">
        <v>0</v>
      </c>
      <c r="G14" s="979">
        <v>0</v>
      </c>
      <c r="H14" s="980">
        <v>0</v>
      </c>
      <c r="I14" s="979">
        <v>1</v>
      </c>
      <c r="J14" s="980">
        <v>6.666666666666667</v>
      </c>
      <c r="K14" s="979">
        <v>14</v>
      </c>
      <c r="L14" s="980">
        <v>93.333333333333329</v>
      </c>
      <c r="M14" s="979">
        <v>0</v>
      </c>
      <c r="N14" s="980">
        <v>0</v>
      </c>
      <c r="O14" s="979">
        <v>0</v>
      </c>
      <c r="P14" s="980">
        <f t="shared" si="2"/>
        <v>0</v>
      </c>
      <c r="R14" s="977"/>
    </row>
    <row r="15" spans="1:21" s="963" customFormat="1" ht="16.5" customHeight="1" x14ac:dyDescent="0.25">
      <c r="A15" s="963">
        <v>7</v>
      </c>
      <c r="B15" s="978" t="s">
        <v>4</v>
      </c>
      <c r="C15" s="979">
        <f t="shared" si="0"/>
        <v>16543</v>
      </c>
      <c r="D15" s="980">
        <f t="shared" si="1"/>
        <v>100</v>
      </c>
      <c r="E15" s="979">
        <v>4440</v>
      </c>
      <c r="F15" s="980">
        <v>26.839146466783532</v>
      </c>
      <c r="G15" s="979">
        <v>4</v>
      </c>
      <c r="H15" s="980">
        <v>2.4179411231336517E-2</v>
      </c>
      <c r="I15" s="979">
        <v>10329</v>
      </c>
      <c r="J15" s="980">
        <v>62.43728465211872</v>
      </c>
      <c r="K15" s="979">
        <v>1770</v>
      </c>
      <c r="L15" s="980">
        <v>10.699389469866409</v>
      </c>
      <c r="M15" s="979">
        <v>0</v>
      </c>
      <c r="N15" s="980">
        <v>0</v>
      </c>
      <c r="O15" s="979">
        <v>0</v>
      </c>
      <c r="P15" s="980">
        <f t="shared" si="2"/>
        <v>0</v>
      </c>
      <c r="R15" s="977"/>
    </row>
    <row r="16" spans="1:21" s="963" customFormat="1" ht="16.5" customHeight="1" x14ac:dyDescent="0.25">
      <c r="A16" s="963">
        <v>8</v>
      </c>
      <c r="B16" s="978" t="s">
        <v>40</v>
      </c>
      <c r="C16" s="979">
        <f t="shared" si="0"/>
        <v>3652</v>
      </c>
      <c r="D16" s="980">
        <f t="shared" si="1"/>
        <v>100</v>
      </c>
      <c r="E16" s="979">
        <v>752</v>
      </c>
      <c r="F16" s="980">
        <v>20.591456736035049</v>
      </c>
      <c r="G16" s="979">
        <v>1929</v>
      </c>
      <c r="H16" s="980">
        <v>52.820372398685656</v>
      </c>
      <c r="I16" s="979">
        <v>137</v>
      </c>
      <c r="J16" s="980">
        <v>3.751369112814896</v>
      </c>
      <c r="K16" s="979">
        <v>834</v>
      </c>
      <c r="L16" s="980">
        <v>22.836801752464403</v>
      </c>
      <c r="M16" s="979">
        <v>0</v>
      </c>
      <c r="N16" s="980">
        <v>0</v>
      </c>
      <c r="O16" s="979">
        <v>0</v>
      </c>
      <c r="P16" s="980">
        <f t="shared" si="2"/>
        <v>0</v>
      </c>
      <c r="R16" s="977"/>
    </row>
    <row r="17" spans="1:18" s="963" customFormat="1" ht="16.5" customHeight="1" x14ac:dyDescent="0.25">
      <c r="A17" s="963">
        <v>9</v>
      </c>
      <c r="B17" s="978" t="s">
        <v>41</v>
      </c>
      <c r="C17" s="979">
        <f t="shared" si="0"/>
        <v>4485</v>
      </c>
      <c r="D17" s="980">
        <f t="shared" si="1"/>
        <v>100</v>
      </c>
      <c r="E17" s="979">
        <v>3609</v>
      </c>
      <c r="F17" s="980">
        <v>80.468227424749159</v>
      </c>
      <c r="G17" s="979">
        <v>5</v>
      </c>
      <c r="H17" s="980">
        <v>0.11148272017837235</v>
      </c>
      <c r="I17" s="979">
        <v>871</v>
      </c>
      <c r="J17" s="980">
        <v>19.420289855072465</v>
      </c>
      <c r="K17" s="979">
        <v>0</v>
      </c>
      <c r="L17" s="980">
        <v>0</v>
      </c>
      <c r="M17" s="979">
        <v>0</v>
      </c>
      <c r="N17" s="980">
        <v>0</v>
      </c>
      <c r="O17" s="979">
        <v>0</v>
      </c>
      <c r="P17" s="980">
        <f t="shared" si="2"/>
        <v>0</v>
      </c>
      <c r="R17" s="977"/>
    </row>
    <row r="18" spans="1:18" s="963" customFormat="1" ht="16.5" customHeight="1" x14ac:dyDescent="0.25">
      <c r="A18" s="963">
        <v>10</v>
      </c>
      <c r="B18" s="978" t="s">
        <v>3</v>
      </c>
      <c r="C18" s="979">
        <f t="shared" si="0"/>
        <v>8749</v>
      </c>
      <c r="D18" s="980">
        <f t="shared" si="1"/>
        <v>100</v>
      </c>
      <c r="E18" s="979">
        <v>6471</v>
      </c>
      <c r="F18" s="980">
        <v>73.962738598697001</v>
      </c>
      <c r="G18" s="979">
        <v>1374</v>
      </c>
      <c r="H18" s="980">
        <v>15.704651960224025</v>
      </c>
      <c r="I18" s="979">
        <v>82</v>
      </c>
      <c r="J18" s="980">
        <v>0.93724997142530575</v>
      </c>
      <c r="K18" s="979">
        <v>822</v>
      </c>
      <c r="L18" s="980">
        <v>9.3953594696536751</v>
      </c>
      <c r="M18" s="979">
        <v>0</v>
      </c>
      <c r="N18" s="980">
        <v>0</v>
      </c>
      <c r="O18" s="979">
        <v>0</v>
      </c>
      <c r="P18" s="980">
        <f t="shared" si="2"/>
        <v>0</v>
      </c>
      <c r="R18" s="977"/>
    </row>
    <row r="19" spans="1:18" s="962" customFormat="1" ht="16.5" customHeight="1" x14ac:dyDescent="0.25">
      <c r="A19" s="962">
        <v>11</v>
      </c>
      <c r="B19" s="978" t="s">
        <v>2</v>
      </c>
      <c r="C19" s="979">
        <f t="shared" si="0"/>
        <v>7405</v>
      </c>
      <c r="D19" s="980">
        <f t="shared" si="1"/>
        <v>100</v>
      </c>
      <c r="E19" s="979">
        <v>6307</v>
      </c>
      <c r="F19" s="980">
        <v>85.172180958811623</v>
      </c>
      <c r="G19" s="979">
        <v>0</v>
      </c>
      <c r="H19" s="980">
        <v>0</v>
      </c>
      <c r="I19" s="979">
        <v>295</v>
      </c>
      <c r="J19" s="980">
        <v>3.9837947332883186</v>
      </c>
      <c r="K19" s="979">
        <v>803</v>
      </c>
      <c r="L19" s="980">
        <v>10.844024307900067</v>
      </c>
      <c r="M19" s="979">
        <v>0</v>
      </c>
      <c r="N19" s="980">
        <v>0</v>
      </c>
      <c r="O19" s="979">
        <v>0</v>
      </c>
      <c r="P19" s="980">
        <f t="shared" si="2"/>
        <v>0</v>
      </c>
      <c r="R19" s="977"/>
    </row>
    <row r="20" spans="1:18" s="962" customFormat="1" ht="16.5" customHeight="1" x14ac:dyDescent="0.25">
      <c r="A20" s="962">
        <v>12</v>
      </c>
      <c r="B20" s="978" t="s">
        <v>35</v>
      </c>
      <c r="C20" s="979">
        <f t="shared" si="0"/>
        <v>7149</v>
      </c>
      <c r="D20" s="980">
        <f t="shared" si="1"/>
        <v>100</v>
      </c>
      <c r="E20" s="979">
        <v>3042</v>
      </c>
      <c r="F20" s="980">
        <v>42.551405791019725</v>
      </c>
      <c r="G20" s="979">
        <v>612</v>
      </c>
      <c r="H20" s="980">
        <v>8.5606378514477548</v>
      </c>
      <c r="I20" s="979">
        <v>1664</v>
      </c>
      <c r="J20" s="980">
        <v>23.275982654916771</v>
      </c>
      <c r="K20" s="979">
        <v>1831</v>
      </c>
      <c r="L20" s="980">
        <v>25.611973702615749</v>
      </c>
      <c r="M20" s="979">
        <v>0</v>
      </c>
      <c r="N20" s="980">
        <v>0</v>
      </c>
      <c r="O20" s="979">
        <v>0</v>
      </c>
      <c r="P20" s="980">
        <f t="shared" si="2"/>
        <v>0</v>
      </c>
      <c r="R20" s="977"/>
    </row>
    <row r="21" spans="1:18" s="962" customFormat="1" ht="16.5" customHeight="1" x14ac:dyDescent="0.25">
      <c r="A21" s="962">
        <v>13</v>
      </c>
      <c r="B21" s="978" t="s">
        <v>42</v>
      </c>
      <c r="C21" s="979">
        <f t="shared" si="0"/>
        <v>5569</v>
      </c>
      <c r="D21" s="980">
        <f t="shared" si="1"/>
        <v>100</v>
      </c>
      <c r="E21" s="979">
        <v>1139</v>
      </c>
      <c r="F21" s="980">
        <v>20.45250493804992</v>
      </c>
      <c r="G21" s="979">
        <v>3</v>
      </c>
      <c r="H21" s="980">
        <v>5.3869635482133235E-2</v>
      </c>
      <c r="I21" s="979">
        <v>453</v>
      </c>
      <c r="J21" s="980">
        <v>8.1343149578021183</v>
      </c>
      <c r="K21" s="979">
        <v>3974</v>
      </c>
      <c r="L21" s="980">
        <v>71.359310468665825</v>
      </c>
      <c r="M21" s="979">
        <v>0</v>
      </c>
      <c r="N21" s="980">
        <v>0</v>
      </c>
      <c r="O21" s="979">
        <v>0</v>
      </c>
      <c r="P21" s="980">
        <f t="shared" si="2"/>
        <v>0</v>
      </c>
      <c r="R21" s="977"/>
    </row>
    <row r="22" spans="1:18" s="962" customFormat="1" ht="16.5" customHeight="1" x14ac:dyDescent="0.25">
      <c r="A22" s="962">
        <v>14</v>
      </c>
      <c r="B22" s="978" t="s">
        <v>43</v>
      </c>
      <c r="C22" s="979">
        <f t="shared" si="0"/>
        <v>241</v>
      </c>
      <c r="D22" s="980">
        <f t="shared" si="1"/>
        <v>100</v>
      </c>
      <c r="E22" s="979">
        <v>0</v>
      </c>
      <c r="F22" s="980">
        <v>0</v>
      </c>
      <c r="G22" s="979">
        <v>0</v>
      </c>
      <c r="H22" s="980">
        <v>0</v>
      </c>
      <c r="I22" s="979">
        <v>93</v>
      </c>
      <c r="J22" s="980">
        <v>38.589211618257266</v>
      </c>
      <c r="K22" s="979">
        <v>148</v>
      </c>
      <c r="L22" s="980">
        <v>61.410788381742741</v>
      </c>
      <c r="M22" s="979">
        <v>0</v>
      </c>
      <c r="N22" s="980">
        <v>0</v>
      </c>
      <c r="O22" s="979">
        <v>0</v>
      </c>
      <c r="P22" s="980">
        <f t="shared" si="2"/>
        <v>0</v>
      </c>
      <c r="R22" s="977"/>
    </row>
    <row r="23" spans="1:18" s="962" customFormat="1" ht="16.5" customHeight="1" x14ac:dyDescent="0.25">
      <c r="A23" s="962">
        <v>15</v>
      </c>
      <c r="B23" s="978" t="s">
        <v>44</v>
      </c>
      <c r="C23" s="979">
        <f t="shared" si="0"/>
        <v>896</v>
      </c>
      <c r="D23" s="980">
        <f t="shared" si="1"/>
        <v>100</v>
      </c>
      <c r="E23" s="979">
        <v>557</v>
      </c>
      <c r="F23" s="980">
        <v>62.165178571428569</v>
      </c>
      <c r="G23" s="979">
        <v>13</v>
      </c>
      <c r="H23" s="980">
        <v>1.4508928571428572</v>
      </c>
      <c r="I23" s="979">
        <v>191</v>
      </c>
      <c r="J23" s="980">
        <v>21.316964285714285</v>
      </c>
      <c r="K23" s="979">
        <v>135</v>
      </c>
      <c r="L23" s="980">
        <v>15.066964285714285</v>
      </c>
      <c r="M23" s="979">
        <v>0</v>
      </c>
      <c r="N23" s="980">
        <v>0</v>
      </c>
      <c r="O23" s="979">
        <v>0</v>
      </c>
      <c r="P23" s="980">
        <f t="shared" si="2"/>
        <v>0</v>
      </c>
      <c r="R23" s="977"/>
    </row>
    <row r="24" spans="1:18" s="962" customFormat="1" ht="16.5" customHeight="1" x14ac:dyDescent="0.25">
      <c r="A24" s="962">
        <v>16</v>
      </c>
      <c r="B24" s="978" t="s">
        <v>45</v>
      </c>
      <c r="C24" s="979">
        <f t="shared" si="0"/>
        <v>36</v>
      </c>
      <c r="D24" s="980">
        <f t="shared" si="1"/>
        <v>100</v>
      </c>
      <c r="E24" s="979">
        <v>0</v>
      </c>
      <c r="F24" s="980">
        <v>0</v>
      </c>
      <c r="G24" s="979">
        <v>32</v>
      </c>
      <c r="H24" s="980">
        <v>88.888888888888886</v>
      </c>
      <c r="I24" s="979">
        <v>4</v>
      </c>
      <c r="J24" s="980">
        <v>11.111111111111111</v>
      </c>
      <c r="K24" s="979">
        <v>0</v>
      </c>
      <c r="L24" s="980">
        <v>0</v>
      </c>
      <c r="M24" s="979">
        <v>0</v>
      </c>
      <c r="N24" s="980">
        <v>0</v>
      </c>
      <c r="O24" s="979">
        <v>0</v>
      </c>
      <c r="P24" s="980">
        <f t="shared" si="2"/>
        <v>0</v>
      </c>
      <c r="R24" s="977"/>
    </row>
    <row r="25" spans="1:18" s="962" customFormat="1" ht="16.5" customHeight="1" x14ac:dyDescent="0.25">
      <c r="A25" s="962">
        <v>17</v>
      </c>
      <c r="B25" s="978" t="s">
        <v>46</v>
      </c>
      <c r="C25" s="979">
        <f t="shared" si="0"/>
        <v>38</v>
      </c>
      <c r="D25" s="980">
        <f t="shared" si="1"/>
        <v>100</v>
      </c>
      <c r="E25" s="979">
        <v>0</v>
      </c>
      <c r="F25" s="980">
        <v>0</v>
      </c>
      <c r="G25" s="979">
        <v>16</v>
      </c>
      <c r="H25" s="980">
        <v>42.105263157894733</v>
      </c>
      <c r="I25" s="979">
        <v>22</v>
      </c>
      <c r="J25" s="980">
        <v>57.894736842105267</v>
      </c>
      <c r="K25" s="979">
        <v>0</v>
      </c>
      <c r="L25" s="980">
        <v>0</v>
      </c>
      <c r="M25" s="979">
        <v>0</v>
      </c>
      <c r="N25" s="980">
        <v>0</v>
      </c>
      <c r="O25" s="979">
        <v>0</v>
      </c>
      <c r="P25" s="980">
        <f t="shared" si="2"/>
        <v>0</v>
      </c>
      <c r="R25" s="977"/>
    </row>
    <row r="26" spans="1:18" s="962" customFormat="1" ht="16.5" customHeight="1" x14ac:dyDescent="0.25">
      <c r="B26" s="981" t="s">
        <v>1</v>
      </c>
      <c r="C26" s="982">
        <f t="shared" si="0"/>
        <v>1</v>
      </c>
      <c r="D26" s="983">
        <f t="shared" si="1"/>
        <v>100</v>
      </c>
      <c r="E26" s="982">
        <v>1</v>
      </c>
      <c r="F26" s="983">
        <v>100</v>
      </c>
      <c r="G26" s="982">
        <v>0</v>
      </c>
      <c r="H26" s="983">
        <v>0</v>
      </c>
      <c r="I26" s="982">
        <v>0</v>
      </c>
      <c r="J26" s="983">
        <v>0</v>
      </c>
      <c r="K26" s="982">
        <v>0</v>
      </c>
      <c r="L26" s="983">
        <v>0</v>
      </c>
      <c r="M26" s="982">
        <v>0</v>
      </c>
      <c r="N26" s="983">
        <v>0</v>
      </c>
      <c r="O26" s="982">
        <v>0</v>
      </c>
      <c r="P26" s="983">
        <f t="shared" si="2"/>
        <v>0</v>
      </c>
      <c r="R26" s="977"/>
    </row>
    <row r="27" spans="1:18" s="1287" customFormat="1" x14ac:dyDescent="0.25">
      <c r="B27" s="1288" t="s">
        <v>0</v>
      </c>
      <c r="C27" s="1291">
        <f>SUM(C9:C26)</f>
        <v>68257</v>
      </c>
      <c r="D27" s="1292">
        <f>C27/$C27*100</f>
        <v>100</v>
      </c>
      <c r="E27" s="1291">
        <f>SUM(E9:E26)</f>
        <v>32278</v>
      </c>
      <c r="F27" s="1292">
        <f>E27/$C27*100</f>
        <v>47.288922747850037</v>
      </c>
      <c r="G27" s="1291">
        <f>SUM(G9:G26)</f>
        <v>4066</v>
      </c>
      <c r="H27" s="1292">
        <f>G27/$C27*100</f>
        <v>5.9568981935918659</v>
      </c>
      <c r="I27" s="1291">
        <f>SUM(I9:I26)</f>
        <v>18238</v>
      </c>
      <c r="J27" s="1292">
        <f>I27/$C27*100</f>
        <v>26.719603850154559</v>
      </c>
      <c r="K27" s="1291">
        <f>SUM(K9:K26)</f>
        <v>13397</v>
      </c>
      <c r="L27" s="1292">
        <f>K27/$C27*100</f>
        <v>19.627290973819537</v>
      </c>
      <c r="M27" s="1291">
        <f>SUM(M9:M26)</f>
        <v>278</v>
      </c>
      <c r="N27" s="1292">
        <f>M27/$C27*100</f>
        <v>0.40728423458399871</v>
      </c>
      <c r="O27" s="1291">
        <f>SUM(O9:O26)</f>
        <v>0</v>
      </c>
      <c r="P27" s="1292">
        <f>O27/$C27*100</f>
        <v>0</v>
      </c>
    </row>
    <row r="28" spans="1:18" s="961" customFormat="1" hidden="1" x14ac:dyDescent="0.25">
      <c r="A28" s="964">
        <v>18</v>
      </c>
      <c r="B28" s="964" t="s">
        <v>39</v>
      </c>
      <c r="C28" s="984"/>
      <c r="D28" s="985"/>
      <c r="E28" s="984"/>
      <c r="F28" s="985"/>
      <c r="G28" s="984"/>
      <c r="H28" s="985"/>
      <c r="I28" s="984"/>
      <c r="J28" s="985"/>
      <c r="K28" s="984"/>
      <c r="L28" s="985"/>
      <c r="M28" s="984"/>
      <c r="N28" s="985"/>
      <c r="O28" s="984"/>
      <c r="P28" s="985"/>
    </row>
    <row r="29" spans="1:18" s="987" customFormat="1" hidden="1" x14ac:dyDescent="0.25">
      <c r="A29" s="964">
        <v>19</v>
      </c>
      <c r="B29" s="964" t="s">
        <v>47</v>
      </c>
      <c r="C29" s="986"/>
      <c r="D29" s="986"/>
      <c r="E29" s="986"/>
      <c r="F29" s="986"/>
      <c r="G29" s="986"/>
      <c r="H29" s="986"/>
      <c r="I29" s="986"/>
      <c r="K29" s="986"/>
      <c r="L29" s="986"/>
      <c r="M29" s="986"/>
      <c r="N29" s="986"/>
      <c r="O29" s="986"/>
      <c r="P29" s="986"/>
    </row>
    <row r="30" spans="1:18" hidden="1" x14ac:dyDescent="0.25"/>
    <row r="31" spans="1:18" hidden="1" x14ac:dyDescent="0.25">
      <c r="B31" s="960"/>
      <c r="M31" s="960"/>
      <c r="N31" s="960"/>
    </row>
    <row r="32" spans="1:18" hidden="1" x14ac:dyDescent="0.25">
      <c r="B32" s="960"/>
      <c r="D32" s="960"/>
      <c r="M32" s="960"/>
      <c r="N32" s="960"/>
    </row>
    <row r="33" spans="2:14" hidden="1" x14ac:dyDescent="0.25">
      <c r="B33" s="960"/>
      <c r="D33" s="960"/>
      <c r="M33" s="960"/>
      <c r="N33" s="960"/>
    </row>
    <row r="34" spans="2:14" hidden="1" x14ac:dyDescent="0.25">
      <c r="B34" s="960"/>
      <c r="D34" s="960"/>
      <c r="M34" s="960"/>
      <c r="N34" s="960"/>
    </row>
    <row r="35" spans="2:14" hidden="1" x14ac:dyDescent="0.25">
      <c r="B35" s="960"/>
      <c r="D35" s="960"/>
      <c r="M35" s="960"/>
      <c r="N35" s="960"/>
    </row>
    <row r="36" spans="2:14" hidden="1" x14ac:dyDescent="0.25">
      <c r="B36" s="960"/>
      <c r="D36" s="960"/>
      <c r="M36" s="960"/>
      <c r="N36" s="960"/>
    </row>
    <row r="37" spans="2:14" hidden="1" x14ac:dyDescent="0.25">
      <c r="B37" s="960"/>
      <c r="D37" s="960"/>
      <c r="M37" s="960"/>
      <c r="N37" s="960"/>
    </row>
    <row r="38" spans="2:14" hidden="1" x14ac:dyDescent="0.25">
      <c r="B38" s="960"/>
      <c r="D38" s="960"/>
      <c r="M38" s="960"/>
      <c r="N38" s="960"/>
    </row>
    <row r="39" spans="2:14" hidden="1" x14ac:dyDescent="0.25">
      <c r="B39" s="960"/>
      <c r="D39" s="960"/>
      <c r="M39" s="960"/>
      <c r="N39" s="960"/>
    </row>
    <row r="40" spans="2:14" hidden="1" x14ac:dyDescent="0.25">
      <c r="B40" s="960"/>
      <c r="D40" s="960"/>
      <c r="M40" s="960"/>
      <c r="N40" s="960"/>
    </row>
    <row r="41" spans="2:14" x14ac:dyDescent="0.25">
      <c r="B41" s="960"/>
      <c r="D41" s="960"/>
      <c r="M41" s="960"/>
      <c r="N41" s="960"/>
    </row>
    <row r="42" spans="2:14" s="1220" customFormat="1" x14ac:dyDescent="0.25">
      <c r="B42" s="964"/>
      <c r="D42" s="964"/>
      <c r="M42" s="964"/>
      <c r="N42" s="964"/>
    </row>
    <row r="43" spans="2:14" s="1220" customFormat="1" x14ac:dyDescent="0.25">
      <c r="B43" s="964"/>
      <c r="D43" s="964"/>
      <c r="M43" s="964"/>
      <c r="N43" s="964"/>
    </row>
    <row r="44" spans="2:14" s="1220" customFormat="1" x14ac:dyDescent="0.25">
      <c r="D44" s="964"/>
      <c r="M44" s="964"/>
      <c r="N44" s="964"/>
    </row>
    <row r="45" spans="2:14" s="1220" customFormat="1" x14ac:dyDescent="0.25">
      <c r="B45" s="1220" t="s">
        <v>39</v>
      </c>
      <c r="D45" s="964"/>
      <c r="G45" s="1220">
        <f>IFERROR(GETPIVOTDATA("ID PRESTACION
COUNT",#REF!,"CCAA",$B45,"Grado Resuelto",$B$1,"Subtipo",G$1),0)</f>
        <v>0</v>
      </c>
      <c r="M45" s="964"/>
      <c r="N45" s="964"/>
    </row>
    <row r="46" spans="2:14" s="1220" customFormat="1" x14ac:dyDescent="0.25">
      <c r="B46" s="1220" t="s">
        <v>47</v>
      </c>
      <c r="D46" s="964"/>
      <c r="G46" s="1220">
        <f>IFERROR(GETPIVOTDATA("ID PRESTACION
COUNT",#REF!,"CCAA",$B46,"Grado Resuelto",$B$1,"Subtipo",G$1),0)</f>
        <v>0</v>
      </c>
      <c r="M46" s="964"/>
      <c r="N46" s="964"/>
    </row>
    <row r="47" spans="2:14" s="1220" customFormat="1" x14ac:dyDescent="0.25">
      <c r="D47" s="964"/>
      <c r="M47" s="964"/>
      <c r="N47" s="964"/>
    </row>
    <row r="48" spans="2:14" s="1220" customFormat="1" x14ac:dyDescent="0.25">
      <c r="D48" s="964"/>
    </row>
    <row r="49" spans="4:4" x14ac:dyDescent="0.25">
      <c r="D49" s="960"/>
    </row>
    <row r="50" spans="4:4" x14ac:dyDescent="0.25">
      <c r="D50" s="960"/>
    </row>
    <row r="51" spans="4:4" x14ac:dyDescent="0.25">
      <c r="D51" s="960"/>
    </row>
    <row r="52" spans="4:4" x14ac:dyDescent="0.25">
      <c r="D52" s="960"/>
    </row>
    <row r="53" spans="4:4" x14ac:dyDescent="0.25">
      <c r="D53" s="960"/>
    </row>
    <row r="54" spans="4:4" x14ac:dyDescent="0.25">
      <c r="D54" s="960"/>
    </row>
    <row r="55" spans="4:4" x14ac:dyDescent="0.25">
      <c r="D55" s="960"/>
    </row>
    <row r="56" spans="4:4" x14ac:dyDescent="0.25">
      <c r="D56" s="960"/>
    </row>
    <row r="57" spans="4:4" x14ac:dyDescent="0.25">
      <c r="D57" s="960"/>
    </row>
    <row r="58" spans="4:4" x14ac:dyDescent="0.25">
      <c r="D58" s="960"/>
    </row>
    <row r="59" spans="4:4" x14ac:dyDescent="0.25">
      <c r="D59" s="960"/>
    </row>
  </sheetData>
  <mergeCells count="11">
    <mergeCell ref="O7:P7"/>
    <mergeCell ref="B3:P3"/>
    <mergeCell ref="B4:P4"/>
    <mergeCell ref="C6:P6"/>
    <mergeCell ref="B7:B8"/>
    <mergeCell ref="C7:D7"/>
    <mergeCell ref="E7:F7"/>
    <mergeCell ref="G7:H7"/>
    <mergeCell ref="I7:J7"/>
    <mergeCell ref="K7:L7"/>
    <mergeCell ref="M7:N7"/>
  </mergeCells>
  <printOptions horizontalCentered="1"/>
  <pageMargins left="0" right="0" top="0.43307086614173229" bottom="0.43307086614173229" header="0" footer="0"/>
  <pageSetup paperSize="9" orientation="landscape" r:id="rId1"/>
  <headerFooter alignWithMargins="0"/>
  <colBreaks count="1" manualBreakCount="1">
    <brk id="16" max="1048575" man="1"/>
  </colBreaks>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Hoja35">
    <pageSetUpPr fitToPage="1"/>
  </sheetPr>
  <dimension ref="A1:AM99"/>
  <sheetViews>
    <sheetView showGridLines="0" zoomScaleNormal="100" workbookViewId="0"/>
  </sheetViews>
  <sheetFormatPr baseColWidth="10" defaultColWidth="11.453125" defaultRowHeight="14.5" x14ac:dyDescent="0.35"/>
  <cols>
    <col min="1" max="1" width="1.1796875" style="1014" customWidth="1"/>
    <col min="2" max="2" width="25.26953125" style="1014" customWidth="1"/>
    <col min="3" max="3" width="11.26953125" style="1014" customWidth="1"/>
    <col min="4" max="16384" width="11.453125" style="1014"/>
  </cols>
  <sheetData>
    <row r="1" spans="1:39" s="993" customFormat="1" x14ac:dyDescent="0.25">
      <c r="D1" s="996"/>
      <c r="E1" s="996"/>
      <c r="N1" s="996"/>
    </row>
    <row r="2" spans="1:39" s="997" customFormat="1" ht="47.25" customHeight="1" x14ac:dyDescent="0.35">
      <c r="B2" s="1697"/>
      <c r="C2" s="1697"/>
      <c r="D2" s="1697"/>
      <c r="E2" s="1697"/>
      <c r="F2" s="1697"/>
      <c r="G2" s="1697"/>
      <c r="H2" s="1697"/>
      <c r="I2" s="998"/>
      <c r="L2" s="999"/>
      <c r="N2" s="1000"/>
      <c r="O2" s="1000"/>
      <c r="P2" s="1000"/>
      <c r="Q2" s="1000"/>
      <c r="R2" s="1000"/>
      <c r="S2" s="1000"/>
      <c r="T2" s="1000"/>
      <c r="U2" s="1000"/>
      <c r="V2" s="1000"/>
      <c r="W2" s="1000"/>
      <c r="X2" s="1000"/>
      <c r="Y2" s="1000"/>
      <c r="Z2" s="1000"/>
      <c r="AA2" s="1000"/>
      <c r="AB2" s="1000"/>
      <c r="AC2" s="1000"/>
      <c r="AD2" s="1000"/>
      <c r="AE2" s="1000"/>
      <c r="AF2" s="1000"/>
      <c r="AG2" s="1000"/>
    </row>
    <row r="3" spans="1:39" s="1001" customFormat="1" ht="1.5" customHeight="1" x14ac:dyDescent="0.25">
      <c r="B3" s="1002"/>
      <c r="C3" s="1002"/>
      <c r="D3" s="1002"/>
      <c r="E3" s="1002"/>
      <c r="F3" s="1002"/>
      <c r="G3" s="1002"/>
      <c r="H3" s="1002"/>
      <c r="I3" s="1002"/>
      <c r="J3" s="1002"/>
      <c r="K3" s="1002"/>
      <c r="L3" s="1002"/>
      <c r="M3" s="1002"/>
      <c r="N3" s="1003"/>
      <c r="O3" s="1000"/>
      <c r="P3" s="1000"/>
      <c r="Q3" s="1000"/>
      <c r="R3" s="1000"/>
      <c r="S3" s="1000"/>
      <c r="T3" s="1000"/>
      <c r="U3" s="1000"/>
      <c r="V3" s="1000"/>
      <c r="W3" s="1000"/>
      <c r="X3" s="1000"/>
      <c r="Y3" s="1000"/>
      <c r="Z3" s="1000"/>
      <c r="AA3" s="1000"/>
      <c r="AB3" s="1000"/>
      <c r="AC3" s="1000"/>
      <c r="AD3" s="1000"/>
      <c r="AE3" s="1000"/>
      <c r="AF3" s="1000"/>
      <c r="AG3" s="1000"/>
    </row>
    <row r="4" spans="1:39" s="1001" customFormat="1" ht="24.75" customHeight="1" x14ac:dyDescent="0.25">
      <c r="A4" s="1004"/>
      <c r="B4" s="1698" t="s">
        <v>443</v>
      </c>
      <c r="C4" s="1698"/>
      <c r="D4" s="1698"/>
      <c r="E4" s="1698"/>
      <c r="F4" s="1698"/>
      <c r="G4" s="1698"/>
      <c r="H4" s="1698"/>
      <c r="I4" s="1698"/>
      <c r="J4" s="1698"/>
      <c r="K4" s="1698"/>
      <c r="L4" s="1698"/>
      <c r="M4" s="1005"/>
      <c r="N4" s="1003"/>
      <c r="O4" s="1000"/>
      <c r="P4" s="1000"/>
      <c r="Q4" s="1000"/>
      <c r="R4" s="1000"/>
      <c r="S4" s="1000"/>
      <c r="T4" s="1000"/>
      <c r="U4" s="1000"/>
      <c r="V4" s="1000"/>
      <c r="W4" s="1000"/>
      <c r="X4" s="1000"/>
      <c r="Y4" s="1000"/>
      <c r="Z4" s="1000"/>
      <c r="AA4" s="1000"/>
      <c r="AB4" s="1000"/>
      <c r="AC4" s="1000"/>
      <c r="AD4" s="1000"/>
      <c r="AE4" s="1000"/>
      <c r="AF4" s="1000"/>
      <c r="AG4" s="1000"/>
    </row>
    <row r="5" spans="1:39" s="1001" customFormat="1" ht="14.25" customHeight="1" x14ac:dyDescent="0.25">
      <c r="A5" s="1004"/>
      <c r="B5" s="1699" t="s">
        <v>499</v>
      </c>
      <c r="C5" s="1699"/>
      <c r="D5" s="1699"/>
      <c r="E5" s="1699"/>
      <c r="F5" s="1699"/>
      <c r="G5" s="1699"/>
      <c r="H5" s="1699"/>
      <c r="I5" s="1699"/>
      <c r="J5" s="1699"/>
      <c r="K5" s="1699"/>
      <c r="L5" s="1699"/>
      <c r="M5" s="1006"/>
      <c r="N5" s="1006"/>
      <c r="O5" s="969"/>
      <c r="P5" s="969"/>
      <c r="Q5" s="969"/>
      <c r="R5" s="969"/>
      <c r="S5" s="969"/>
      <c r="T5" s="969"/>
      <c r="U5" s="969"/>
      <c r="V5" s="969"/>
      <c r="W5" s="969"/>
      <c r="X5" s="969"/>
      <c r="Y5" s="969"/>
      <c r="Z5" s="969"/>
      <c r="AA5" s="969"/>
      <c r="AB5" s="969"/>
      <c r="AC5" s="1000"/>
      <c r="AD5" s="1000"/>
      <c r="AE5" s="1000"/>
      <c r="AF5" s="1000"/>
      <c r="AG5" s="1000"/>
    </row>
    <row r="6" spans="1:39" s="126" customFormat="1" x14ac:dyDescent="0.35">
      <c r="B6" s="994"/>
      <c r="C6" s="994"/>
      <c r="D6" s="994"/>
      <c r="E6" s="994"/>
      <c r="F6" s="994"/>
      <c r="G6" s="127"/>
      <c r="H6" s="127"/>
      <c r="I6" s="127"/>
      <c r="J6" s="127"/>
      <c r="K6" s="127"/>
      <c r="L6" s="127"/>
      <c r="M6" s="127"/>
      <c r="N6" s="128"/>
      <c r="O6" s="128"/>
      <c r="P6" s="128"/>
      <c r="Q6" s="128"/>
      <c r="R6" s="128"/>
      <c r="S6" s="128"/>
      <c r="T6" s="128"/>
      <c r="U6" s="128"/>
      <c r="V6" s="128"/>
      <c r="W6" s="128"/>
      <c r="X6" s="128"/>
      <c r="Y6" s="128"/>
      <c r="Z6" s="128"/>
      <c r="AA6" s="128"/>
      <c r="AB6" s="128"/>
      <c r="AC6" s="995"/>
      <c r="AD6" s="995"/>
      <c r="AE6" s="995"/>
      <c r="AF6" s="995"/>
      <c r="AG6" s="995"/>
    </row>
    <row r="7" spans="1:39" s="201" customFormat="1" x14ac:dyDescent="0.35">
      <c r="B7" s="127"/>
      <c r="C7" s="1696"/>
      <c r="D7" s="1696"/>
      <c r="E7" s="1696"/>
      <c r="F7" s="1696"/>
      <c r="G7" s="1696"/>
      <c r="H7" s="1696"/>
      <c r="I7" s="127"/>
      <c r="J7" s="1696"/>
      <c r="K7" s="1696"/>
      <c r="L7" s="1696"/>
      <c r="M7" s="1696"/>
      <c r="N7" s="127"/>
      <c r="O7" s="127"/>
      <c r="P7" s="127"/>
      <c r="Q7" s="1696"/>
      <c r="R7" s="1696"/>
      <c r="S7" s="1696"/>
      <c r="T7" s="1696"/>
      <c r="U7" s="1696"/>
      <c r="V7" s="1696"/>
      <c r="W7" s="127"/>
      <c r="X7" s="127"/>
      <c r="AF7" s="1693"/>
      <c r="AG7" s="1693"/>
      <c r="AH7" s="1693"/>
      <c r="AI7" s="1693"/>
      <c r="AJ7" s="1693"/>
      <c r="AK7" s="1693"/>
      <c r="AL7" s="1693"/>
      <c r="AM7" s="1693"/>
    </row>
    <row r="8" spans="1:39" s="201" customFormat="1" x14ac:dyDescent="0.35">
      <c r="B8" s="127" t="s">
        <v>136</v>
      </c>
      <c r="C8" s="200" t="s">
        <v>137</v>
      </c>
      <c r="D8" s="200" t="s">
        <v>70</v>
      </c>
      <c r="E8" s="200"/>
      <c r="F8" s="200"/>
      <c r="G8" s="200"/>
      <c r="H8" s="200" t="s">
        <v>138</v>
      </c>
      <c r="I8" s="127" t="s">
        <v>137</v>
      </c>
      <c r="J8" s="200" t="s">
        <v>70</v>
      </c>
      <c r="K8" s="200"/>
      <c r="L8" s="200"/>
      <c r="M8" s="200"/>
      <c r="N8" s="127"/>
      <c r="O8" s="127"/>
      <c r="P8" s="202"/>
      <c r="Q8" s="200"/>
      <c r="R8" s="200"/>
      <c r="S8" s="200"/>
      <c r="T8" s="200"/>
      <c r="U8" s="200"/>
      <c r="V8" s="200"/>
      <c r="W8" s="127"/>
      <c r="X8" s="127"/>
      <c r="AE8" s="203"/>
      <c r="AF8" s="204"/>
      <c r="AG8" s="204"/>
      <c r="AH8" s="204"/>
      <c r="AI8" s="204"/>
      <c r="AJ8" s="204"/>
      <c r="AK8" s="204"/>
      <c r="AL8" s="204"/>
      <c r="AM8" s="204"/>
    </row>
    <row r="9" spans="1:39" s="201" customFormat="1" x14ac:dyDescent="0.35">
      <c r="A9" s="1694"/>
      <c r="B9" s="207" t="s">
        <v>139</v>
      </c>
      <c r="C9" s="1007">
        <v>279042</v>
      </c>
      <c r="D9" s="1008">
        <v>0.3638665762570415</v>
      </c>
      <c r="E9" s="1009"/>
      <c r="F9" s="1009"/>
      <c r="G9" s="1009"/>
      <c r="H9" s="1009" t="s">
        <v>140</v>
      </c>
      <c r="I9" s="207">
        <v>210454</v>
      </c>
      <c r="J9" s="1008">
        <v>0.274569203953617</v>
      </c>
      <c r="K9" s="1009"/>
      <c r="L9" s="1009"/>
      <c r="M9" s="1009"/>
      <c r="N9" s="127"/>
      <c r="O9" s="1695"/>
      <c r="P9" s="1010"/>
      <c r="Q9" s="1009"/>
      <c r="R9" s="1009"/>
      <c r="S9" s="1009"/>
      <c r="T9" s="1009"/>
      <c r="U9" s="1009"/>
      <c r="V9" s="1009"/>
      <c r="W9" s="127"/>
      <c r="X9" s="127"/>
      <c r="AD9" s="1694"/>
      <c r="AE9" s="1011"/>
      <c r="AF9" s="1012"/>
      <c r="AG9" s="1012"/>
      <c r="AH9" s="1012"/>
      <c r="AI9" s="1012"/>
      <c r="AJ9" s="1012"/>
      <c r="AK9" s="1012"/>
      <c r="AL9" s="1012"/>
      <c r="AM9" s="1012"/>
    </row>
    <row r="10" spans="1:39" s="201" customFormat="1" x14ac:dyDescent="0.35">
      <c r="A10" s="1694"/>
      <c r="B10" s="207" t="s">
        <v>143</v>
      </c>
      <c r="C10" s="1007">
        <v>174480</v>
      </c>
      <c r="D10" s="1008">
        <v>0.22751929897767578</v>
      </c>
      <c r="E10" s="1009"/>
      <c r="F10" s="1009"/>
      <c r="G10" s="1009"/>
      <c r="H10" s="1009" t="s">
        <v>142</v>
      </c>
      <c r="I10" s="207">
        <v>365796</v>
      </c>
      <c r="J10" s="1008">
        <v>0.47723643422989009</v>
      </c>
      <c r="K10" s="1009"/>
      <c r="L10" s="1009"/>
      <c r="M10" s="1009"/>
      <c r="N10" s="127"/>
      <c r="O10" s="1695"/>
      <c r="P10" s="1010"/>
      <c r="Q10" s="1009"/>
      <c r="R10" s="1009"/>
      <c r="S10" s="1009"/>
      <c r="T10" s="1009"/>
      <c r="U10" s="1009"/>
      <c r="V10" s="1009"/>
      <c r="W10" s="127"/>
      <c r="X10" s="127"/>
      <c r="AD10" s="1694"/>
      <c r="AE10" s="1011"/>
      <c r="AF10" s="1012"/>
      <c r="AG10" s="1012"/>
      <c r="AH10" s="1012"/>
      <c r="AI10" s="1012"/>
      <c r="AJ10" s="1012"/>
      <c r="AK10" s="1012"/>
      <c r="AL10" s="1012"/>
      <c r="AM10" s="1012"/>
    </row>
    <row r="11" spans="1:39" s="201" customFormat="1" x14ac:dyDescent="0.35">
      <c r="A11" s="1694"/>
      <c r="B11" s="207" t="s">
        <v>141</v>
      </c>
      <c r="C11" s="1007">
        <v>153946</v>
      </c>
      <c r="D11" s="1008">
        <v>0.20074327143751303</v>
      </c>
      <c r="E11" s="1009"/>
      <c r="F11" s="1009"/>
      <c r="G11" s="1009"/>
      <c r="H11" s="1009" t="s">
        <v>144</v>
      </c>
      <c r="I11" s="207">
        <v>134863</v>
      </c>
      <c r="J11" s="1008">
        <v>0.17594926469820793</v>
      </c>
      <c r="K11" s="1009"/>
      <c r="L11" s="1009"/>
      <c r="M11" s="1009"/>
      <c r="N11" s="127"/>
      <c r="O11" s="1695"/>
      <c r="P11" s="1010"/>
      <c r="Q11" s="1009"/>
      <c r="R11" s="1009"/>
      <c r="S11" s="1009"/>
      <c r="T11" s="1009"/>
      <c r="U11" s="1009"/>
      <c r="V11" s="1009"/>
      <c r="W11" s="127"/>
      <c r="X11" s="127"/>
      <c r="AD11" s="1694"/>
      <c r="AE11" s="1011"/>
      <c r="AF11" s="1012"/>
      <c r="AG11" s="1012"/>
      <c r="AH11" s="1012"/>
      <c r="AI11" s="1012"/>
      <c r="AJ11" s="1012"/>
      <c r="AK11" s="1012"/>
      <c r="AL11" s="1012"/>
      <c r="AM11" s="1012"/>
    </row>
    <row r="12" spans="1:39" s="201" customFormat="1" x14ac:dyDescent="0.35">
      <c r="A12" s="1694"/>
      <c r="B12" s="207" t="s">
        <v>147</v>
      </c>
      <c r="C12" s="1007">
        <v>32351</v>
      </c>
      <c r="D12" s="1008">
        <v>4.2185218026288336E-2</v>
      </c>
      <c r="E12" s="1009"/>
      <c r="F12" s="1009"/>
      <c r="G12" s="1009"/>
      <c r="H12" s="1009" t="s">
        <v>146</v>
      </c>
      <c r="I12" s="207">
        <v>48557</v>
      </c>
      <c r="J12" s="1008">
        <v>6.3349980691152372E-2</v>
      </c>
      <c r="K12" s="1009"/>
      <c r="L12" s="1009"/>
      <c r="M12" s="1009"/>
      <c r="N12" s="127"/>
      <c r="O12" s="1695"/>
      <c r="P12" s="1010"/>
      <c r="Q12" s="1009"/>
      <c r="R12" s="1009"/>
      <c r="S12" s="1009"/>
      <c r="T12" s="1009"/>
      <c r="U12" s="1009"/>
      <c r="V12" s="1009"/>
      <c r="W12" s="127"/>
      <c r="X12" s="127"/>
      <c r="AD12" s="1694"/>
      <c r="AE12" s="1011"/>
      <c r="AF12" s="1012"/>
      <c r="AG12" s="1012"/>
      <c r="AH12" s="1012"/>
      <c r="AI12" s="1012"/>
      <c r="AJ12" s="1012"/>
      <c r="AK12" s="1012"/>
      <c r="AL12" s="1012"/>
      <c r="AM12" s="1012"/>
    </row>
    <row r="13" spans="1:39" s="201" customFormat="1" x14ac:dyDescent="0.35">
      <c r="A13" s="1694"/>
      <c r="B13" s="207" t="s">
        <v>145</v>
      </c>
      <c r="C13" s="1007">
        <v>24656</v>
      </c>
      <c r="D13" s="1008">
        <v>3.2151053619862299E-2</v>
      </c>
      <c r="E13" s="1009"/>
      <c r="F13" s="1009"/>
      <c r="G13" s="1009"/>
      <c r="H13" s="1009" t="s">
        <v>148</v>
      </c>
      <c r="I13" s="207">
        <v>6818</v>
      </c>
      <c r="J13" s="1008">
        <v>8.8951164271325843E-3</v>
      </c>
      <c r="K13" s="1009"/>
      <c r="L13" s="1009"/>
      <c r="M13" s="1009"/>
      <c r="N13" s="127"/>
      <c r="O13" s="1695"/>
      <c r="P13" s="1010"/>
      <c r="Q13" s="1009"/>
      <c r="R13" s="1009"/>
      <c r="S13" s="1009"/>
      <c r="T13" s="1009"/>
      <c r="U13" s="1009"/>
      <c r="V13" s="1009"/>
      <c r="W13" s="127"/>
      <c r="X13" s="127"/>
      <c r="AD13" s="1694"/>
      <c r="AE13" s="1011"/>
      <c r="AF13" s="1012"/>
      <c r="AG13" s="1012"/>
      <c r="AH13" s="1012"/>
      <c r="AI13" s="1012"/>
      <c r="AJ13" s="1012"/>
      <c r="AK13" s="1012"/>
      <c r="AL13" s="1012"/>
      <c r="AM13" s="1012"/>
    </row>
    <row r="14" spans="1:39" s="201" customFormat="1" x14ac:dyDescent="0.35">
      <c r="A14" s="1694"/>
      <c r="B14" s="207" t="s">
        <v>151</v>
      </c>
      <c r="C14" s="1007">
        <v>13071</v>
      </c>
      <c r="D14" s="1008">
        <v>1.7044387648654288E-2</v>
      </c>
      <c r="E14" s="1009"/>
      <c r="F14" s="1009"/>
      <c r="G14" s="1009"/>
      <c r="H14" s="1009" t="s">
        <v>150</v>
      </c>
      <c r="I14" s="207">
        <v>918</v>
      </c>
      <c r="J14" s="1009"/>
      <c r="K14" s="1009"/>
      <c r="L14" s="1009"/>
      <c r="M14" s="1009"/>
      <c r="N14" s="127"/>
      <c r="O14" s="1695"/>
      <c r="P14" s="1010"/>
      <c r="Q14" s="1009"/>
      <c r="R14" s="1009"/>
      <c r="S14" s="1009"/>
      <c r="T14" s="1009"/>
      <c r="U14" s="1009"/>
      <c r="V14" s="1009"/>
      <c r="W14" s="127"/>
      <c r="X14" s="127"/>
      <c r="AD14" s="1694"/>
      <c r="AE14" s="1011"/>
      <c r="AF14" s="1012"/>
      <c r="AG14" s="1012"/>
      <c r="AH14" s="1012"/>
      <c r="AI14" s="1012"/>
      <c r="AJ14" s="1012"/>
      <c r="AK14" s="1012"/>
      <c r="AL14" s="1012"/>
      <c r="AM14" s="1012"/>
    </row>
    <row r="15" spans="1:39" s="201" customFormat="1" x14ac:dyDescent="0.35">
      <c r="A15" s="1694"/>
      <c r="B15" s="207" t="s">
        <v>149</v>
      </c>
      <c r="C15" s="1007">
        <v>13528</v>
      </c>
      <c r="D15" s="1008">
        <v>1.7640308783642811E-2</v>
      </c>
      <c r="E15" s="1009"/>
      <c r="F15" s="1009"/>
      <c r="G15" s="1009"/>
      <c r="H15" s="1009"/>
      <c r="I15" s="127"/>
      <c r="J15" s="1009"/>
      <c r="K15" s="1009"/>
      <c r="L15" s="1009"/>
      <c r="M15" s="1009"/>
      <c r="N15" s="127"/>
      <c r="O15" s="1695"/>
      <c r="P15" s="1010"/>
      <c r="Q15" s="1009"/>
      <c r="R15" s="1009"/>
      <c r="S15" s="1009"/>
      <c r="T15" s="1009"/>
      <c r="U15" s="1009"/>
      <c r="V15" s="1009"/>
      <c r="W15" s="127"/>
      <c r="X15" s="127"/>
      <c r="AD15" s="1694"/>
      <c r="AE15" s="1011"/>
      <c r="AF15" s="1012"/>
      <c r="AG15" s="1012"/>
      <c r="AH15" s="1012"/>
      <c r="AI15" s="1012"/>
      <c r="AJ15" s="1012"/>
      <c r="AK15" s="1012"/>
      <c r="AL15" s="1012"/>
      <c r="AM15" s="1012"/>
    </row>
    <row r="16" spans="1:39" s="201" customFormat="1" x14ac:dyDescent="0.35">
      <c r="A16" s="1694"/>
      <c r="B16" s="207" t="s">
        <v>190</v>
      </c>
      <c r="C16" s="1007">
        <v>9207</v>
      </c>
      <c r="D16" s="1008">
        <v>1.2005789693302734E-2</v>
      </c>
      <c r="E16" s="1009"/>
      <c r="F16" s="1009"/>
      <c r="G16" s="1009"/>
      <c r="H16" s="1009"/>
      <c r="I16" s="127"/>
      <c r="J16" s="1009"/>
      <c r="K16" s="1009"/>
      <c r="L16" s="1009"/>
      <c r="M16" s="1009"/>
      <c r="N16" s="127"/>
      <c r="O16" s="1695"/>
      <c r="P16" s="1010"/>
      <c r="Q16" s="1009"/>
      <c r="R16" s="1009"/>
      <c r="S16" s="1009"/>
      <c r="T16" s="1009"/>
      <c r="U16" s="1009"/>
      <c r="V16" s="1009"/>
      <c r="W16" s="127"/>
      <c r="X16" s="127"/>
      <c r="AD16" s="1694"/>
      <c r="AE16" s="1011"/>
      <c r="AF16" s="1012"/>
      <c r="AG16" s="1012"/>
      <c r="AH16" s="1012"/>
      <c r="AI16" s="1012"/>
      <c r="AJ16" s="1012"/>
      <c r="AK16" s="1012"/>
      <c r="AL16" s="1012"/>
      <c r="AM16" s="1012"/>
    </row>
    <row r="17" spans="1:28" s="201" customFormat="1" x14ac:dyDescent="0.35">
      <c r="A17" s="1013"/>
      <c r="B17" s="207" t="s">
        <v>150</v>
      </c>
      <c r="C17" s="205">
        <v>66599</v>
      </c>
      <c r="D17" s="1008">
        <v>8.6844095556019199E-2</v>
      </c>
      <c r="E17" s="127"/>
      <c r="F17" s="127"/>
      <c r="G17" s="127"/>
      <c r="H17" s="127"/>
      <c r="I17" s="127"/>
      <c r="J17" s="127"/>
      <c r="K17" s="127"/>
      <c r="L17" s="127"/>
      <c r="M17" s="127"/>
      <c r="N17" s="127"/>
      <c r="O17" s="127"/>
      <c r="P17" s="127"/>
      <c r="Q17" s="127"/>
      <c r="R17" s="127"/>
      <c r="S17" s="127"/>
      <c r="T17" s="127"/>
      <c r="U17" s="127"/>
      <c r="V17" s="127"/>
      <c r="W17" s="127"/>
      <c r="X17" s="127"/>
    </row>
    <row r="18" spans="1:28" s="201" customFormat="1" x14ac:dyDescent="0.35">
      <c r="B18" s="127" t="s">
        <v>153</v>
      </c>
      <c r="C18" s="127" t="s">
        <v>137</v>
      </c>
      <c r="D18" s="127" t="s">
        <v>70</v>
      </c>
      <c r="E18" s="127"/>
      <c r="F18" s="127"/>
      <c r="G18" s="127"/>
      <c r="H18" s="127"/>
      <c r="I18" s="127"/>
      <c r="J18" s="127"/>
      <c r="K18" s="127"/>
      <c r="L18" s="127"/>
      <c r="M18" s="127"/>
      <c r="N18" s="127"/>
      <c r="O18" s="127"/>
      <c r="P18" s="127"/>
      <c r="Q18" s="127"/>
      <c r="R18" s="127"/>
      <c r="S18" s="127"/>
      <c r="T18" s="127"/>
      <c r="U18" s="127"/>
      <c r="V18" s="127"/>
      <c r="W18" s="127"/>
      <c r="X18" s="127"/>
    </row>
    <row r="19" spans="1:28" s="201" customFormat="1" x14ac:dyDescent="0.35">
      <c r="B19" s="127" t="s">
        <v>23</v>
      </c>
      <c r="C19" s="127">
        <v>212949</v>
      </c>
      <c r="D19" s="206">
        <v>0.27749196644279561</v>
      </c>
      <c r="E19" s="127"/>
      <c r="F19" s="127"/>
      <c r="G19" s="127"/>
      <c r="H19" s="127"/>
      <c r="I19" s="127"/>
      <c r="J19" s="127"/>
      <c r="K19" s="127"/>
      <c r="L19" s="127"/>
      <c r="M19" s="127"/>
      <c r="N19" s="127"/>
      <c r="O19" s="127"/>
      <c r="P19" s="127"/>
      <c r="Q19" s="127"/>
      <c r="R19" s="127"/>
      <c r="S19" s="127"/>
      <c r="T19" s="127"/>
      <c r="U19" s="127"/>
      <c r="V19" s="127"/>
      <c r="W19" s="127"/>
      <c r="X19" s="127"/>
      <c r="Y19" s="127"/>
      <c r="Z19" s="127"/>
      <c r="AA19" s="127"/>
      <c r="AB19" s="127"/>
    </row>
    <row r="20" spans="1:28" s="201" customFormat="1" x14ac:dyDescent="0.35">
      <c r="B20" s="127" t="s">
        <v>24</v>
      </c>
      <c r="C20" s="127">
        <v>554457</v>
      </c>
      <c r="D20" s="206">
        <v>0.72250803355720439</v>
      </c>
      <c r="E20" s="127"/>
      <c r="F20" s="127"/>
      <c r="G20" s="127"/>
      <c r="H20" s="127"/>
      <c r="I20" s="127"/>
      <c r="J20" s="127"/>
      <c r="K20" s="127"/>
      <c r="L20" s="127"/>
      <c r="M20" s="127"/>
      <c r="N20" s="127"/>
      <c r="O20" s="127"/>
      <c r="P20" s="127"/>
      <c r="Q20" s="127"/>
      <c r="R20" s="127"/>
      <c r="S20" s="127"/>
      <c r="T20" s="127"/>
      <c r="U20" s="127"/>
      <c r="V20" s="127"/>
      <c r="W20" s="127"/>
      <c r="X20" s="127"/>
      <c r="Y20" s="127"/>
      <c r="Z20" s="127"/>
      <c r="AA20" s="127"/>
      <c r="AB20" s="127"/>
    </row>
    <row r="21" spans="1:28" s="201" customFormat="1" x14ac:dyDescent="0.35">
      <c r="B21" s="127" t="s">
        <v>154</v>
      </c>
      <c r="C21" s="127" t="e">
        <v>#REF!</v>
      </c>
      <c r="D21" s="127"/>
      <c r="E21" s="127"/>
      <c r="F21" s="127"/>
      <c r="G21" s="127"/>
      <c r="H21" s="127"/>
      <c r="I21" s="127"/>
      <c r="J21" s="127"/>
      <c r="K21" s="127"/>
      <c r="L21" s="127"/>
      <c r="M21" s="127"/>
      <c r="N21" s="127"/>
      <c r="O21" s="127"/>
      <c r="P21" s="127"/>
      <c r="Q21" s="127"/>
      <c r="R21" s="127"/>
      <c r="S21" s="127"/>
      <c r="T21" s="127"/>
      <c r="U21" s="127"/>
      <c r="V21" s="127"/>
      <c r="W21" s="127"/>
      <c r="X21" s="127"/>
      <c r="Y21" s="127"/>
      <c r="Z21" s="127"/>
      <c r="AA21" s="127"/>
      <c r="AB21" s="127"/>
    </row>
    <row r="22" spans="1:28" s="201" customFormat="1" x14ac:dyDescent="0.35">
      <c r="B22" s="127"/>
      <c r="C22" s="127"/>
      <c r="D22" s="127"/>
      <c r="E22" s="127"/>
      <c r="F22" s="127"/>
      <c r="G22" s="127"/>
      <c r="H22" s="127"/>
      <c r="I22" s="127"/>
      <c r="J22" s="127"/>
      <c r="K22" s="127"/>
      <c r="L22" s="127"/>
      <c r="M22" s="127"/>
      <c r="N22" s="127"/>
      <c r="O22" s="127"/>
      <c r="P22" s="127"/>
      <c r="Q22" s="127"/>
      <c r="R22" s="127"/>
      <c r="S22" s="127"/>
      <c r="T22" s="127"/>
      <c r="U22" s="127"/>
      <c r="V22" s="127"/>
      <c r="W22" s="127"/>
      <c r="X22" s="127"/>
      <c r="Y22" s="127"/>
      <c r="Z22" s="127"/>
      <c r="AA22" s="127"/>
      <c r="AB22" s="127"/>
    </row>
    <row r="23" spans="1:28" s="995" customFormat="1" x14ac:dyDescent="0.35">
      <c r="B23" s="128"/>
      <c r="C23" s="128"/>
      <c r="D23" s="128"/>
      <c r="E23" s="127"/>
      <c r="F23" s="127"/>
      <c r="G23" s="127"/>
      <c r="H23" s="127"/>
      <c r="I23" s="127"/>
      <c r="J23" s="127"/>
      <c r="K23" s="127"/>
      <c r="L23" s="127"/>
      <c r="M23" s="127"/>
      <c r="N23" s="994"/>
      <c r="O23" s="994"/>
      <c r="P23" s="994"/>
      <c r="Q23" s="994"/>
      <c r="R23" s="994"/>
      <c r="S23" s="994"/>
      <c r="T23" s="994"/>
      <c r="U23" s="994"/>
      <c r="V23" s="994"/>
      <c r="W23" s="994"/>
      <c r="X23" s="994"/>
      <c r="Y23" s="994"/>
      <c r="Z23" s="994"/>
      <c r="AA23" s="994"/>
      <c r="AB23" s="994"/>
    </row>
    <row r="24" spans="1:28" s="995" customFormat="1" x14ac:dyDescent="0.35">
      <c r="B24" s="127"/>
      <c r="C24" s="127"/>
      <c r="D24" s="127"/>
      <c r="E24" s="127"/>
      <c r="F24" s="127"/>
      <c r="G24" s="127"/>
      <c r="H24" s="127"/>
      <c r="I24" s="127"/>
      <c r="J24" s="127"/>
      <c r="K24" s="127"/>
      <c r="L24" s="127"/>
      <c r="M24" s="127"/>
      <c r="N24" s="994"/>
      <c r="O24" s="994"/>
      <c r="P24" s="994"/>
      <c r="Q24" s="994"/>
      <c r="R24" s="994"/>
      <c r="S24" s="994"/>
      <c r="T24" s="994"/>
      <c r="U24" s="994"/>
      <c r="V24" s="994"/>
      <c r="W24" s="994"/>
      <c r="X24" s="994"/>
      <c r="Y24" s="994"/>
      <c r="Z24" s="994"/>
      <c r="AA24" s="994"/>
      <c r="AB24" s="994"/>
    </row>
    <row r="25" spans="1:28" s="995" customFormat="1" x14ac:dyDescent="0.35">
      <c r="B25" s="127"/>
      <c r="C25" s="127"/>
      <c r="D25" s="127"/>
      <c r="E25" s="127"/>
      <c r="F25" s="127"/>
      <c r="G25" s="127"/>
      <c r="H25" s="127"/>
      <c r="I25" s="127"/>
      <c r="J25" s="127"/>
      <c r="K25" s="127"/>
      <c r="L25" s="127"/>
      <c r="M25" s="127"/>
      <c r="N25" s="994"/>
      <c r="O25" s="994"/>
      <c r="P25" s="994"/>
      <c r="Q25" s="994"/>
      <c r="R25" s="994"/>
      <c r="S25" s="994"/>
      <c r="T25" s="994"/>
      <c r="U25" s="994"/>
      <c r="V25" s="994"/>
      <c r="W25" s="994"/>
      <c r="X25" s="994"/>
      <c r="Y25" s="994"/>
      <c r="Z25" s="994"/>
      <c r="AA25" s="994"/>
      <c r="AB25" s="994"/>
    </row>
    <row r="26" spans="1:28" s="995" customFormat="1" x14ac:dyDescent="0.35">
      <c r="B26" s="127"/>
      <c r="C26" s="127"/>
      <c r="D26" s="127"/>
      <c r="E26" s="127"/>
      <c r="F26" s="127"/>
      <c r="G26" s="127"/>
      <c r="H26" s="127"/>
      <c r="I26" s="127"/>
      <c r="J26" s="127"/>
      <c r="K26" s="127"/>
      <c r="L26" s="127"/>
      <c r="M26" s="127"/>
      <c r="N26" s="994"/>
      <c r="O26" s="994"/>
      <c r="P26" s="994"/>
      <c r="Q26" s="994"/>
      <c r="R26" s="994"/>
      <c r="S26" s="994"/>
      <c r="T26" s="994"/>
      <c r="U26" s="994"/>
      <c r="V26" s="994"/>
      <c r="W26" s="994"/>
      <c r="X26" s="994"/>
      <c r="Y26" s="994"/>
      <c r="Z26" s="994"/>
      <c r="AA26" s="994"/>
      <c r="AB26" s="994"/>
    </row>
    <row r="27" spans="1:28" s="995" customFormat="1" x14ac:dyDescent="0.35">
      <c r="B27" s="127"/>
      <c r="C27" s="127"/>
      <c r="D27" s="127"/>
      <c r="E27" s="127"/>
      <c r="F27" s="127"/>
      <c r="G27" s="127"/>
      <c r="H27" s="127"/>
      <c r="I27" s="127"/>
      <c r="J27" s="127"/>
      <c r="K27" s="127"/>
      <c r="L27" s="127"/>
      <c r="M27" s="127"/>
      <c r="N27" s="994"/>
      <c r="O27" s="994"/>
      <c r="P27" s="994"/>
      <c r="Q27" s="994"/>
      <c r="R27" s="994"/>
      <c r="S27" s="994"/>
      <c r="T27" s="994"/>
      <c r="U27" s="994"/>
      <c r="V27" s="994"/>
      <c r="W27" s="994"/>
      <c r="X27" s="994"/>
      <c r="Y27" s="994"/>
      <c r="Z27" s="994"/>
      <c r="AA27" s="994"/>
      <c r="AB27" s="994"/>
    </row>
    <row r="28" spans="1:28" s="995" customFormat="1" x14ac:dyDescent="0.35">
      <c r="B28" s="127"/>
      <c r="C28" s="127"/>
      <c r="D28" s="127"/>
      <c r="E28" s="127"/>
      <c r="F28" s="127"/>
      <c r="G28" s="127"/>
      <c r="H28" s="127"/>
      <c r="I28" s="127"/>
      <c r="J28" s="127"/>
      <c r="K28" s="127"/>
      <c r="L28" s="127"/>
      <c r="M28" s="127"/>
      <c r="N28" s="994"/>
      <c r="O28" s="994"/>
      <c r="P28" s="994"/>
      <c r="Q28" s="994"/>
      <c r="R28" s="994"/>
      <c r="S28" s="994"/>
      <c r="T28" s="994"/>
      <c r="U28" s="994"/>
      <c r="V28" s="994"/>
      <c r="W28" s="994"/>
      <c r="X28" s="994"/>
      <c r="Y28" s="994"/>
      <c r="Z28" s="994"/>
      <c r="AA28" s="994"/>
      <c r="AB28" s="994"/>
    </row>
    <row r="29" spans="1:28" s="995" customFormat="1" x14ac:dyDescent="0.35">
      <c r="B29" s="127"/>
      <c r="C29" s="127"/>
      <c r="D29" s="127"/>
      <c r="E29" s="127"/>
      <c r="F29" s="127"/>
      <c r="G29" s="127"/>
      <c r="H29" s="127"/>
      <c r="I29" s="127"/>
      <c r="J29" s="127"/>
      <c r="K29" s="127"/>
      <c r="L29" s="127"/>
      <c r="M29" s="127"/>
      <c r="N29" s="994"/>
      <c r="O29" s="994"/>
      <c r="P29" s="994"/>
      <c r="Q29" s="994"/>
      <c r="R29" s="994"/>
      <c r="S29" s="994"/>
      <c r="T29" s="994"/>
      <c r="U29" s="994"/>
      <c r="V29" s="994"/>
      <c r="W29" s="994"/>
      <c r="X29" s="994"/>
      <c r="Y29" s="994"/>
      <c r="Z29" s="994"/>
      <c r="AA29" s="994"/>
      <c r="AB29" s="994"/>
    </row>
    <row r="30" spans="1:28" s="994" customFormat="1" x14ac:dyDescent="0.35">
      <c r="B30" s="127"/>
      <c r="C30" s="127"/>
      <c r="D30" s="127"/>
      <c r="E30" s="127"/>
      <c r="F30" s="127"/>
      <c r="G30" s="127"/>
      <c r="H30" s="127"/>
      <c r="I30" s="127"/>
      <c r="J30" s="127"/>
      <c r="K30" s="127"/>
      <c r="L30" s="127"/>
      <c r="M30" s="127"/>
    </row>
    <row r="31" spans="1:28" s="994" customFormat="1" x14ac:dyDescent="0.35">
      <c r="B31" s="127"/>
      <c r="C31" s="127"/>
      <c r="D31" s="127"/>
      <c r="E31" s="127"/>
      <c r="F31" s="127"/>
      <c r="G31" s="127"/>
      <c r="H31" s="127"/>
      <c r="I31" s="127"/>
      <c r="J31" s="127"/>
      <c r="K31" s="127"/>
      <c r="L31" s="127"/>
      <c r="M31" s="127"/>
    </row>
    <row r="32" spans="1:28" s="994" customFormat="1" x14ac:dyDescent="0.35">
      <c r="B32" s="127"/>
      <c r="C32" s="127"/>
      <c r="D32" s="127"/>
      <c r="E32" s="127"/>
      <c r="F32" s="127"/>
      <c r="G32" s="127"/>
      <c r="H32" s="127"/>
      <c r="I32" s="127"/>
      <c r="J32" s="127"/>
      <c r="K32" s="127"/>
      <c r="L32" s="127"/>
      <c r="M32" s="127"/>
    </row>
    <row r="33" spans="2:13" s="994" customFormat="1" x14ac:dyDescent="0.35">
      <c r="B33" s="127"/>
      <c r="C33" s="127"/>
      <c r="D33" s="127"/>
      <c r="E33" s="127"/>
      <c r="F33" s="127"/>
      <c r="G33" s="127"/>
      <c r="H33" s="127"/>
      <c r="I33" s="127"/>
      <c r="J33" s="127"/>
      <c r="K33" s="127"/>
      <c r="L33" s="127"/>
      <c r="M33" s="127"/>
    </row>
    <row r="34" spans="2:13" s="994" customFormat="1" x14ac:dyDescent="0.35">
      <c r="B34" s="127"/>
      <c r="C34" s="127"/>
      <c r="D34" s="127"/>
      <c r="E34" s="127"/>
      <c r="F34" s="127"/>
      <c r="G34" s="127"/>
      <c r="H34" s="127"/>
    </row>
    <row r="35" spans="2:13" s="994" customFormat="1" x14ac:dyDescent="0.35">
      <c r="B35" s="127"/>
      <c r="C35" s="127"/>
      <c r="D35" s="127"/>
      <c r="E35" s="127"/>
      <c r="F35" s="127"/>
      <c r="G35" s="127"/>
      <c r="H35" s="127"/>
    </row>
    <row r="36" spans="2:13" s="994" customFormat="1" x14ac:dyDescent="0.35">
      <c r="B36" s="127"/>
      <c r="C36" s="127"/>
      <c r="D36" s="127"/>
      <c r="E36" s="127"/>
      <c r="F36" s="127"/>
      <c r="G36" s="127"/>
      <c r="H36" s="127"/>
    </row>
    <row r="37" spans="2:13" s="994" customFormat="1" x14ac:dyDescent="0.35">
      <c r="B37" s="127"/>
      <c r="C37" s="127"/>
      <c r="D37" s="127"/>
      <c r="E37" s="127"/>
      <c r="F37" s="127"/>
      <c r="G37" s="127"/>
      <c r="H37" s="127"/>
    </row>
    <row r="38" spans="2:13" s="994" customFormat="1" x14ac:dyDescent="0.35">
      <c r="B38" s="127"/>
      <c r="C38" s="127"/>
      <c r="D38" s="127"/>
      <c r="E38" s="127"/>
      <c r="F38" s="127"/>
      <c r="G38" s="127"/>
      <c r="H38" s="127"/>
    </row>
    <row r="39" spans="2:13" s="994" customFormat="1" x14ac:dyDescent="0.35">
      <c r="B39" s="127"/>
      <c r="C39" s="127"/>
      <c r="D39" s="127"/>
      <c r="E39" s="127"/>
      <c r="F39" s="127"/>
      <c r="G39" s="127"/>
      <c r="H39" s="127"/>
    </row>
    <row r="40" spans="2:13" s="994" customFormat="1" x14ac:dyDescent="0.35">
      <c r="B40" s="127"/>
      <c r="C40" s="127"/>
      <c r="D40" s="127"/>
      <c r="E40" s="127"/>
      <c r="F40" s="127"/>
      <c r="G40" s="127"/>
      <c r="H40" s="127"/>
    </row>
    <row r="41" spans="2:13" s="994" customFormat="1" x14ac:dyDescent="0.35">
      <c r="B41" s="127"/>
      <c r="C41" s="127"/>
      <c r="D41" s="127"/>
      <c r="E41" s="127"/>
      <c r="F41" s="127"/>
      <c r="G41" s="127"/>
      <c r="H41" s="127"/>
    </row>
    <row r="42" spans="2:13" s="994" customFormat="1" x14ac:dyDescent="0.35">
      <c r="B42" s="127"/>
      <c r="C42" s="127"/>
      <c r="D42" s="127"/>
    </row>
    <row r="43" spans="2:13" s="994" customFormat="1" x14ac:dyDescent="0.35"/>
    <row r="44" spans="2:13" s="994" customFormat="1" x14ac:dyDescent="0.35"/>
    <row r="45" spans="2:13" s="994" customFormat="1" x14ac:dyDescent="0.35"/>
    <row r="46" spans="2:13" s="994" customFormat="1" x14ac:dyDescent="0.35"/>
    <row r="47" spans="2:13" s="994" customFormat="1" x14ac:dyDescent="0.35"/>
    <row r="48" spans="2:13" s="994" customFormat="1" x14ac:dyDescent="0.35"/>
    <row r="49" s="994" customFormat="1" x14ac:dyDescent="0.35"/>
    <row r="50" s="994" customFormat="1" x14ac:dyDescent="0.35"/>
    <row r="51" s="994" customFormat="1" x14ac:dyDescent="0.35"/>
    <row r="52" s="994" customFormat="1" x14ac:dyDescent="0.35"/>
    <row r="53" s="994" customFormat="1" x14ac:dyDescent="0.35"/>
    <row r="54" s="994" customFormat="1" x14ac:dyDescent="0.35"/>
    <row r="55" s="994" customFormat="1" x14ac:dyDescent="0.35"/>
    <row r="56" s="994" customFormat="1" x14ac:dyDescent="0.35"/>
    <row r="57" s="994" customFormat="1" x14ac:dyDescent="0.35"/>
    <row r="58" s="994" customFormat="1" x14ac:dyDescent="0.35"/>
    <row r="59" s="994" customFormat="1" x14ac:dyDescent="0.35"/>
    <row r="60" s="994" customFormat="1" x14ac:dyDescent="0.35"/>
    <row r="61" s="994" customFormat="1" x14ac:dyDescent="0.35"/>
    <row r="62" s="994" customFormat="1" x14ac:dyDescent="0.35"/>
    <row r="63" s="994" customFormat="1" x14ac:dyDescent="0.35"/>
    <row r="64" s="994" customFormat="1" x14ac:dyDescent="0.35"/>
    <row r="65" spans="2:4" s="994" customFormat="1" x14ac:dyDescent="0.35"/>
    <row r="66" spans="2:4" s="994" customFormat="1" x14ac:dyDescent="0.35"/>
    <row r="67" spans="2:4" s="128" customFormat="1" x14ac:dyDescent="0.35">
      <c r="B67" s="994"/>
      <c r="C67" s="994"/>
      <c r="D67" s="994"/>
    </row>
    <row r="68" spans="2:4" s="128" customFormat="1" x14ac:dyDescent="0.35"/>
    <row r="69" spans="2:4" s="128" customFormat="1" x14ac:dyDescent="0.35"/>
    <row r="70" spans="2:4" s="128" customFormat="1" x14ac:dyDescent="0.35"/>
    <row r="71" spans="2:4" s="128" customFormat="1" x14ac:dyDescent="0.35"/>
    <row r="72" spans="2:4" s="128" customFormat="1" x14ac:dyDescent="0.35"/>
    <row r="73" spans="2:4" s="128" customFormat="1" x14ac:dyDescent="0.35"/>
    <row r="74" spans="2:4" s="128" customFormat="1" x14ac:dyDescent="0.35"/>
    <row r="75" spans="2:4" s="128" customFormat="1" x14ac:dyDescent="0.35"/>
    <row r="76" spans="2:4" s="128" customFormat="1" x14ac:dyDescent="0.35"/>
    <row r="77" spans="2:4" s="128" customFormat="1" x14ac:dyDescent="0.35"/>
    <row r="78" spans="2:4" s="128" customFormat="1" x14ac:dyDescent="0.35"/>
    <row r="79" spans="2:4" s="128" customFormat="1" x14ac:dyDescent="0.35"/>
    <row r="80" spans="2:4" s="128" customFormat="1" x14ac:dyDescent="0.35"/>
    <row r="81" s="128" customFormat="1" x14ac:dyDescent="0.35"/>
    <row r="82" s="128" customFormat="1" x14ac:dyDescent="0.35"/>
    <row r="83" s="128" customFormat="1" x14ac:dyDescent="0.35"/>
    <row r="84" s="128" customFormat="1" x14ac:dyDescent="0.35"/>
    <row r="85" s="128" customFormat="1" x14ac:dyDescent="0.35"/>
    <row r="86" s="128" customFormat="1" x14ac:dyDescent="0.35"/>
    <row r="87" s="128" customFormat="1" x14ac:dyDescent="0.35"/>
    <row r="88" s="128" customFormat="1" x14ac:dyDescent="0.35"/>
    <row r="89" s="128" customFormat="1" x14ac:dyDescent="0.35"/>
    <row r="90" s="128" customFormat="1" x14ac:dyDescent="0.35"/>
    <row r="91" s="128" customFormat="1" x14ac:dyDescent="0.35"/>
    <row r="92" s="128" customFormat="1" x14ac:dyDescent="0.35"/>
    <row r="93" s="128" customFormat="1" x14ac:dyDescent="0.35"/>
    <row r="94" s="128" customFormat="1" x14ac:dyDescent="0.35"/>
    <row r="95" s="128" customFormat="1" x14ac:dyDescent="0.35"/>
    <row r="96" s="128" customFormat="1" x14ac:dyDescent="0.35"/>
    <row r="97" spans="2:4" s="128" customFormat="1" x14ac:dyDescent="0.35"/>
    <row r="98" spans="2:4" s="128" customFormat="1" x14ac:dyDescent="0.35"/>
    <row r="99" spans="2:4" x14ac:dyDescent="0.35">
      <c r="B99" s="128"/>
      <c r="C99" s="128"/>
      <c r="D99" s="128"/>
    </row>
  </sheetData>
  <mergeCells count="18">
    <mergeCell ref="B2:H2"/>
    <mergeCell ref="B4:L4"/>
    <mergeCell ref="B5:L5"/>
    <mergeCell ref="C7:D7"/>
    <mergeCell ref="E7:F7"/>
    <mergeCell ref="G7:H7"/>
    <mergeCell ref="J7:K7"/>
    <mergeCell ref="L7:M7"/>
    <mergeCell ref="AL7:AM7"/>
    <mergeCell ref="A9:A16"/>
    <mergeCell ref="O9:O16"/>
    <mergeCell ref="AD9:AD16"/>
    <mergeCell ref="Q7:R7"/>
    <mergeCell ref="S7:T7"/>
    <mergeCell ref="U7:V7"/>
    <mergeCell ref="AF7:AG7"/>
    <mergeCell ref="AH7:AI7"/>
    <mergeCell ref="AJ7:AK7"/>
  </mergeCells>
  <printOptions horizontalCentered="1"/>
  <pageMargins left="0" right="0" top="0.43307086614173229" bottom="0.43307086614173229" header="0" footer="0"/>
  <pageSetup paperSize="9" orientation="landscape" r:id="rId1"/>
  <headerFooter alignWithMargins="0"/>
  <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Hoja66">
    <pageSetUpPr fitToPage="1"/>
  </sheetPr>
  <dimension ref="A1:Q42"/>
  <sheetViews>
    <sheetView zoomScaleNormal="100" workbookViewId="0"/>
  </sheetViews>
  <sheetFormatPr baseColWidth="10" defaultColWidth="11.453125" defaultRowHeight="14.5" x14ac:dyDescent="0.35"/>
  <cols>
    <col min="1" max="1" width="4.26953125" style="666" customWidth="1"/>
    <col min="2" max="2" width="12.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9.26953125" style="666" bestFit="1" customWidth="1"/>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561" t="s">
        <v>446</v>
      </c>
      <c r="C6" s="1561"/>
      <c r="D6" s="1561"/>
      <c r="E6" s="1561"/>
      <c r="F6" s="1561"/>
      <c r="G6" s="1561"/>
      <c r="H6" s="1561"/>
      <c r="I6" s="1561"/>
      <c r="J6" s="1561"/>
      <c r="K6" s="1561"/>
      <c r="L6" s="1561"/>
      <c r="M6" s="1561"/>
      <c r="N6" s="1561"/>
      <c r="O6" s="1016"/>
    </row>
    <row r="7" spans="1:17" s="621" customFormat="1" ht="11.25" customHeight="1" x14ac:dyDescent="0.25">
      <c r="A7" s="1015"/>
      <c r="B7" s="1561"/>
      <c r="C7" s="1561"/>
      <c r="D7" s="1561"/>
      <c r="E7" s="1561"/>
      <c r="F7" s="1561"/>
      <c r="G7" s="1561"/>
      <c r="H7" s="1561"/>
      <c r="I7" s="1561"/>
      <c r="J7" s="1561"/>
      <c r="K7" s="1561"/>
      <c r="L7" s="1561"/>
      <c r="M7" s="1561"/>
      <c r="N7" s="1561"/>
      <c r="O7" s="1016"/>
    </row>
    <row r="8" spans="1:17" s="621" customFormat="1" ht="15.75" customHeight="1" x14ac:dyDescent="0.25">
      <c r="A8" s="1015"/>
      <c r="B8" s="1700" t="str">
        <f>porsaad!$B$6</f>
        <v>Situación a 31 de diciembre de 2025</v>
      </c>
      <c r="C8" s="1700"/>
      <c r="D8" s="1700"/>
      <c r="E8" s="1700"/>
      <c r="F8" s="1700"/>
      <c r="G8" s="1700"/>
      <c r="H8" s="1700"/>
      <c r="I8" s="1700"/>
      <c r="J8" s="1700"/>
      <c r="K8" s="1700"/>
      <c r="L8" s="1700"/>
      <c r="M8" s="1700"/>
      <c r="N8" s="1700"/>
      <c r="O8" s="1017"/>
      <c r="P8" s="1017"/>
      <c r="Q8" s="1017"/>
    </row>
    <row r="9" spans="1:17" s="700" customFormat="1" ht="6" customHeight="1" x14ac:dyDescent="0.35">
      <c r="A9" s="1018"/>
      <c r="B9" s="666"/>
      <c r="C9" s="666"/>
      <c r="D9" s="666"/>
      <c r="E9" s="666"/>
      <c r="F9" s="666"/>
      <c r="G9" s="666"/>
      <c r="H9" s="666"/>
      <c r="I9" s="666"/>
      <c r="J9" s="666"/>
      <c r="K9" s="666"/>
      <c r="L9" s="666"/>
      <c r="M9" s="666"/>
      <c r="N9" s="666"/>
      <c r="O9" s="666"/>
      <c r="P9" s="666"/>
      <c r="Q9" s="666"/>
    </row>
    <row r="10" spans="1:17" s="101" customFormat="1" x14ac:dyDescent="0.35"/>
    <row r="11" spans="1:17" s="101" customFormat="1" x14ac:dyDescent="0.35">
      <c r="C11" s="1701" t="s">
        <v>0</v>
      </c>
      <c r="D11" s="1701"/>
      <c r="E11" s="1701"/>
    </row>
    <row r="12" spans="1:17" s="101" customFormat="1" x14ac:dyDescent="0.35">
      <c r="C12" s="101" t="s">
        <v>23</v>
      </c>
      <c r="D12" s="101" t="s">
        <v>24</v>
      </c>
      <c r="E12" s="101" t="s">
        <v>154</v>
      </c>
      <c r="F12" s="101" t="s">
        <v>68</v>
      </c>
      <c r="G12" s="101" t="s">
        <v>155</v>
      </c>
      <c r="H12" s="101" t="s">
        <v>156</v>
      </c>
    </row>
    <row r="13" spans="1:17" s="101" customFormat="1" x14ac:dyDescent="0.35">
      <c r="B13" s="101" t="s">
        <v>8</v>
      </c>
      <c r="C13" s="1019">
        <v>18294</v>
      </c>
      <c r="D13" s="1019">
        <v>78887</v>
      </c>
      <c r="E13" s="1019" t="e">
        <v>#REF!</v>
      </c>
      <c r="F13" s="1019">
        <v>97181</v>
      </c>
      <c r="G13" s="129">
        <v>0.18824667373251974</v>
      </c>
      <c r="H13" s="129">
        <v>0.81175332626748031</v>
      </c>
      <c r="I13" s="129">
        <v>0.27749196644279561</v>
      </c>
      <c r="M13" s="1019"/>
      <c r="N13" s="1019"/>
      <c r="O13" s="1020"/>
      <c r="P13" s="1020"/>
      <c r="Q13" s="1020"/>
    </row>
    <row r="14" spans="1:17" s="101" customFormat="1" x14ac:dyDescent="0.35">
      <c r="B14" s="101" t="s">
        <v>7</v>
      </c>
      <c r="C14" s="1019">
        <v>8000</v>
      </c>
      <c r="D14" s="1019">
        <v>18656</v>
      </c>
      <c r="E14" s="1019" t="e">
        <v>#REF!</v>
      </c>
      <c r="F14" s="1019">
        <v>26656</v>
      </c>
      <c r="G14" s="129">
        <v>0.30012004801920766</v>
      </c>
      <c r="H14" s="129">
        <v>0.69987995198079234</v>
      </c>
      <c r="I14" s="129">
        <v>0.27749196644279561</v>
      </c>
      <c r="M14" s="1019"/>
      <c r="N14" s="1019"/>
      <c r="O14" s="1020"/>
      <c r="P14" s="1020"/>
      <c r="Q14" s="1020"/>
    </row>
    <row r="15" spans="1:17" s="101" customFormat="1" x14ac:dyDescent="0.35">
      <c r="B15" s="101" t="s">
        <v>37</v>
      </c>
      <c r="C15" s="1019">
        <v>3508</v>
      </c>
      <c r="D15" s="1019">
        <v>9815</v>
      </c>
      <c r="E15" s="1019" t="e">
        <v>#REF!</v>
      </c>
      <c r="F15" s="1019">
        <v>13323</v>
      </c>
      <c r="G15" s="129">
        <v>0.2633040606470014</v>
      </c>
      <c r="H15" s="129">
        <v>0.7366959393529986</v>
      </c>
      <c r="I15" s="129">
        <v>0.27749196644279561</v>
      </c>
      <c r="M15" s="1019"/>
      <c r="N15" s="1019"/>
      <c r="O15" s="1020"/>
      <c r="P15" s="1020"/>
      <c r="Q15" s="1020"/>
    </row>
    <row r="16" spans="1:17" s="101" customFormat="1" x14ac:dyDescent="0.35">
      <c r="B16" s="101" t="s">
        <v>38</v>
      </c>
      <c r="C16" s="1019">
        <v>8048</v>
      </c>
      <c r="D16" s="1019">
        <v>19196</v>
      </c>
      <c r="E16" s="1019" t="e">
        <v>#REF!</v>
      </c>
      <c r="F16" s="1019">
        <v>27244</v>
      </c>
      <c r="G16" s="129">
        <v>0.29540449273234476</v>
      </c>
      <c r="H16" s="129">
        <v>0.7045955072676553</v>
      </c>
      <c r="I16" s="129">
        <v>0.27749196644279561</v>
      </c>
      <c r="M16" s="1019"/>
      <c r="N16" s="1019"/>
      <c r="O16" s="1020"/>
      <c r="P16" s="1020"/>
      <c r="Q16" s="1020"/>
    </row>
    <row r="17" spans="2:17" s="101" customFormat="1" x14ac:dyDescent="0.35">
      <c r="B17" s="101" t="s">
        <v>6</v>
      </c>
      <c r="C17" s="1019">
        <v>7417</v>
      </c>
      <c r="D17" s="1019">
        <v>21324</v>
      </c>
      <c r="E17" s="1019" t="e">
        <v>#REF!</v>
      </c>
      <c r="F17" s="1019">
        <v>28741</v>
      </c>
      <c r="G17" s="129">
        <v>0.25806339375804599</v>
      </c>
      <c r="H17" s="129">
        <v>0.74193660624195401</v>
      </c>
      <c r="I17" s="129">
        <v>0.27749196644279561</v>
      </c>
      <c r="M17" s="1019"/>
      <c r="N17" s="1019"/>
      <c r="O17" s="1020"/>
      <c r="P17" s="1020"/>
      <c r="Q17" s="1020"/>
    </row>
    <row r="18" spans="2:17" s="101" customFormat="1" x14ac:dyDescent="0.35">
      <c r="B18" s="101" t="s">
        <v>5</v>
      </c>
      <c r="C18" s="1019">
        <v>2751</v>
      </c>
      <c r="D18" s="1019">
        <v>7041</v>
      </c>
      <c r="E18" s="1019" t="e">
        <v>#REF!</v>
      </c>
      <c r="F18" s="1019">
        <v>9792</v>
      </c>
      <c r="G18" s="129">
        <v>0.28094362745098039</v>
      </c>
      <c r="H18" s="129">
        <v>0.71905637254901966</v>
      </c>
      <c r="I18" s="129">
        <v>0.27749196644279561</v>
      </c>
      <c r="M18" s="1019"/>
      <c r="N18" s="1019"/>
      <c r="O18" s="1020"/>
      <c r="P18" s="1020"/>
      <c r="Q18" s="1020"/>
    </row>
    <row r="19" spans="2:17" s="101" customFormat="1" x14ac:dyDescent="0.35">
      <c r="B19" s="101" t="s">
        <v>4</v>
      </c>
      <c r="C19" s="1019">
        <v>10061</v>
      </c>
      <c r="D19" s="1019">
        <v>29423</v>
      </c>
      <c r="E19" s="1019" t="e">
        <v>#REF!</v>
      </c>
      <c r="F19" s="1019">
        <v>39484</v>
      </c>
      <c r="G19" s="129">
        <v>0.25481207577753012</v>
      </c>
      <c r="H19" s="129">
        <v>0.74518792422246982</v>
      </c>
      <c r="I19" s="129">
        <v>0.27749196644279561</v>
      </c>
      <c r="M19" s="1019"/>
      <c r="N19" s="1019"/>
      <c r="O19" s="1020"/>
      <c r="P19" s="1020"/>
      <c r="Q19" s="1020"/>
    </row>
    <row r="20" spans="2:17" s="101" customFormat="1" x14ac:dyDescent="0.35">
      <c r="B20" s="101" t="s">
        <v>40</v>
      </c>
      <c r="C20" s="1019">
        <v>6384</v>
      </c>
      <c r="D20" s="1019">
        <v>19035</v>
      </c>
      <c r="E20" s="1019" t="e">
        <v>#REF!</v>
      </c>
      <c r="F20" s="1019">
        <v>25419</v>
      </c>
      <c r="G20" s="129">
        <v>0.25115071403281009</v>
      </c>
      <c r="H20" s="129">
        <v>0.74884928596718991</v>
      </c>
      <c r="I20" s="129">
        <v>0.27749196644279561</v>
      </c>
      <c r="M20" s="1019"/>
      <c r="N20" s="1019"/>
      <c r="O20" s="1020"/>
      <c r="P20" s="1020"/>
      <c r="Q20" s="1020"/>
    </row>
    <row r="21" spans="2:17" s="101" customFormat="1" x14ac:dyDescent="0.35">
      <c r="B21" s="101" t="s">
        <v>41</v>
      </c>
      <c r="C21" s="1019">
        <v>58718</v>
      </c>
      <c r="D21" s="1019">
        <v>110202</v>
      </c>
      <c r="E21" s="1019" t="e">
        <v>#REF!</v>
      </c>
      <c r="F21" s="1019">
        <v>168920</v>
      </c>
      <c r="G21" s="129">
        <v>0.34760833530665403</v>
      </c>
      <c r="H21" s="129">
        <v>0.65239166469334597</v>
      </c>
      <c r="I21" s="129">
        <v>0.27749196644279561</v>
      </c>
      <c r="M21" s="1019"/>
      <c r="N21" s="1019"/>
      <c r="O21" s="1020"/>
      <c r="P21" s="1020"/>
      <c r="Q21" s="1020"/>
    </row>
    <row r="22" spans="2:17" s="101" customFormat="1" x14ac:dyDescent="0.35">
      <c r="B22" s="101" t="s">
        <v>3</v>
      </c>
      <c r="C22" s="1019">
        <v>37388</v>
      </c>
      <c r="D22" s="1019">
        <v>99082</v>
      </c>
      <c r="E22" s="1019" t="e">
        <v>#REF!</v>
      </c>
      <c r="F22" s="1019">
        <v>136470</v>
      </c>
      <c r="G22" s="129">
        <v>0.27396497398695685</v>
      </c>
      <c r="H22" s="129">
        <v>0.72603502601304315</v>
      </c>
      <c r="I22" s="129">
        <v>0.27749196644279561</v>
      </c>
      <c r="M22" s="1019"/>
      <c r="N22" s="1019"/>
      <c r="O22" s="1020"/>
      <c r="P22" s="1020"/>
      <c r="Q22" s="1020"/>
    </row>
    <row r="23" spans="2:17" s="101" customFormat="1" x14ac:dyDescent="0.35">
      <c r="B23" s="101" t="s">
        <v>2</v>
      </c>
      <c r="C23" s="1019">
        <v>1473</v>
      </c>
      <c r="D23" s="1019">
        <v>6195</v>
      </c>
      <c r="E23" s="1019" t="e">
        <v>#REF!</v>
      </c>
      <c r="F23" s="1019">
        <v>7668</v>
      </c>
      <c r="G23" s="129">
        <v>0.19209702660406885</v>
      </c>
      <c r="H23" s="129">
        <v>0.80790297339593109</v>
      </c>
      <c r="I23" s="129">
        <v>0.27749196644279561</v>
      </c>
      <c r="M23" s="1019"/>
      <c r="N23" s="1019"/>
      <c r="O23" s="1020"/>
      <c r="P23" s="1020"/>
      <c r="Q23" s="1020"/>
    </row>
    <row r="24" spans="2:17" s="101" customFormat="1" x14ac:dyDescent="0.35">
      <c r="B24" s="101" t="s">
        <v>35</v>
      </c>
      <c r="C24" s="1019">
        <v>7877</v>
      </c>
      <c r="D24" s="1019">
        <v>29264</v>
      </c>
      <c r="E24" s="1019" t="e">
        <v>#REF!</v>
      </c>
      <c r="F24" s="1019">
        <v>37141</v>
      </c>
      <c r="G24" s="129">
        <v>0.21208368110713227</v>
      </c>
      <c r="H24" s="129">
        <v>0.78791631889286773</v>
      </c>
      <c r="I24" s="129">
        <v>0.27749196644279561</v>
      </c>
      <c r="M24" s="1019"/>
      <c r="N24" s="1019"/>
      <c r="O24" s="1020"/>
      <c r="P24" s="1020"/>
      <c r="Q24" s="1020"/>
    </row>
    <row r="25" spans="2:17" s="101" customFormat="1" x14ac:dyDescent="0.35">
      <c r="B25" s="101" t="s">
        <v>42</v>
      </c>
      <c r="C25" s="1019">
        <v>16051</v>
      </c>
      <c r="D25" s="1019">
        <v>45348</v>
      </c>
      <c r="E25" s="1019" t="e">
        <v>#REF!</v>
      </c>
      <c r="F25" s="1019">
        <v>61399</v>
      </c>
      <c r="G25" s="129">
        <v>0.26142119578494766</v>
      </c>
      <c r="H25" s="129">
        <v>0.7385788042150524</v>
      </c>
      <c r="I25" s="129">
        <v>0.27749196644279561</v>
      </c>
      <c r="M25" s="1019"/>
      <c r="N25" s="1019"/>
      <c r="O25" s="1020"/>
      <c r="P25" s="1020"/>
      <c r="Q25" s="1020"/>
    </row>
    <row r="26" spans="2:17" s="101" customFormat="1" x14ac:dyDescent="0.35">
      <c r="B26" s="101" t="s">
        <v>43</v>
      </c>
      <c r="C26" s="1019">
        <v>9226</v>
      </c>
      <c r="D26" s="1019">
        <v>23171</v>
      </c>
      <c r="E26" s="1019" t="e">
        <v>#REF!</v>
      </c>
      <c r="F26" s="1019">
        <v>32397</v>
      </c>
      <c r="G26" s="129">
        <v>0.28477945488779827</v>
      </c>
      <c r="H26" s="129">
        <v>0.71522054511220179</v>
      </c>
      <c r="I26" s="129">
        <v>0.27749196644279561</v>
      </c>
      <c r="M26" s="1019"/>
      <c r="N26" s="1019"/>
      <c r="O26" s="1020"/>
      <c r="P26" s="1020"/>
      <c r="Q26" s="1020"/>
    </row>
    <row r="27" spans="2:17" s="101" customFormat="1" x14ac:dyDescent="0.35">
      <c r="B27" s="101" t="s">
        <v>44</v>
      </c>
      <c r="C27" s="1019">
        <v>3108</v>
      </c>
      <c r="D27" s="1019">
        <v>7699</v>
      </c>
      <c r="E27" s="1019" t="e">
        <v>#REF!</v>
      </c>
      <c r="F27" s="1019">
        <v>10807</v>
      </c>
      <c r="G27" s="129">
        <v>0.28759137596002593</v>
      </c>
      <c r="H27" s="129">
        <v>0.71240862403997407</v>
      </c>
      <c r="I27" s="129">
        <v>0.27749196644279561</v>
      </c>
      <c r="M27" s="1019"/>
      <c r="N27" s="1019"/>
      <c r="O27" s="1020"/>
      <c r="P27" s="1020"/>
      <c r="Q27" s="1020"/>
    </row>
    <row r="28" spans="2:17" s="101" customFormat="1" x14ac:dyDescent="0.35">
      <c r="B28" s="101" t="s">
        <v>45</v>
      </c>
      <c r="C28" s="1019">
        <v>14037</v>
      </c>
      <c r="D28" s="1019">
        <v>27488</v>
      </c>
      <c r="E28" s="1019" t="e">
        <v>#REF!</v>
      </c>
      <c r="F28" s="1019">
        <v>41525</v>
      </c>
      <c r="G28" s="129">
        <v>0.33803732691149907</v>
      </c>
      <c r="H28" s="129">
        <v>0.66196267308850087</v>
      </c>
      <c r="I28" s="129">
        <v>0.27749196644279561</v>
      </c>
      <c r="M28" s="1019"/>
      <c r="N28" s="1019"/>
      <c r="O28" s="1020"/>
      <c r="P28" s="1020"/>
      <c r="Q28" s="1020"/>
    </row>
    <row r="29" spans="2:17" s="101" customFormat="1" x14ac:dyDescent="0.35">
      <c r="B29" s="101" t="s">
        <v>46</v>
      </c>
      <c r="C29" s="1019">
        <v>348</v>
      </c>
      <c r="D29" s="1019">
        <v>879</v>
      </c>
      <c r="E29" s="1019" t="e">
        <v>#REF!</v>
      </c>
      <c r="F29" s="1019">
        <v>1227</v>
      </c>
      <c r="G29" s="129">
        <v>0.28361858190709044</v>
      </c>
      <c r="H29" s="129">
        <v>0.71638141809290956</v>
      </c>
      <c r="I29" s="129">
        <v>0.27749196644279561</v>
      </c>
      <c r="M29" s="1019"/>
      <c r="N29" s="1019"/>
      <c r="O29" s="1020"/>
      <c r="P29" s="1020"/>
      <c r="Q29" s="1020"/>
    </row>
    <row r="30" spans="2:17" s="101" customFormat="1" x14ac:dyDescent="0.35">
      <c r="B30" s="101" t="s">
        <v>39</v>
      </c>
      <c r="C30" s="1019">
        <v>140</v>
      </c>
      <c r="D30" s="1019">
        <v>743</v>
      </c>
      <c r="E30" s="1019" t="e">
        <v>#REF!</v>
      </c>
      <c r="F30" s="1019">
        <v>883</v>
      </c>
      <c r="G30" s="129">
        <v>0.15855039637599094</v>
      </c>
      <c r="H30" s="129">
        <v>0.84144960362400911</v>
      </c>
      <c r="I30" s="129">
        <v>0.27749196644279561</v>
      </c>
      <c r="M30" s="1019"/>
      <c r="N30" s="1019"/>
      <c r="O30" s="1020"/>
      <c r="P30" s="1020"/>
      <c r="Q30" s="1020"/>
    </row>
    <row r="31" spans="2:17" s="101" customFormat="1" x14ac:dyDescent="0.35">
      <c r="B31" s="101" t="s">
        <v>47</v>
      </c>
      <c r="C31" s="1019">
        <v>120</v>
      </c>
      <c r="D31" s="1019">
        <v>1009</v>
      </c>
      <c r="E31" s="1019" t="e">
        <v>#REF!</v>
      </c>
      <c r="F31" s="1019">
        <v>1129</v>
      </c>
      <c r="G31" s="129">
        <v>0.10628875110717449</v>
      </c>
      <c r="H31" s="129">
        <v>0.89371124889282549</v>
      </c>
      <c r="I31" s="129">
        <v>0.27749196644279561</v>
      </c>
      <c r="M31" s="1019"/>
      <c r="N31" s="1019"/>
      <c r="O31" s="1020"/>
      <c r="P31" s="1020"/>
      <c r="Q31" s="1020"/>
    </row>
    <row r="32" spans="2:17" s="101" customFormat="1" x14ac:dyDescent="0.35">
      <c r="B32" s="104" t="s">
        <v>0</v>
      </c>
      <c r="C32" s="105">
        <v>212949</v>
      </c>
      <c r="D32" s="105">
        <v>554457</v>
      </c>
      <c r="E32" s="105" t="e">
        <v>#REF!</v>
      </c>
      <c r="F32" s="105">
        <v>767406</v>
      </c>
      <c r="G32" s="1021">
        <v>0.27749196644279561</v>
      </c>
      <c r="H32" s="1021">
        <v>0.72250803355720439</v>
      </c>
      <c r="I32" s="129">
        <v>0.27749196644279561</v>
      </c>
      <c r="M32" s="1019"/>
      <c r="N32" s="1019"/>
      <c r="O32" s="1020"/>
      <c r="P32" s="1020"/>
      <c r="Q32" s="1020"/>
    </row>
    <row r="33" spans="13:16" s="101" customFormat="1" x14ac:dyDescent="0.35">
      <c r="M33" s="1019"/>
      <c r="N33" s="1019"/>
      <c r="O33" s="1020"/>
      <c r="P33" s="1020"/>
    </row>
    <row r="34" spans="13:16" s="101" customFormat="1" x14ac:dyDescent="0.35"/>
    <row r="35" spans="13:16" s="700" customFormat="1" x14ac:dyDescent="0.35"/>
    <row r="36" spans="13:16" s="700" customFormat="1" x14ac:dyDescent="0.35"/>
    <row r="37" spans="13:16" s="700" customFormat="1" x14ac:dyDescent="0.35"/>
    <row r="38" spans="13:16" s="700" customFormat="1" x14ac:dyDescent="0.35"/>
    <row r="39" spans="13:16" s="700" customFormat="1" x14ac:dyDescent="0.35"/>
    <row r="40" spans="13:16" s="700" customFormat="1" x14ac:dyDescent="0.35"/>
    <row r="41" spans="13:16" s="700" customFormat="1" x14ac:dyDescent="0.35"/>
    <row r="42" spans="13:16" s="700" customFormat="1" x14ac:dyDescent="0.35"/>
  </sheetData>
  <mergeCells count="3">
    <mergeCell ref="B6:N7"/>
    <mergeCell ref="B8:N8"/>
    <mergeCell ref="C11:E11"/>
  </mergeCells>
  <printOptions horizontalCentered="1"/>
  <pageMargins left="0" right="0" top="0.43307086614173229" bottom="0.43307086614173229" header="0" footer="0"/>
  <pageSetup paperSize="9" scale="88" orientation="landscape" r:id="rId1"/>
  <headerFooter alignWithMargins="0"/>
  <rowBreaks count="1" manualBreakCount="1">
    <brk id="42" max="1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10">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3" width="8.26953125" style="220" customWidth="1"/>
    <col min="24"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J1" s="221"/>
      <c r="K1" s="221"/>
      <c r="L1" s="221"/>
    </row>
    <row r="2" spans="1:29" ht="48.75" customHeight="1" x14ac:dyDescent="0.35">
      <c r="A2" s="219"/>
      <c r="B2" s="219"/>
      <c r="J2" s="221"/>
      <c r="K2" s="221"/>
      <c r="L2" s="221"/>
    </row>
    <row r="3" spans="1:29" ht="24" customHeight="1" x14ac:dyDescent="0.35">
      <c r="A3" s="219"/>
      <c r="B3" s="1426" t="s">
        <v>367</v>
      </c>
      <c r="C3" s="1426"/>
      <c r="D3" s="1426"/>
      <c r="E3" s="1426"/>
      <c r="F3" s="1426"/>
      <c r="G3" s="1426"/>
      <c r="H3" s="1426"/>
      <c r="I3" s="1426"/>
      <c r="J3" s="1426"/>
      <c r="K3" s="1426"/>
      <c r="L3" s="1426"/>
      <c r="M3" s="1426"/>
      <c r="N3" s="1426"/>
      <c r="O3" s="1426"/>
      <c r="P3" s="1426"/>
      <c r="Q3" s="1426"/>
      <c r="R3" s="1426"/>
      <c r="S3" s="1426"/>
      <c r="T3" s="1426"/>
      <c r="U3" s="1426"/>
      <c r="V3" s="1426"/>
      <c r="W3" s="1426"/>
      <c r="X3" s="1426"/>
      <c r="Y3" s="1426"/>
      <c r="Z3" s="1344"/>
      <c r="AA3" s="1344"/>
    </row>
    <row r="5" spans="1:29" x14ac:dyDescent="0.35">
      <c r="B5" s="219"/>
      <c r="C5" s="219"/>
      <c r="D5" s="1427" t="s">
        <v>365</v>
      </c>
      <c r="E5" s="1427"/>
      <c r="F5" s="1427"/>
      <c r="G5" s="1427"/>
      <c r="H5" s="1427"/>
      <c r="I5" s="1427"/>
      <c r="J5" s="1427"/>
      <c r="K5" s="1427"/>
      <c r="L5" s="1427"/>
      <c r="M5" s="219"/>
      <c r="N5" s="1424" t="s">
        <v>339</v>
      </c>
      <c r="O5" s="1425"/>
      <c r="P5" s="1425"/>
      <c r="Q5" s="1425"/>
      <c r="R5" s="1425"/>
      <c r="S5" s="1425"/>
      <c r="T5" s="1425"/>
      <c r="U5" s="1425"/>
      <c r="V5" s="1425"/>
      <c r="W5" s="1425"/>
      <c r="X5" s="1425"/>
      <c r="Y5" s="1425"/>
      <c r="Z5" s="1425"/>
      <c r="AA5" s="1425"/>
    </row>
    <row r="6" spans="1:29" ht="21" customHeight="1" x14ac:dyDescent="0.35">
      <c r="B6" s="219"/>
      <c r="C6" s="219"/>
      <c r="D6" s="1428"/>
      <c r="E6" s="1428"/>
      <c r="F6" s="1428"/>
      <c r="G6" s="1428"/>
      <c r="H6" s="1428"/>
      <c r="I6" s="1428"/>
      <c r="J6" s="1428"/>
      <c r="K6" s="1428"/>
      <c r="L6" s="1428"/>
      <c r="M6" s="219"/>
      <c r="N6" s="1429">
        <v>43830</v>
      </c>
      <c r="O6" s="1430"/>
      <c r="P6" s="1431">
        <v>44196</v>
      </c>
      <c r="Q6" s="1432"/>
      <c r="R6" s="1431">
        <v>44561</v>
      </c>
      <c r="S6" s="1432"/>
      <c r="T6" s="1435">
        <v>44926</v>
      </c>
      <c r="U6" s="1436"/>
      <c r="V6" s="1433">
        <v>45291</v>
      </c>
      <c r="W6" s="1434"/>
      <c r="X6" s="1433">
        <v>45657</v>
      </c>
      <c r="Y6" s="1434"/>
      <c r="Z6" s="1433">
        <v>46022</v>
      </c>
      <c r="AA6" s="1437"/>
    </row>
    <row r="7" spans="1:29" x14ac:dyDescent="0.35">
      <c r="B7" s="225"/>
      <c r="C7" s="219"/>
      <c r="D7" s="226">
        <v>43465</v>
      </c>
      <c r="E7" s="227">
        <v>43830</v>
      </c>
      <c r="F7" s="228">
        <v>44196</v>
      </c>
      <c r="G7" s="228">
        <v>44561</v>
      </c>
      <c r="H7" s="228">
        <v>44926</v>
      </c>
      <c r="I7" s="228">
        <v>45291</v>
      </c>
      <c r="J7" s="228">
        <v>45657</v>
      </c>
      <c r="K7" s="228">
        <v>46022</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35">
      <c r="B8" s="225"/>
      <c r="C8" s="219"/>
      <c r="D8" s="234"/>
      <c r="E8" s="234"/>
      <c r="F8" s="234"/>
      <c r="G8" s="297"/>
      <c r="H8" s="297"/>
      <c r="I8" s="297"/>
      <c r="J8" s="234"/>
      <c r="K8" s="234"/>
      <c r="L8" s="234"/>
      <c r="M8" s="219"/>
    </row>
    <row r="9" spans="1:29" ht="15" customHeight="1" x14ac:dyDescent="0.35">
      <c r="B9" s="298" t="s">
        <v>8</v>
      </c>
      <c r="C9" s="219"/>
      <c r="D9" s="299">
        <v>287340</v>
      </c>
      <c r="E9" s="300">
        <v>294246</v>
      </c>
      <c r="F9" s="300">
        <v>285089</v>
      </c>
      <c r="G9" s="254">
        <v>295552</v>
      </c>
      <c r="H9" s="254">
        <v>307238</v>
      </c>
      <c r="I9" s="254">
        <v>322158</v>
      </c>
      <c r="J9" s="1353">
        <v>313855</v>
      </c>
      <c r="K9" s="300">
        <v>352232</v>
      </c>
      <c r="L9" s="302"/>
      <c r="M9" s="222"/>
      <c r="N9" s="278">
        <v>2.4034245145124311E-2</v>
      </c>
      <c r="O9" s="279">
        <v>6906</v>
      </c>
      <c r="P9" s="280">
        <v>-3.1120219136368865E-2</v>
      </c>
      <c r="Q9" s="279">
        <v>-9157</v>
      </c>
      <c r="R9" s="280">
        <v>3.6700819744009738E-2</v>
      </c>
      <c r="S9" s="279">
        <v>10463</v>
      </c>
      <c r="T9" s="280">
        <v>3.9539573408401862E-2</v>
      </c>
      <c r="U9" s="279">
        <v>11686</v>
      </c>
      <c r="V9" s="280">
        <v>4.8561701352046294E-2</v>
      </c>
      <c r="W9" s="279">
        <v>14920</v>
      </c>
      <c r="X9" s="280">
        <v>-2.5773067873527844E-2</v>
      </c>
      <c r="Y9" s="279">
        <v>-8303</v>
      </c>
      <c r="Z9" s="280">
        <v>0.12227621035191416</v>
      </c>
      <c r="AA9" s="279">
        <v>38377</v>
      </c>
    </row>
    <row r="10" spans="1:29" x14ac:dyDescent="0.35">
      <c r="B10" s="303" t="s">
        <v>7</v>
      </c>
      <c r="C10" s="219"/>
      <c r="D10" s="253">
        <v>35146</v>
      </c>
      <c r="E10" s="254">
        <v>39188</v>
      </c>
      <c r="F10" s="254">
        <v>36344</v>
      </c>
      <c r="G10" s="254">
        <v>37924</v>
      </c>
      <c r="H10" s="254">
        <v>39112</v>
      </c>
      <c r="I10" s="254">
        <v>40520</v>
      </c>
      <c r="J10" s="1354">
        <v>45350</v>
      </c>
      <c r="K10" s="254">
        <v>49365</v>
      </c>
      <c r="L10" s="304"/>
      <c r="M10" s="219"/>
      <c r="N10" s="256">
        <v>0.11500597507539978</v>
      </c>
      <c r="O10" s="257">
        <v>4042</v>
      </c>
      <c r="P10" s="258">
        <v>-7.2573236705113842E-2</v>
      </c>
      <c r="Q10" s="257">
        <v>-2844</v>
      </c>
      <c r="R10" s="258">
        <v>4.3473475676865547E-2</v>
      </c>
      <c r="S10" s="257">
        <v>1580</v>
      </c>
      <c r="T10" s="258">
        <v>3.1325809513764291E-2</v>
      </c>
      <c r="U10" s="257">
        <v>1188</v>
      </c>
      <c r="V10" s="258">
        <v>3.5999181836776417E-2</v>
      </c>
      <c r="W10" s="257">
        <v>1408</v>
      </c>
      <c r="X10" s="258">
        <v>0.1192003948667324</v>
      </c>
      <c r="Y10" s="257">
        <v>4830</v>
      </c>
      <c r="Z10" s="258">
        <v>8.8533627342888721E-2</v>
      </c>
      <c r="AA10" s="257">
        <v>4015</v>
      </c>
    </row>
    <row r="11" spans="1:29" x14ac:dyDescent="0.35">
      <c r="B11" s="303" t="s">
        <v>37</v>
      </c>
      <c r="C11" s="219"/>
      <c r="D11" s="253">
        <v>25573</v>
      </c>
      <c r="E11" s="254">
        <v>26877</v>
      </c>
      <c r="F11" s="254">
        <v>27263</v>
      </c>
      <c r="G11" s="254">
        <v>29763</v>
      </c>
      <c r="H11" s="254">
        <v>31755</v>
      </c>
      <c r="I11" s="254">
        <v>32560</v>
      </c>
      <c r="J11" s="1354">
        <v>33572</v>
      </c>
      <c r="K11" s="257">
        <v>34151</v>
      </c>
      <c r="M11" s="222"/>
      <c r="N11" s="256">
        <v>5.0991279865483019E-2</v>
      </c>
      <c r="O11" s="257">
        <v>1304</v>
      </c>
      <c r="P11" s="258">
        <v>1.436172191836893E-2</v>
      </c>
      <c r="Q11" s="257">
        <v>386</v>
      </c>
      <c r="R11" s="258">
        <v>9.1699372776290256E-2</v>
      </c>
      <c r="S11" s="257">
        <v>2500</v>
      </c>
      <c r="T11" s="258">
        <v>6.6928737022477591E-2</v>
      </c>
      <c r="U11" s="257">
        <v>1992</v>
      </c>
      <c r="V11" s="258">
        <v>2.5350338529365413E-2</v>
      </c>
      <c r="W11" s="257">
        <v>805</v>
      </c>
      <c r="X11" s="258">
        <v>3.1081081081081097E-2</v>
      </c>
      <c r="Y11" s="257">
        <v>1012</v>
      </c>
      <c r="Z11" s="258">
        <v>1.7246514952937053E-2</v>
      </c>
      <c r="AA11" s="257">
        <v>579</v>
      </c>
    </row>
    <row r="12" spans="1:29" x14ac:dyDescent="0.35">
      <c r="B12" s="303" t="s">
        <v>38</v>
      </c>
      <c r="C12" s="219"/>
      <c r="D12" s="253">
        <v>20139</v>
      </c>
      <c r="E12" s="254">
        <v>24991</v>
      </c>
      <c r="F12" s="254">
        <v>25528</v>
      </c>
      <c r="G12" s="254">
        <v>26990</v>
      </c>
      <c r="H12" s="254">
        <v>29491</v>
      </c>
      <c r="I12" s="254">
        <v>33350</v>
      </c>
      <c r="J12" s="1354">
        <v>35599</v>
      </c>
      <c r="K12" s="257">
        <v>38054</v>
      </c>
      <c r="M12" s="222"/>
      <c r="N12" s="256">
        <v>0.24092556730721482</v>
      </c>
      <c r="O12" s="257">
        <v>4852</v>
      </c>
      <c r="P12" s="258">
        <v>2.148773558481043E-2</v>
      </c>
      <c r="Q12" s="257">
        <v>537</v>
      </c>
      <c r="R12" s="258">
        <v>5.7270448135380736E-2</v>
      </c>
      <c r="S12" s="257">
        <v>1462</v>
      </c>
      <c r="T12" s="258">
        <v>9.2663949610967133E-2</v>
      </c>
      <c r="U12" s="257">
        <v>2501</v>
      </c>
      <c r="V12" s="258">
        <v>0.13085348072293246</v>
      </c>
      <c r="W12" s="257">
        <v>3859</v>
      </c>
      <c r="X12" s="258">
        <v>6.7436281859070357E-2</v>
      </c>
      <c r="Y12" s="257">
        <v>2249</v>
      </c>
      <c r="Z12" s="258">
        <v>6.8962611309306476E-2</v>
      </c>
      <c r="AA12" s="257">
        <v>2455</v>
      </c>
    </row>
    <row r="13" spans="1:29" x14ac:dyDescent="0.35">
      <c r="B13" s="303" t="s">
        <v>6</v>
      </c>
      <c r="C13" s="219"/>
      <c r="D13" s="253">
        <v>30594</v>
      </c>
      <c r="E13" s="254">
        <v>32430</v>
      </c>
      <c r="F13" s="254">
        <v>33152</v>
      </c>
      <c r="G13" s="254">
        <v>36737</v>
      </c>
      <c r="H13" s="254">
        <v>41768</v>
      </c>
      <c r="I13" s="254">
        <v>46523</v>
      </c>
      <c r="J13" s="1354">
        <v>52503</v>
      </c>
      <c r="K13" s="257">
        <v>68259</v>
      </c>
      <c r="L13" s="1356"/>
      <c r="M13" s="219"/>
      <c r="N13" s="256">
        <v>6.0011767013139927E-2</v>
      </c>
      <c r="O13" s="257">
        <v>1836</v>
      </c>
      <c r="P13" s="258">
        <v>2.2263336416898039E-2</v>
      </c>
      <c r="Q13" s="257">
        <v>722</v>
      </c>
      <c r="R13" s="258">
        <v>0.10813827220077221</v>
      </c>
      <c r="S13" s="257">
        <v>3585</v>
      </c>
      <c r="T13" s="258">
        <v>0.13694640280915693</v>
      </c>
      <c r="U13" s="257">
        <v>5031</v>
      </c>
      <c r="V13" s="258">
        <v>0.11384313349932973</v>
      </c>
      <c r="W13" s="257">
        <v>4755</v>
      </c>
      <c r="X13" s="258">
        <v>0.12853857231906796</v>
      </c>
      <c r="Y13" s="257">
        <v>5980</v>
      </c>
      <c r="Z13" s="258">
        <v>0.30009713730643961</v>
      </c>
      <c r="AA13" s="257">
        <v>15756</v>
      </c>
      <c r="AC13" s="224"/>
    </row>
    <row r="14" spans="1:29" x14ac:dyDescent="0.35">
      <c r="B14" s="303" t="s">
        <v>5</v>
      </c>
      <c r="C14" s="219"/>
      <c r="D14" s="253">
        <v>20401</v>
      </c>
      <c r="E14" s="254">
        <v>21169</v>
      </c>
      <c r="F14" s="254">
        <v>21022</v>
      </c>
      <c r="G14" s="254">
        <v>18734</v>
      </c>
      <c r="H14" s="254">
        <v>18426</v>
      </c>
      <c r="I14" s="254">
        <v>18749</v>
      </c>
      <c r="J14" s="1354">
        <v>18551</v>
      </c>
      <c r="K14" s="257">
        <v>18557</v>
      </c>
      <c r="M14" s="222"/>
      <c r="N14" s="256">
        <v>3.7645213469927885E-2</v>
      </c>
      <c r="O14" s="257">
        <v>768</v>
      </c>
      <c r="P14" s="258">
        <v>-6.9441163966177388E-3</v>
      </c>
      <c r="Q14" s="257">
        <v>-147</v>
      </c>
      <c r="R14" s="258">
        <v>-0.10883835981352863</v>
      </c>
      <c r="S14" s="257">
        <v>-2288</v>
      </c>
      <c r="T14" s="258">
        <v>-1.644069606063836E-2</v>
      </c>
      <c r="U14" s="257">
        <v>-308</v>
      </c>
      <c r="V14" s="258">
        <v>1.7529577770541538E-2</v>
      </c>
      <c r="W14" s="257">
        <v>323</v>
      </c>
      <c r="X14" s="258">
        <v>-1.0560563230038955E-2</v>
      </c>
      <c r="Y14" s="257">
        <v>-198</v>
      </c>
      <c r="Z14" s="258">
        <v>3.2343269904577809E-4</v>
      </c>
      <c r="AA14" s="257">
        <v>6</v>
      </c>
      <c r="AC14" s="224"/>
    </row>
    <row r="15" spans="1:29" x14ac:dyDescent="0.35">
      <c r="B15" s="303" t="s">
        <v>4</v>
      </c>
      <c r="C15" s="219"/>
      <c r="D15" s="253">
        <v>94845</v>
      </c>
      <c r="E15" s="254">
        <v>106369</v>
      </c>
      <c r="F15" s="254">
        <v>105708</v>
      </c>
      <c r="G15" s="254">
        <v>108898</v>
      </c>
      <c r="H15" s="254">
        <v>114380</v>
      </c>
      <c r="I15" s="254">
        <v>122746</v>
      </c>
      <c r="J15" s="1354">
        <v>126345</v>
      </c>
      <c r="K15" s="257">
        <v>129327</v>
      </c>
      <c r="M15" s="222"/>
      <c r="N15" s="256">
        <v>0.1215035057198588</v>
      </c>
      <c r="O15" s="257">
        <v>11524</v>
      </c>
      <c r="P15" s="258">
        <v>-6.2142165480544298E-3</v>
      </c>
      <c r="Q15" s="257">
        <v>-661</v>
      </c>
      <c r="R15" s="258">
        <v>3.0177470011730323E-2</v>
      </c>
      <c r="S15" s="257">
        <v>3190</v>
      </c>
      <c r="T15" s="258">
        <v>5.0340685779353134E-2</v>
      </c>
      <c r="U15" s="257">
        <v>5482</v>
      </c>
      <c r="V15" s="258">
        <v>7.3142157719881196E-2</v>
      </c>
      <c r="W15" s="257">
        <v>8366</v>
      </c>
      <c r="X15" s="258">
        <v>2.9320711061867621E-2</v>
      </c>
      <c r="Y15" s="257">
        <v>3599</v>
      </c>
      <c r="Z15" s="258">
        <v>2.3602042027781156E-2</v>
      </c>
      <c r="AA15" s="257">
        <v>2982</v>
      </c>
      <c r="AC15" s="224"/>
    </row>
    <row r="16" spans="1:29" x14ac:dyDescent="0.35">
      <c r="B16" s="303" t="s">
        <v>40</v>
      </c>
      <c r="C16" s="219"/>
      <c r="D16" s="253">
        <v>64964</v>
      </c>
      <c r="E16" s="254">
        <v>68077</v>
      </c>
      <c r="F16" s="254">
        <v>64772</v>
      </c>
      <c r="G16" s="254">
        <v>66829</v>
      </c>
      <c r="H16" s="254">
        <v>69929</v>
      </c>
      <c r="I16" s="254">
        <v>74835</v>
      </c>
      <c r="J16" s="1354">
        <v>80045</v>
      </c>
      <c r="K16" s="257">
        <v>84349</v>
      </c>
      <c r="M16" s="222"/>
      <c r="N16" s="256">
        <v>4.7918847361615668E-2</v>
      </c>
      <c r="O16" s="257">
        <v>3113</v>
      </c>
      <c r="P16" s="258">
        <v>-4.8547967742409326E-2</v>
      </c>
      <c r="Q16" s="257">
        <v>-3305</v>
      </c>
      <c r="R16" s="258">
        <v>3.1757549558451226E-2</v>
      </c>
      <c r="S16" s="257">
        <v>2057</v>
      </c>
      <c r="T16" s="258">
        <v>4.6387047539242054E-2</v>
      </c>
      <c r="U16" s="257">
        <v>3100</v>
      </c>
      <c r="V16" s="258">
        <v>7.0156873400162967E-2</v>
      </c>
      <c r="W16" s="257">
        <v>4906</v>
      </c>
      <c r="X16" s="258">
        <v>6.9619830293311979E-2</v>
      </c>
      <c r="Y16" s="257">
        <v>5210</v>
      </c>
      <c r="Z16" s="258">
        <v>5.376975451308641E-2</v>
      </c>
      <c r="AA16" s="257">
        <v>4304</v>
      </c>
      <c r="AC16" s="224"/>
    </row>
    <row r="17" spans="2:31" x14ac:dyDescent="0.35">
      <c r="B17" s="303" t="s">
        <v>41</v>
      </c>
      <c r="C17" s="219"/>
      <c r="D17" s="253">
        <v>230178</v>
      </c>
      <c r="E17" s="254">
        <v>239983</v>
      </c>
      <c r="F17" s="254">
        <v>230320</v>
      </c>
      <c r="G17" s="254">
        <v>245417</v>
      </c>
      <c r="H17" s="254">
        <v>257644</v>
      </c>
      <c r="I17" s="254">
        <v>250190</v>
      </c>
      <c r="J17" s="1354">
        <v>269088</v>
      </c>
      <c r="K17" s="257">
        <v>286708</v>
      </c>
      <c r="M17" s="222"/>
      <c r="N17" s="256">
        <v>4.2597468046468467E-2</v>
      </c>
      <c r="O17" s="257">
        <v>9805</v>
      </c>
      <c r="P17" s="258">
        <v>-4.02653521291092E-2</v>
      </c>
      <c r="Q17" s="257">
        <v>-9663</v>
      </c>
      <c r="R17" s="258">
        <v>6.5547933310177164E-2</v>
      </c>
      <c r="S17" s="257">
        <v>15097</v>
      </c>
      <c r="T17" s="258">
        <v>4.9821324521121202E-2</v>
      </c>
      <c r="U17" s="257">
        <v>12227</v>
      </c>
      <c r="V17" s="258">
        <v>-2.8931393706044028E-2</v>
      </c>
      <c r="W17" s="257">
        <v>-7454</v>
      </c>
      <c r="X17" s="258">
        <v>7.5534593708781239E-2</v>
      </c>
      <c r="Y17" s="257">
        <v>18898</v>
      </c>
      <c r="Z17" s="258">
        <v>6.5480437626352694E-2</v>
      </c>
      <c r="AA17" s="257">
        <v>17620</v>
      </c>
      <c r="AC17" s="224"/>
    </row>
    <row r="18" spans="2:31" x14ac:dyDescent="0.35">
      <c r="B18" s="303" t="s">
        <v>3</v>
      </c>
      <c r="C18" s="219"/>
      <c r="D18" s="253">
        <v>85031</v>
      </c>
      <c r="E18" s="254">
        <v>103107</v>
      </c>
      <c r="F18" s="254">
        <v>115485</v>
      </c>
      <c r="G18" s="254">
        <v>129091</v>
      </c>
      <c r="H18" s="254">
        <v>144410</v>
      </c>
      <c r="I18" s="254">
        <v>161791</v>
      </c>
      <c r="J18" s="1354">
        <v>172554</v>
      </c>
      <c r="K18" s="257">
        <v>188085</v>
      </c>
      <c r="M18" s="222"/>
      <c r="N18" s="256">
        <v>0.21258129388105518</v>
      </c>
      <c r="O18" s="257">
        <v>18076</v>
      </c>
      <c r="P18" s="258">
        <v>0.12005004509878092</v>
      </c>
      <c r="Q18" s="257">
        <v>12378</v>
      </c>
      <c r="R18" s="258">
        <v>0.11781616660172323</v>
      </c>
      <c r="S18" s="257">
        <v>13606</v>
      </c>
      <c r="T18" s="258">
        <v>0.11866822628998142</v>
      </c>
      <c r="U18" s="257">
        <v>15319</v>
      </c>
      <c r="V18" s="258">
        <v>0.12035870092098877</v>
      </c>
      <c r="W18" s="257">
        <v>17381</v>
      </c>
      <c r="X18" s="258">
        <v>6.6524095901502545E-2</v>
      </c>
      <c r="Y18" s="257">
        <v>10763</v>
      </c>
      <c r="Z18" s="258">
        <v>9.0006606627490493E-2</v>
      </c>
      <c r="AA18" s="257">
        <v>15531</v>
      </c>
      <c r="AC18" s="224"/>
    </row>
    <row r="19" spans="2:31" x14ac:dyDescent="0.35">
      <c r="B19" s="303" t="s">
        <v>2</v>
      </c>
      <c r="C19" s="219"/>
      <c r="D19" s="253">
        <v>33341</v>
      </c>
      <c r="E19" s="254">
        <v>35443</v>
      </c>
      <c r="F19" s="254">
        <v>34750</v>
      </c>
      <c r="G19" s="254">
        <v>36342</v>
      </c>
      <c r="H19" s="254">
        <v>38917</v>
      </c>
      <c r="I19" s="254">
        <v>41046</v>
      </c>
      <c r="J19" s="1354">
        <v>40991</v>
      </c>
      <c r="K19" s="257">
        <v>42502</v>
      </c>
      <c r="M19" s="222"/>
      <c r="N19" s="256">
        <v>6.3045499535106853E-2</v>
      </c>
      <c r="O19" s="257">
        <v>2102</v>
      </c>
      <c r="P19" s="258">
        <v>-1.9552520949129626E-2</v>
      </c>
      <c r="Q19" s="257">
        <v>-693</v>
      </c>
      <c r="R19" s="258">
        <v>4.5812949640287703E-2</v>
      </c>
      <c r="S19" s="257">
        <v>1592</v>
      </c>
      <c r="T19" s="258">
        <v>7.0854658521820379E-2</v>
      </c>
      <c r="U19" s="257">
        <v>2575</v>
      </c>
      <c r="V19" s="258">
        <v>5.4706169540303717E-2</v>
      </c>
      <c r="W19" s="257">
        <v>2129</v>
      </c>
      <c r="X19" s="258">
        <v>-1.339960044827726E-3</v>
      </c>
      <c r="Y19" s="257">
        <v>-55</v>
      </c>
      <c r="Z19" s="258">
        <v>3.6861750140274596E-2</v>
      </c>
      <c r="AA19" s="257">
        <v>1511</v>
      </c>
      <c r="AC19" s="224"/>
    </row>
    <row r="20" spans="2:31" x14ac:dyDescent="0.35">
      <c r="B20" s="303" t="s">
        <v>35</v>
      </c>
      <c r="C20" s="219"/>
      <c r="D20" s="253">
        <v>67903</v>
      </c>
      <c r="E20" s="254">
        <v>70092</v>
      </c>
      <c r="F20" s="254">
        <v>67467</v>
      </c>
      <c r="G20" s="254">
        <v>69079</v>
      </c>
      <c r="H20" s="254">
        <v>71374</v>
      </c>
      <c r="I20" s="254">
        <v>75584</v>
      </c>
      <c r="J20" s="1354">
        <v>78452</v>
      </c>
      <c r="K20" s="257">
        <v>94254</v>
      </c>
      <c r="M20" s="222"/>
      <c r="N20" s="256">
        <v>3.2237161833792216E-2</v>
      </c>
      <c r="O20" s="257">
        <v>2189</v>
      </c>
      <c r="P20" s="258">
        <v>-3.7450778976202748E-2</v>
      </c>
      <c r="Q20" s="257">
        <v>-2625</v>
      </c>
      <c r="R20" s="258">
        <v>2.3893162583188854E-2</v>
      </c>
      <c r="S20" s="257">
        <v>1612</v>
      </c>
      <c r="T20" s="258">
        <v>3.3222831830223454E-2</v>
      </c>
      <c r="U20" s="257">
        <v>2295</v>
      </c>
      <c r="V20" s="258">
        <v>5.8985064589346159E-2</v>
      </c>
      <c r="W20" s="257">
        <v>4210</v>
      </c>
      <c r="X20" s="258">
        <v>3.7944538526672345E-2</v>
      </c>
      <c r="Y20" s="257">
        <v>2868</v>
      </c>
      <c r="Z20" s="258">
        <v>0.20142252587569476</v>
      </c>
      <c r="AA20" s="257">
        <v>15802</v>
      </c>
      <c r="AC20" s="224"/>
    </row>
    <row r="21" spans="2:31" x14ac:dyDescent="0.35">
      <c r="B21" s="303" t="s">
        <v>42</v>
      </c>
      <c r="C21" s="219"/>
      <c r="D21" s="253">
        <v>161368</v>
      </c>
      <c r="E21" s="254">
        <v>171922</v>
      </c>
      <c r="F21" s="254">
        <v>161936</v>
      </c>
      <c r="G21" s="254">
        <v>163249</v>
      </c>
      <c r="H21" s="254">
        <v>173065</v>
      </c>
      <c r="I21" s="254">
        <v>185857</v>
      </c>
      <c r="J21" s="1354">
        <v>201810</v>
      </c>
      <c r="K21" s="257">
        <v>220017</v>
      </c>
      <c r="M21" s="222"/>
      <c r="N21" s="256">
        <v>6.5403301769867639E-2</v>
      </c>
      <c r="O21" s="257">
        <v>10554</v>
      </c>
      <c r="P21" s="258">
        <v>-5.808448017124046E-2</v>
      </c>
      <c r="Q21" s="257">
        <v>-9986</v>
      </c>
      <c r="R21" s="258">
        <v>8.108141487995324E-3</v>
      </c>
      <c r="S21" s="257">
        <v>1313</v>
      </c>
      <c r="T21" s="258">
        <v>6.0129005384412793E-2</v>
      </c>
      <c r="U21" s="257">
        <v>9816</v>
      </c>
      <c r="V21" s="258">
        <v>7.3914425215959367E-2</v>
      </c>
      <c r="W21" s="257">
        <v>12792</v>
      </c>
      <c r="X21" s="258">
        <v>8.5834808481789704E-2</v>
      </c>
      <c r="Y21" s="257">
        <v>15953</v>
      </c>
      <c r="Z21" s="258">
        <v>9.0218522372528698E-2</v>
      </c>
      <c r="AA21" s="257">
        <v>18207</v>
      </c>
      <c r="AC21" s="224"/>
    </row>
    <row r="22" spans="2:31" x14ac:dyDescent="0.35">
      <c r="B22" s="303" t="s">
        <v>43</v>
      </c>
      <c r="C22" s="219"/>
      <c r="D22" s="253">
        <v>39429</v>
      </c>
      <c r="E22" s="254">
        <v>41312</v>
      </c>
      <c r="F22" s="254">
        <v>40012</v>
      </c>
      <c r="G22" s="254">
        <v>42082</v>
      </c>
      <c r="H22" s="254">
        <v>44287</v>
      </c>
      <c r="I22" s="254">
        <v>47580</v>
      </c>
      <c r="J22" s="1354">
        <v>51617</v>
      </c>
      <c r="K22" s="257">
        <v>57566</v>
      </c>
      <c r="M22" s="222"/>
      <c r="N22" s="256">
        <v>4.7756727281949907E-2</v>
      </c>
      <c r="O22" s="257">
        <v>1883</v>
      </c>
      <c r="P22" s="258">
        <v>-3.1467854376452387E-2</v>
      </c>
      <c r="Q22" s="257">
        <v>-1300</v>
      </c>
      <c r="R22" s="258">
        <v>5.1734479656103227E-2</v>
      </c>
      <c r="S22" s="257">
        <v>2070</v>
      </c>
      <c r="T22" s="258">
        <v>5.2397699729100244E-2</v>
      </c>
      <c r="U22" s="257">
        <v>2205</v>
      </c>
      <c r="V22" s="258">
        <v>7.4355905796283261E-2</v>
      </c>
      <c r="W22" s="257">
        <v>3293</v>
      </c>
      <c r="X22" s="258">
        <v>8.484657419083641E-2</v>
      </c>
      <c r="Y22" s="257">
        <v>4037</v>
      </c>
      <c r="Z22" s="258">
        <v>0.11525272681480914</v>
      </c>
      <c r="AA22" s="257">
        <v>5949</v>
      </c>
      <c r="AC22" s="224"/>
    </row>
    <row r="23" spans="2:31" x14ac:dyDescent="0.35">
      <c r="B23" s="303" t="s">
        <v>44</v>
      </c>
      <c r="C23" s="219"/>
      <c r="D23" s="253">
        <v>15133</v>
      </c>
      <c r="E23" s="254">
        <v>14637</v>
      </c>
      <c r="F23" s="254">
        <v>14462</v>
      </c>
      <c r="G23" s="254">
        <v>15183</v>
      </c>
      <c r="H23" s="254">
        <v>16013</v>
      </c>
      <c r="I23" s="254">
        <v>16801</v>
      </c>
      <c r="J23" s="1354">
        <v>16933</v>
      </c>
      <c r="K23" s="257">
        <v>18171</v>
      </c>
      <c r="L23" s="1356"/>
      <c r="M23" s="219"/>
      <c r="N23" s="256">
        <v>-3.2776052335954486E-2</v>
      </c>
      <c r="O23" s="257">
        <v>-496</v>
      </c>
      <c r="P23" s="258">
        <v>-1.1956001912960312E-2</v>
      </c>
      <c r="Q23" s="257">
        <v>-175</v>
      </c>
      <c r="R23" s="258">
        <v>4.9854791868344517E-2</v>
      </c>
      <c r="S23" s="257">
        <v>721</v>
      </c>
      <c r="T23" s="258">
        <v>5.4666403214121084E-2</v>
      </c>
      <c r="U23" s="257">
        <v>830</v>
      </c>
      <c r="V23" s="258">
        <v>4.921001686130011E-2</v>
      </c>
      <c r="W23" s="257">
        <v>788</v>
      </c>
      <c r="X23" s="258">
        <v>7.8566751979047833E-3</v>
      </c>
      <c r="Y23" s="257">
        <v>132</v>
      </c>
      <c r="Z23" s="258">
        <v>7.3111675426681622E-2</v>
      </c>
      <c r="AA23" s="257">
        <v>1238</v>
      </c>
      <c r="AC23" s="224"/>
    </row>
    <row r="24" spans="2:31" x14ac:dyDescent="0.35">
      <c r="B24" s="303" t="s">
        <v>45</v>
      </c>
      <c r="C24" s="219"/>
      <c r="D24" s="253">
        <v>78811</v>
      </c>
      <c r="E24" s="254">
        <v>80742</v>
      </c>
      <c r="F24" s="254">
        <v>79315</v>
      </c>
      <c r="G24" s="254">
        <v>78831</v>
      </c>
      <c r="H24" s="254">
        <v>79067</v>
      </c>
      <c r="I24" s="254">
        <v>82443</v>
      </c>
      <c r="J24" s="1354">
        <v>85082</v>
      </c>
      <c r="K24" s="257">
        <v>88036</v>
      </c>
      <c r="L24" s="1356"/>
      <c r="M24" s="219"/>
      <c r="N24" s="256">
        <v>2.450165586022246E-2</v>
      </c>
      <c r="O24" s="257">
        <v>1931</v>
      </c>
      <c r="P24" s="258">
        <v>-1.767357756805632E-2</v>
      </c>
      <c r="Q24" s="257">
        <v>-1427</v>
      </c>
      <c r="R24" s="258">
        <v>-6.1022505200781785E-3</v>
      </c>
      <c r="S24" s="257">
        <v>-484</v>
      </c>
      <c r="T24" s="258">
        <v>2.9937461151070544E-3</v>
      </c>
      <c r="U24" s="257">
        <v>236</v>
      </c>
      <c r="V24" s="258">
        <v>4.2697965017010953E-2</v>
      </c>
      <c r="W24" s="257">
        <v>3376</v>
      </c>
      <c r="X24" s="258">
        <v>3.2009994784275131E-2</v>
      </c>
      <c r="Y24" s="257">
        <v>2639</v>
      </c>
      <c r="Z24" s="258">
        <v>3.4719447121600355E-2</v>
      </c>
      <c r="AA24" s="257">
        <v>2954</v>
      </c>
      <c r="AC24" s="224"/>
    </row>
    <row r="25" spans="2:31" x14ac:dyDescent="0.35">
      <c r="B25" s="303" t="s">
        <v>46</v>
      </c>
      <c r="C25" s="219"/>
      <c r="D25" s="253">
        <v>11167</v>
      </c>
      <c r="E25" s="254">
        <v>11398</v>
      </c>
      <c r="F25" s="254">
        <v>10806</v>
      </c>
      <c r="G25" s="254">
        <v>11690</v>
      </c>
      <c r="H25" s="254">
        <v>10545</v>
      </c>
      <c r="I25" s="254">
        <v>10646</v>
      </c>
      <c r="J25" s="1354">
        <v>10406</v>
      </c>
      <c r="K25" s="257">
        <v>10429</v>
      </c>
      <c r="M25" s="222"/>
      <c r="N25" s="256">
        <v>2.0685949673144188E-2</v>
      </c>
      <c r="O25" s="257">
        <v>231</v>
      </c>
      <c r="P25" s="258">
        <v>-5.1938936655553603E-2</v>
      </c>
      <c r="Q25" s="257">
        <v>-592</v>
      </c>
      <c r="R25" s="258">
        <v>8.180640384971305E-2</v>
      </c>
      <c r="S25" s="257">
        <v>884</v>
      </c>
      <c r="T25" s="258">
        <v>-9.7946963216424265E-2</v>
      </c>
      <c r="U25" s="257">
        <v>-1145</v>
      </c>
      <c r="V25" s="258">
        <v>9.577999051683328E-3</v>
      </c>
      <c r="W25" s="257">
        <v>101</v>
      </c>
      <c r="X25" s="258">
        <v>-2.2543678376855114E-2</v>
      </c>
      <c r="Y25" s="257">
        <v>-240</v>
      </c>
      <c r="Z25" s="258">
        <v>2.2102633096290347E-3</v>
      </c>
      <c r="AA25" s="257">
        <v>23</v>
      </c>
      <c r="AC25" s="224"/>
    </row>
    <row r="26" spans="2:31" x14ac:dyDescent="0.35">
      <c r="B26" s="305" t="s">
        <v>1</v>
      </c>
      <c r="C26" s="219"/>
      <c r="D26" s="260">
        <v>2949</v>
      </c>
      <c r="E26" s="261">
        <v>3054</v>
      </c>
      <c r="F26" s="261">
        <v>3042</v>
      </c>
      <c r="G26" s="261">
        <v>3187</v>
      </c>
      <c r="H26" s="261">
        <v>3439</v>
      </c>
      <c r="I26" s="261">
        <v>3728</v>
      </c>
      <c r="J26" s="1355">
        <v>4004</v>
      </c>
      <c r="K26" s="257">
        <v>4307</v>
      </c>
      <c r="M26" s="222"/>
      <c r="N26" s="264">
        <v>3.560528992878953E-2</v>
      </c>
      <c r="O26" s="265">
        <v>105</v>
      </c>
      <c r="P26" s="266">
        <v>-3.9292730844793233E-3</v>
      </c>
      <c r="Q26" s="265">
        <v>-12</v>
      </c>
      <c r="R26" s="266">
        <v>4.7666009204470727E-2</v>
      </c>
      <c r="S26" s="265">
        <v>145</v>
      </c>
      <c r="T26" s="266">
        <v>7.9071226859115162E-2</v>
      </c>
      <c r="U26" s="265">
        <v>252</v>
      </c>
      <c r="V26" s="266">
        <v>8.4036056993312069E-2</v>
      </c>
      <c r="W26" s="265">
        <v>289</v>
      </c>
      <c r="X26" s="266">
        <v>7.4034334763948495E-2</v>
      </c>
      <c r="Y26" s="265">
        <v>276</v>
      </c>
      <c r="Z26" s="266">
        <v>7.5674325674325749E-2</v>
      </c>
      <c r="AA26" s="265">
        <v>303</v>
      </c>
      <c r="AC26" s="224"/>
      <c r="AD26" s="224"/>
      <c r="AE26" s="286"/>
    </row>
    <row r="27" spans="2:31" x14ac:dyDescent="0.35">
      <c r="B27" s="235" t="s">
        <v>0</v>
      </c>
      <c r="C27" s="219"/>
      <c r="D27" s="1222">
        <f>SUM(D9:D26)</f>
        <v>1304312</v>
      </c>
      <c r="E27" s="306">
        <f>SUM(E9:E26)</f>
        <v>1385037</v>
      </c>
      <c r="F27" s="307">
        <f>SUM(F9:F26)</f>
        <v>1356473</v>
      </c>
      <c r="G27" s="306">
        <f>SUM(G9:G26)</f>
        <v>1415578</v>
      </c>
      <c r="H27" s="307">
        <v>1490860</v>
      </c>
      <c r="I27" s="306">
        <v>1567107</v>
      </c>
      <c r="J27" s="306">
        <v>1636757</v>
      </c>
      <c r="K27" s="1350">
        <f>SUM(K9:K26)</f>
        <v>1784369</v>
      </c>
      <c r="L27" s="267"/>
      <c r="M27" s="222"/>
      <c r="N27" s="240">
        <f>E27/D27-1</f>
        <v>6.1890866602469341E-2</v>
      </c>
      <c r="O27" s="241">
        <f>E27-D27</f>
        <v>80725</v>
      </c>
      <c r="P27" s="242">
        <f>F27/E27-1</f>
        <v>-2.0623275768084204E-2</v>
      </c>
      <c r="Q27" s="243">
        <f>F27-E27</f>
        <v>-28564</v>
      </c>
      <c r="R27" s="242">
        <f t="shared" ref="R27" si="0">G27/F27-1</f>
        <v>4.3572559129448241E-2</v>
      </c>
      <c r="S27" s="237">
        <f t="shared" ref="S27" si="1">G27-F27</f>
        <v>59105</v>
      </c>
      <c r="T27" s="242">
        <f t="shared" ref="T27" si="2">H27/G27-1</f>
        <v>5.3181103407936581E-2</v>
      </c>
      <c r="U27" s="243">
        <f t="shared" ref="U27" si="3">H27-G27</f>
        <v>75282</v>
      </c>
      <c r="V27" s="309">
        <f t="shared" ref="V27" si="4">I27/H27-1</f>
        <v>5.1142964463464002E-2</v>
      </c>
      <c r="W27" s="237">
        <f t="shared" ref="W27" si="5">I27-H27</f>
        <v>76247</v>
      </c>
      <c r="X27" s="242">
        <v>4.4444954939260706E-2</v>
      </c>
      <c r="Y27" s="243">
        <v>69650</v>
      </c>
      <c r="Z27" s="242">
        <v>9.0185653704245583E-2</v>
      </c>
      <c r="AA27" s="243">
        <f>SUM(AA9:AA26)</f>
        <v>147612</v>
      </c>
    </row>
    <row r="28" spans="2:31" x14ac:dyDescent="0.35">
      <c r="D28" s="296"/>
      <c r="F28" s="296"/>
      <c r="H28" s="296"/>
      <c r="I28" s="296"/>
      <c r="L28" s="296"/>
      <c r="M28" s="219"/>
    </row>
  </sheetData>
  <mergeCells count="10">
    <mergeCell ref="Z6:AA6"/>
    <mergeCell ref="N5:AA5"/>
    <mergeCell ref="B3:Y3"/>
    <mergeCell ref="D5:L6"/>
    <mergeCell ref="N6:O6"/>
    <mergeCell ref="P6:Q6"/>
    <mergeCell ref="X6:Y6"/>
    <mergeCell ref="R6:S6"/>
    <mergeCell ref="T6:U6"/>
    <mergeCell ref="V6:W6"/>
  </mergeCells>
  <pageMargins left="0.7" right="0.7" top="0.75" bottom="0.75" header="0.3" footer="0.3"/>
  <pageSetup paperSize="9" scale="57"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400-000004000000}">
          <x14:colorSeries rgb="FF376092"/>
          <x14:colorNegative rgb="FFD00000"/>
          <x14:colorAxis rgb="FF000000"/>
          <x14:colorMarkers rgb="FFD00000"/>
          <x14:colorFirst rgb="FFD00000"/>
          <x14:colorLast rgb="FFD00000"/>
          <x14:colorHigh rgb="FFD00000"/>
          <x14:colorLow rgb="FFD00000"/>
          <x14:sparklines>
            <x14:sparkline>
              <xm:f>EVO_derecho!D9:J9</xm:f>
              <xm:sqref>L9</xm:sqref>
            </x14:sparkline>
            <x14:sparkline>
              <xm:f>EVO_derecho!D10:J10</xm:f>
              <xm:sqref>L10</xm:sqref>
            </x14:sparkline>
            <x14:sparkline>
              <xm:f>EVO_derecho!D11:J11</xm:f>
              <xm:sqref>L11</xm:sqref>
            </x14:sparkline>
            <x14:sparkline>
              <xm:f>EVO_derecho!D12:J12</xm:f>
              <xm:sqref>L12</xm:sqref>
            </x14:sparkline>
            <x14:sparkline>
              <xm:f>EVO_derecho!D13:J13</xm:f>
              <xm:sqref>L13</xm:sqref>
            </x14:sparkline>
            <x14:sparkline>
              <xm:f>EVO_derecho!D14:J14</xm:f>
              <xm:sqref>L14</xm:sqref>
            </x14:sparkline>
            <x14:sparkline>
              <xm:f>EVO_derecho!D15:J15</xm:f>
              <xm:sqref>L15</xm:sqref>
            </x14:sparkline>
            <x14:sparkline>
              <xm:f>EVO_derecho!D16:J16</xm:f>
              <xm:sqref>L16</xm:sqref>
            </x14:sparkline>
            <x14:sparkline>
              <xm:f>EVO_derecho!D17:J17</xm:f>
              <xm:sqref>L17</xm:sqref>
            </x14:sparkline>
            <x14:sparkline>
              <xm:f>EVO_derecho!D18:J18</xm:f>
              <xm:sqref>L18</xm:sqref>
            </x14:sparkline>
            <x14:sparkline>
              <xm:f>EVO_derecho!D19:J19</xm:f>
              <xm:sqref>L19</xm:sqref>
            </x14:sparkline>
            <x14:sparkline>
              <xm:f>EVO_derecho!D20:J20</xm:f>
              <xm:sqref>L20</xm:sqref>
            </x14:sparkline>
            <x14:sparkline>
              <xm:f>EVO_derecho!D21:J21</xm:f>
              <xm:sqref>L21</xm:sqref>
            </x14:sparkline>
            <x14:sparkline>
              <xm:f>EVO_derecho!D22:J22</xm:f>
              <xm:sqref>L22</xm:sqref>
            </x14:sparkline>
            <x14:sparkline>
              <xm:f>EVO_derecho!D23:J23</xm:f>
              <xm:sqref>L23</xm:sqref>
            </x14:sparkline>
            <x14:sparkline>
              <xm:f>EVO_derecho!D24:J24</xm:f>
              <xm:sqref>L24</xm:sqref>
            </x14:sparkline>
            <x14:sparkline>
              <xm:f>EVO_derecho!D25:J25</xm:f>
              <xm:sqref>L25</xm:sqref>
            </x14:sparkline>
            <x14:sparkline>
              <xm:f>EVO_derecho!D26:J26</xm:f>
              <xm:sqref>L26</xm:sqref>
            </x14:sparkline>
            <x14:sparkline>
              <xm:f>EVO_derecho!D27:J27</xm:f>
              <xm:sqref>L27</xm:sqref>
            </x14:sparkline>
          </x14:sparklines>
        </x14:sparklineGroup>
      </x14:sparklineGroups>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Hoja67">
    <pageSetUpPr fitToPage="1"/>
  </sheetPr>
  <dimension ref="A1:M32"/>
  <sheetViews>
    <sheetView zoomScaleNormal="100" workbookViewId="0"/>
  </sheetViews>
  <sheetFormatPr baseColWidth="10" defaultColWidth="11.453125" defaultRowHeight="15.5" x14ac:dyDescent="0.35"/>
  <cols>
    <col min="1" max="1" width="1" style="1023" customWidth="1"/>
    <col min="2" max="2" width="30.26953125" style="1023" customWidth="1"/>
    <col min="3" max="3" width="11.26953125" style="1023" customWidth="1"/>
    <col min="4" max="4" width="0.81640625" style="1023" customWidth="1"/>
    <col min="5" max="5" width="17.7265625" style="1023" customWidth="1"/>
    <col min="6" max="6" width="0.7265625" style="1023" customWidth="1"/>
    <col min="7" max="7" width="17.7265625" style="1023" customWidth="1"/>
    <col min="8" max="8" width="0.7265625" style="1023" customWidth="1"/>
    <col min="9" max="9" width="17.7265625" style="1023" customWidth="1"/>
    <col min="10" max="10" width="0.7265625" style="1023" customWidth="1"/>
    <col min="11" max="11" width="17.7265625" style="1023" customWidth="1"/>
    <col min="12" max="12" width="0.7265625" style="1023" customWidth="1"/>
    <col min="13" max="13" width="17.7265625" style="1023" customWidth="1"/>
    <col min="14" max="16384" width="11.453125" style="1023"/>
  </cols>
  <sheetData>
    <row r="1" spans="1:13" ht="9.75" customHeight="1" x14ac:dyDescent="0.35"/>
    <row r="2" spans="1:13" s="314" customFormat="1" ht="49.5" customHeight="1" x14ac:dyDescent="0.35">
      <c r="B2" s="1703"/>
      <c r="C2" s="1703"/>
      <c r="D2" s="1024"/>
      <c r="E2" s="1704"/>
      <c r="F2" s="1704"/>
      <c r="G2" s="1704"/>
      <c r="H2" s="1704"/>
      <c r="I2" s="1704"/>
    </row>
    <row r="3" spans="1:13" s="314" customFormat="1" ht="14.25" customHeight="1" x14ac:dyDescent="0.35">
      <c r="B3" s="1024"/>
      <c r="C3" s="1024"/>
      <c r="D3" s="1024"/>
      <c r="G3" s="1024"/>
      <c r="I3" s="1024"/>
      <c r="K3" s="1024"/>
      <c r="M3" s="1024"/>
    </row>
    <row r="4" spans="1:13" s="315" customFormat="1" ht="21.75" customHeight="1" x14ac:dyDescent="0.25">
      <c r="B4" s="1481" t="s">
        <v>445</v>
      </c>
      <c r="C4" s="1481"/>
      <c r="D4" s="1481"/>
      <c r="E4" s="1481"/>
      <c r="F4" s="1481"/>
      <c r="G4" s="1481"/>
      <c r="H4" s="1481"/>
      <c r="I4" s="1481"/>
      <c r="J4" s="1481"/>
      <c r="K4" s="1481"/>
      <c r="L4" s="1481"/>
      <c r="M4" s="1481"/>
    </row>
    <row r="5" spans="1:13" s="315" customFormat="1" ht="18.75" customHeight="1" x14ac:dyDescent="0.25">
      <c r="B5" s="1482" t="str">
        <f>porsaad!$B$6</f>
        <v>Situación a 31 de diciembre de 2025</v>
      </c>
      <c r="C5" s="1482"/>
      <c r="D5" s="1482"/>
      <c r="E5" s="1482"/>
      <c r="F5" s="1482"/>
      <c r="G5" s="1482"/>
      <c r="H5" s="1482"/>
      <c r="I5" s="1482"/>
      <c r="J5" s="1482"/>
      <c r="K5" s="1482"/>
      <c r="L5" s="1482"/>
      <c r="M5" s="1482"/>
    </row>
    <row r="6" spans="1:13" s="315" customFormat="1" ht="4.5" customHeight="1" x14ac:dyDescent="0.25"/>
    <row r="7" spans="1:13" s="1028" customFormat="1" ht="15" customHeight="1" x14ac:dyDescent="0.25">
      <c r="A7" s="1025"/>
      <c r="B7" s="1705" t="s">
        <v>12</v>
      </c>
      <c r="C7" s="1321" t="s">
        <v>68</v>
      </c>
      <c r="D7" s="1026"/>
      <c r="E7" s="1323" t="s">
        <v>140</v>
      </c>
      <c r="F7" s="1027"/>
      <c r="G7" s="1323" t="s">
        <v>142</v>
      </c>
      <c r="H7" s="1027"/>
      <c r="I7" s="1323" t="s">
        <v>144</v>
      </c>
      <c r="J7" s="1027"/>
      <c r="K7" s="1323" t="s">
        <v>146</v>
      </c>
      <c r="L7" s="1027"/>
      <c r="M7" s="1323" t="s">
        <v>148</v>
      </c>
    </row>
    <row r="8" spans="1:13" s="1028" customFormat="1" ht="19.5" customHeight="1" x14ac:dyDescent="0.25">
      <c r="A8" s="1025"/>
      <c r="B8" s="1706"/>
      <c r="C8" s="1322" t="s">
        <v>28</v>
      </c>
      <c r="D8" s="1026"/>
      <c r="E8" s="1322" t="s">
        <v>28</v>
      </c>
      <c r="F8" s="1026"/>
      <c r="G8" s="1322" t="s">
        <v>28</v>
      </c>
      <c r="H8" s="1026"/>
      <c r="I8" s="1322" t="s">
        <v>28</v>
      </c>
      <c r="J8" s="1026"/>
      <c r="K8" s="1322" t="s">
        <v>28</v>
      </c>
      <c r="L8" s="1026"/>
      <c r="M8" s="1322" t="s">
        <v>28</v>
      </c>
    </row>
    <row r="9" spans="1:13" s="1028" customFormat="1" ht="6" customHeight="1" x14ac:dyDescent="0.25">
      <c r="A9" s="1025"/>
      <c r="B9" s="1029"/>
      <c r="C9" s="1029"/>
      <c r="D9" s="1029"/>
      <c r="E9" s="1029"/>
      <c r="F9" s="1029"/>
      <c r="G9" s="1029"/>
      <c r="H9" s="1029"/>
      <c r="I9" s="1029"/>
      <c r="J9" s="1029"/>
      <c r="K9" s="1029"/>
      <c r="L9" s="1029"/>
      <c r="M9" s="1029"/>
    </row>
    <row r="10" spans="1:13" s="1035" customFormat="1" ht="18" customHeight="1" x14ac:dyDescent="0.25">
      <c r="A10" s="1030"/>
      <c r="B10" s="1031" t="s">
        <v>8</v>
      </c>
      <c r="C10" s="1032">
        <f>M10+K10+I10+G10+E10</f>
        <v>100</v>
      </c>
      <c r="D10" s="1033"/>
      <c r="E10" s="1034">
        <v>37.588080920794333</v>
      </c>
      <c r="F10" s="1033"/>
      <c r="G10" s="1034">
        <v>44.892856404851941</v>
      </c>
      <c r="H10" s="1033"/>
      <c r="I10" s="1034">
        <v>14.532060421961853</v>
      </c>
      <c r="J10" s="1033"/>
      <c r="K10" s="1034">
        <v>2.7194015663422397</v>
      </c>
      <c r="L10" s="1033"/>
      <c r="M10" s="1034">
        <v>0.26760068604963527</v>
      </c>
    </row>
    <row r="11" spans="1:13" s="1035" customFormat="1" ht="18" customHeight="1" x14ac:dyDescent="0.25">
      <c r="A11" s="1030"/>
      <c r="B11" s="1036" t="s">
        <v>7</v>
      </c>
      <c r="C11" s="1037">
        <f t="shared" ref="C11:C28" si="0">M11+K11+I11+G11+E11</f>
        <v>100</v>
      </c>
      <c r="D11" s="1033"/>
      <c r="E11" s="1038">
        <v>21.523766375958019</v>
      </c>
      <c r="F11" s="1033"/>
      <c r="G11" s="1038">
        <v>55.128931173783371</v>
      </c>
      <c r="H11" s="1033"/>
      <c r="I11" s="1038">
        <v>16.970589345716768</v>
      </c>
      <c r="J11" s="1033"/>
      <c r="K11" s="1038">
        <v>5.7160116283459805</v>
      </c>
      <c r="L11" s="1033"/>
      <c r="M11" s="1038">
        <v>0.66070147619586972</v>
      </c>
    </row>
    <row r="12" spans="1:13" s="1035" customFormat="1" ht="18" customHeight="1" x14ac:dyDescent="0.25">
      <c r="A12" s="1030"/>
      <c r="B12" s="1036" t="s">
        <v>37</v>
      </c>
      <c r="C12" s="1037">
        <f t="shared" si="0"/>
        <v>100</v>
      </c>
      <c r="D12" s="1033"/>
      <c r="E12" s="1038">
        <v>23.178061607813675</v>
      </c>
      <c r="F12" s="1033"/>
      <c r="G12" s="1038">
        <v>46.611570247933884</v>
      </c>
      <c r="H12" s="1033"/>
      <c r="I12" s="1038">
        <v>22.501878287002253</v>
      </c>
      <c r="J12" s="1033"/>
      <c r="K12" s="1038">
        <v>6.671675432006011</v>
      </c>
      <c r="L12" s="1033"/>
      <c r="M12" s="1038">
        <v>1.0368144252441773</v>
      </c>
    </row>
    <row r="13" spans="1:13" s="1035" customFormat="1" ht="18" customHeight="1" x14ac:dyDescent="0.25">
      <c r="A13" s="1030"/>
      <c r="B13" s="1036" t="s">
        <v>38</v>
      </c>
      <c r="C13" s="1037">
        <f t="shared" si="0"/>
        <v>100</v>
      </c>
      <c r="D13" s="1033"/>
      <c r="E13" s="1038">
        <v>25.087261637946874</v>
      </c>
      <c r="F13" s="1033"/>
      <c r="G13" s="1038">
        <v>51.629496270713162</v>
      </c>
      <c r="H13" s="1033"/>
      <c r="I13" s="1038">
        <v>17.650732997758752</v>
      </c>
      <c r="J13" s="1033"/>
      <c r="K13" s="1038">
        <v>5.1401697468493959</v>
      </c>
      <c r="L13" s="1033"/>
      <c r="M13" s="1038">
        <v>0.49233934673182206</v>
      </c>
    </row>
    <row r="14" spans="1:13" s="1035" customFormat="1" ht="18" customHeight="1" x14ac:dyDescent="0.25">
      <c r="A14" s="1030"/>
      <c r="B14" s="1036" t="s">
        <v>6</v>
      </c>
      <c r="C14" s="1037">
        <f t="shared" si="0"/>
        <v>100</v>
      </c>
      <c r="D14" s="1033"/>
      <c r="E14" s="1038">
        <v>36.066601644141002</v>
      </c>
      <c r="F14" s="1033"/>
      <c r="G14" s="1038">
        <v>46.370349728298734</v>
      </c>
      <c r="H14" s="1033"/>
      <c r="I14" s="1038">
        <v>13.543263201894943</v>
      </c>
      <c r="J14" s="1033"/>
      <c r="K14" s="1038">
        <v>3.5460498815661143</v>
      </c>
      <c r="L14" s="1033"/>
      <c r="M14" s="1038">
        <v>0.47373554409920582</v>
      </c>
    </row>
    <row r="15" spans="1:13" s="1035" customFormat="1" ht="18" customHeight="1" x14ac:dyDescent="0.25">
      <c r="A15" s="1030"/>
      <c r="B15" s="1036" t="s">
        <v>5</v>
      </c>
      <c r="C15" s="1037">
        <f t="shared" si="0"/>
        <v>100</v>
      </c>
      <c r="D15" s="1033"/>
      <c r="E15" s="1038">
        <v>21.493513126979263</v>
      </c>
      <c r="F15" s="1033"/>
      <c r="G15" s="1038">
        <v>47.492082950250278</v>
      </c>
      <c r="H15" s="1033"/>
      <c r="I15" s="1038">
        <v>21.656961896005722</v>
      </c>
      <c r="J15" s="1033"/>
      <c r="K15" s="1038">
        <v>8.0498518745530703</v>
      </c>
      <c r="L15" s="1033"/>
      <c r="M15" s="1038">
        <v>1.3075901522116662</v>
      </c>
    </row>
    <row r="16" spans="1:13" s="1035" customFormat="1" ht="18" customHeight="1" x14ac:dyDescent="0.25">
      <c r="A16" s="1030"/>
      <c r="B16" s="1036" t="s">
        <v>4</v>
      </c>
      <c r="C16" s="1037">
        <f t="shared" si="0"/>
        <v>100</v>
      </c>
      <c r="D16" s="1033"/>
      <c r="E16" s="1038">
        <v>23.187781773972947</v>
      </c>
      <c r="F16" s="1033"/>
      <c r="G16" s="1038">
        <v>51.988247809128211</v>
      </c>
      <c r="H16" s="1033"/>
      <c r="I16" s="1038">
        <v>19.4620333316448</v>
      </c>
      <c r="J16" s="1033"/>
      <c r="K16" s="1038">
        <v>4.9718859226989514</v>
      </c>
      <c r="L16" s="1033"/>
      <c r="M16" s="1038">
        <v>0.39005116255508837</v>
      </c>
    </row>
    <row r="17" spans="1:13" s="1035" customFormat="1" ht="18" customHeight="1" x14ac:dyDescent="0.25">
      <c r="A17" s="1030"/>
      <c r="B17" s="1036" t="s">
        <v>40</v>
      </c>
      <c r="C17" s="1037">
        <f t="shared" si="0"/>
        <v>100</v>
      </c>
      <c r="D17" s="1033"/>
      <c r="E17" s="1038">
        <v>31.133451606544448</v>
      </c>
      <c r="F17" s="1033"/>
      <c r="G17" s="1038">
        <v>48.014981273408239</v>
      </c>
      <c r="H17" s="1033"/>
      <c r="I17" s="1038">
        <v>15.686970234575201</v>
      </c>
      <c r="J17" s="1033"/>
      <c r="K17" s="1038">
        <v>4.2893751232012622</v>
      </c>
      <c r="L17" s="1033"/>
      <c r="M17" s="1038">
        <v>0.87522176227084569</v>
      </c>
    </row>
    <row r="18" spans="1:13" s="1035" customFormat="1" ht="18" customHeight="1" x14ac:dyDescent="0.25">
      <c r="A18" s="1030"/>
      <c r="B18" s="1036" t="s">
        <v>41</v>
      </c>
      <c r="C18" s="1037">
        <f t="shared" si="0"/>
        <v>99.999999999999986</v>
      </c>
      <c r="D18" s="1033"/>
      <c r="E18" s="1038">
        <v>22.141325339747159</v>
      </c>
      <c r="F18" s="1033"/>
      <c r="G18" s="1038">
        <v>43.740595490574755</v>
      </c>
      <c r="H18" s="1033"/>
      <c r="I18" s="1038">
        <v>21.153777798841247</v>
      </c>
      <c r="J18" s="1033"/>
      <c r="K18" s="1038">
        <v>11.143232900084122</v>
      </c>
      <c r="L18" s="1033"/>
      <c r="M18" s="1038">
        <v>1.8210684707527163</v>
      </c>
    </row>
    <row r="19" spans="1:13" s="1035" customFormat="1" ht="18" customHeight="1" x14ac:dyDescent="0.25">
      <c r="A19" s="1030"/>
      <c r="B19" s="1036" t="s">
        <v>3</v>
      </c>
      <c r="C19" s="1037">
        <f t="shared" si="0"/>
        <v>100</v>
      </c>
      <c r="D19" s="1033"/>
      <c r="E19" s="1038">
        <v>24.00199344800545</v>
      </c>
      <c r="F19" s="1033"/>
      <c r="G19" s="1038">
        <v>55.068268265333799</v>
      </c>
      <c r="H19" s="1033"/>
      <c r="I19" s="1038">
        <v>16.075838970442735</v>
      </c>
      <c r="J19" s="1033"/>
      <c r="K19" s="1038">
        <v>4.3657977090005646</v>
      </c>
      <c r="L19" s="1033"/>
      <c r="M19" s="1038">
        <v>0.48810160721745444</v>
      </c>
    </row>
    <row r="20" spans="1:13" s="1035" customFormat="1" ht="18" customHeight="1" x14ac:dyDescent="0.25">
      <c r="A20" s="1030"/>
      <c r="B20" s="1036" t="s">
        <v>2</v>
      </c>
      <c r="C20" s="1037">
        <f t="shared" si="0"/>
        <v>100</v>
      </c>
      <c r="D20" s="1033"/>
      <c r="E20" s="1038">
        <v>36.837985911818421</v>
      </c>
      <c r="F20" s="1033"/>
      <c r="G20" s="1038">
        <v>44.847378032872427</v>
      </c>
      <c r="H20" s="1033"/>
      <c r="I20" s="1038">
        <v>15.614401252282809</v>
      </c>
      <c r="J20" s="1033"/>
      <c r="K20" s="1038">
        <v>2.4915210018262459</v>
      </c>
      <c r="L20" s="1033"/>
      <c r="M20" s="1038">
        <v>0.20871380120010435</v>
      </c>
    </row>
    <row r="21" spans="1:13" s="1035" customFormat="1" ht="18" customHeight="1" x14ac:dyDescent="0.25">
      <c r="A21" s="1030"/>
      <c r="B21" s="1036" t="s">
        <v>35</v>
      </c>
      <c r="C21" s="1037">
        <f t="shared" si="0"/>
        <v>100</v>
      </c>
      <c r="D21" s="1033"/>
      <c r="E21" s="1038">
        <v>31.383752897417928</v>
      </c>
      <c r="F21" s="1033"/>
      <c r="G21" s="1038">
        <v>50.73311411783731</v>
      </c>
      <c r="H21" s="1033"/>
      <c r="I21" s="1038">
        <v>15.193251037679909</v>
      </c>
      <c r="J21" s="1033"/>
      <c r="K21" s="1038">
        <v>2.4607837852406877</v>
      </c>
      <c r="L21" s="1033"/>
      <c r="M21" s="1038">
        <v>0.22909816182416043</v>
      </c>
    </row>
    <row r="22" spans="1:13" s="1035" customFormat="1" ht="18" customHeight="1" x14ac:dyDescent="0.25">
      <c r="A22" s="1030"/>
      <c r="B22" s="1036" t="s">
        <v>42</v>
      </c>
      <c r="C22" s="1037">
        <f t="shared" si="0"/>
        <v>100</v>
      </c>
      <c r="D22" s="1033"/>
      <c r="E22" s="1038">
        <v>35.192364074665278</v>
      </c>
      <c r="F22" s="1033"/>
      <c r="G22" s="1038">
        <v>42.043196403557353</v>
      </c>
      <c r="H22" s="1033"/>
      <c r="I22" s="1038">
        <v>16.936508453594815</v>
      </c>
      <c r="J22" s="1033"/>
      <c r="K22" s="1038">
        <v>5.2741310225754967</v>
      </c>
      <c r="L22" s="1033"/>
      <c r="M22" s="1038">
        <v>0.55380004560706264</v>
      </c>
    </row>
    <row r="23" spans="1:13" s="1035" customFormat="1" ht="18" customHeight="1" x14ac:dyDescent="0.25">
      <c r="A23" s="1030">
        <v>47094</v>
      </c>
      <c r="B23" s="1036" t="s">
        <v>43</v>
      </c>
      <c r="C23" s="1037">
        <f t="shared" si="0"/>
        <v>100</v>
      </c>
      <c r="D23" s="1033"/>
      <c r="E23" s="1038">
        <v>34.170885294480804</v>
      </c>
      <c r="F23" s="1033"/>
      <c r="G23" s="1038">
        <v>44.900605012964562</v>
      </c>
      <c r="H23" s="1033"/>
      <c r="I23" s="1038">
        <v>14.634522780590196</v>
      </c>
      <c r="J23" s="1033"/>
      <c r="K23" s="1038">
        <v>5.5994567230522287</v>
      </c>
      <c r="L23" s="1033"/>
      <c r="M23" s="1038">
        <v>0.69453018891221141</v>
      </c>
    </row>
    <row r="24" spans="1:13" s="1035" customFormat="1" ht="18" customHeight="1" x14ac:dyDescent="0.25">
      <c r="B24" s="1036" t="s">
        <v>44</v>
      </c>
      <c r="C24" s="1037">
        <f t="shared" si="0"/>
        <v>100</v>
      </c>
      <c r="D24" s="1033"/>
      <c r="E24" s="1038">
        <v>19.1648921396167</v>
      </c>
      <c r="F24" s="1033"/>
      <c r="G24" s="1038">
        <v>54.957874270900845</v>
      </c>
      <c r="H24" s="1033"/>
      <c r="I24" s="1038">
        <v>16.905842051661882</v>
      </c>
      <c r="J24" s="1033"/>
      <c r="K24" s="1038">
        <v>7.9437089158411256</v>
      </c>
      <c r="L24" s="1033"/>
      <c r="M24" s="1038">
        <v>1.0276826219794464</v>
      </c>
    </row>
    <row r="25" spans="1:13" s="1035" customFormat="1" ht="18" customHeight="1" x14ac:dyDescent="0.25">
      <c r="B25" s="1036" t="s">
        <v>45</v>
      </c>
      <c r="C25" s="1037">
        <f t="shared" si="0"/>
        <v>99.999999999999986</v>
      </c>
      <c r="D25" s="1033"/>
      <c r="E25" s="1038">
        <v>19.220666554208737</v>
      </c>
      <c r="F25" s="1033"/>
      <c r="G25" s="1038">
        <v>44.099573463141908</v>
      </c>
      <c r="H25" s="1033"/>
      <c r="I25" s="1038">
        <v>21.702773694483938</v>
      </c>
      <c r="J25" s="1033"/>
      <c r="K25" s="1038">
        <v>12.750319300190375</v>
      </c>
      <c r="L25" s="1033"/>
      <c r="M25" s="1038">
        <v>2.2266669879750345</v>
      </c>
    </row>
    <row r="26" spans="1:13" s="1035" customFormat="1" ht="18" customHeight="1" x14ac:dyDescent="0.25">
      <c r="B26" s="1036" t="s">
        <v>46</v>
      </c>
      <c r="C26" s="1037">
        <f t="shared" si="0"/>
        <v>100</v>
      </c>
      <c r="D26" s="1033"/>
      <c r="E26" s="1038">
        <v>26.568867155664222</v>
      </c>
      <c r="F26" s="1033"/>
      <c r="G26" s="1038">
        <v>33.822330888345562</v>
      </c>
      <c r="H26" s="1033"/>
      <c r="I26" s="1038">
        <v>22.575387123064385</v>
      </c>
      <c r="J26" s="1033"/>
      <c r="K26" s="1038">
        <v>14.588427057864712</v>
      </c>
      <c r="L26" s="1033"/>
      <c r="M26" s="1038">
        <v>2.4449877750611249</v>
      </c>
    </row>
    <row r="27" spans="1:13" s="1035" customFormat="1" ht="18" customHeight="1" x14ac:dyDescent="0.25">
      <c r="B27" s="1039" t="s">
        <v>1</v>
      </c>
      <c r="C27" s="1040">
        <f t="shared" si="0"/>
        <v>100</v>
      </c>
      <c r="D27" s="1033"/>
      <c r="E27" s="1041">
        <v>65.059642147117287</v>
      </c>
      <c r="F27" s="1033"/>
      <c r="G27" s="1041">
        <v>28.727634194831015</v>
      </c>
      <c r="H27" s="1033"/>
      <c r="I27" s="1041">
        <v>5.3677932405566597</v>
      </c>
      <c r="J27" s="1033"/>
      <c r="K27" s="1041">
        <v>0.79522862823061624</v>
      </c>
      <c r="L27" s="1033"/>
      <c r="M27" s="1041">
        <v>4.9701789264413515E-2</v>
      </c>
    </row>
    <row r="28" spans="1:13" s="1293" customFormat="1" ht="18" customHeight="1" x14ac:dyDescent="0.25">
      <c r="B28" s="1294" t="s">
        <v>0</v>
      </c>
      <c r="C28" s="1295">
        <f t="shared" si="0"/>
        <v>100</v>
      </c>
      <c r="D28" s="1296"/>
      <c r="E28" s="1295">
        <v>27.456920395361699</v>
      </c>
      <c r="F28" s="1296"/>
      <c r="G28" s="1297">
        <v>47.723643422989007</v>
      </c>
      <c r="H28" s="1298"/>
      <c r="I28" s="1295">
        <v>17.594926469820791</v>
      </c>
      <c r="J28" s="1296"/>
      <c r="K28" s="1295">
        <v>6.3349980691152368</v>
      </c>
      <c r="L28" s="1296"/>
      <c r="M28" s="1295">
        <v>0.88951164271325844</v>
      </c>
    </row>
    <row r="29" spans="1:13" s="1022" customFormat="1" ht="6.75" customHeight="1" x14ac:dyDescent="0.25">
      <c r="B29" s="1702"/>
      <c r="C29" s="1702"/>
      <c r="D29" s="1042"/>
    </row>
    <row r="30" spans="1:13" x14ac:dyDescent="0.35">
      <c r="E30" s="1043"/>
    </row>
    <row r="31" spans="1:13" x14ac:dyDescent="0.35">
      <c r="E31" s="1043"/>
      <c r="G31" s="1043"/>
    </row>
    <row r="32" spans="1:13" x14ac:dyDescent="0.35">
      <c r="B32" s="1043"/>
      <c r="G32" s="1043"/>
    </row>
  </sheetData>
  <mergeCells count="6">
    <mergeCell ref="B4:M4"/>
    <mergeCell ref="B5:M5"/>
    <mergeCell ref="B29:C29"/>
    <mergeCell ref="B2:C2"/>
    <mergeCell ref="E2:I2"/>
    <mergeCell ref="B7:B8"/>
  </mergeCells>
  <printOptions horizontalCentered="1"/>
  <pageMargins left="0" right="0" top="0.43307086614173229" bottom="0.43307086614173229" header="0" footer="0"/>
  <pageSetup paperSize="9" orientation="landscape" r:id="rId1"/>
  <headerFooter alignWithMargins="0"/>
  <drawing r:id="rId2"/>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Hoja68">
    <pageSetUpPr fitToPage="1"/>
  </sheetPr>
  <dimension ref="A1:U32"/>
  <sheetViews>
    <sheetView zoomScaleNormal="100" workbookViewId="0"/>
  </sheetViews>
  <sheetFormatPr baseColWidth="10" defaultColWidth="11.453125" defaultRowHeight="14.5" x14ac:dyDescent="0.35"/>
  <cols>
    <col min="1" max="1" width="1" style="748" customWidth="1"/>
    <col min="2" max="2" width="30.26953125" style="748" customWidth="1"/>
    <col min="3" max="3" width="11.26953125" style="748" customWidth="1"/>
    <col min="4" max="4" width="0.81640625" style="748" customWidth="1"/>
    <col min="5" max="5" width="10" style="748" customWidth="1"/>
    <col min="6" max="6" width="0.7265625" style="748" customWidth="1"/>
    <col min="7" max="7" width="10" style="748" customWidth="1"/>
    <col min="8" max="8" width="0.7265625" style="748" customWidth="1"/>
    <col min="9" max="9" width="10" style="748" customWidth="1"/>
    <col min="10" max="10" width="0.7265625" style="748" customWidth="1"/>
    <col min="11" max="11" width="11.81640625" style="748" customWidth="1"/>
    <col min="12" max="12" width="0.7265625" style="748" customWidth="1"/>
    <col min="13" max="13" width="10" style="748" customWidth="1"/>
    <col min="14" max="14" width="0.7265625" style="748" customWidth="1"/>
    <col min="15" max="15" width="13.81640625" style="748" bestFit="1" customWidth="1"/>
    <col min="16" max="16" width="0.7265625" style="748" customWidth="1"/>
    <col min="17" max="17" width="8.1796875" style="748" bestFit="1" customWidth="1"/>
    <col min="18" max="18" width="0.7265625" style="748" customWidth="1"/>
    <col min="19" max="19" width="14.453125" style="748" bestFit="1" customWidth="1"/>
    <col min="20" max="20" width="0.7265625" style="748" customWidth="1"/>
    <col min="21" max="21" width="11.1796875" style="748" customWidth="1"/>
    <col min="22" max="16384" width="11.453125" style="748"/>
  </cols>
  <sheetData>
    <row r="1" spans="1:21" ht="9.75" customHeight="1" x14ac:dyDescent="0.35"/>
    <row r="2" spans="1:21" s="343" customFormat="1" ht="49.5" customHeight="1" x14ac:dyDescent="0.35">
      <c r="B2" s="1443"/>
      <c r="C2" s="1443"/>
      <c r="D2" s="344"/>
      <c r="E2" s="1657"/>
      <c r="F2" s="1657"/>
      <c r="G2" s="1657"/>
      <c r="H2" s="1657"/>
      <c r="I2" s="1657"/>
    </row>
    <row r="3" spans="1:21" s="343" customFormat="1" ht="14.25" customHeight="1" x14ac:dyDescent="0.35">
      <c r="B3" s="344"/>
      <c r="C3" s="344"/>
      <c r="D3" s="344"/>
      <c r="G3" s="344"/>
      <c r="I3" s="344"/>
      <c r="K3" s="344"/>
      <c r="M3" s="344"/>
      <c r="O3" s="344"/>
      <c r="Q3" s="344"/>
      <c r="S3" s="344"/>
      <c r="U3" s="344"/>
    </row>
    <row r="4" spans="1:21" s="345" customFormat="1" ht="21.75" customHeight="1" x14ac:dyDescent="0.25">
      <c r="B4" s="1481" t="s">
        <v>444</v>
      </c>
      <c r="C4" s="1481"/>
      <c r="D4" s="1481"/>
      <c r="E4" s="1481"/>
      <c r="F4" s="1481"/>
      <c r="G4" s="1481"/>
      <c r="H4" s="1481"/>
      <c r="I4" s="1481"/>
      <c r="J4" s="1481"/>
      <c r="K4" s="1481"/>
      <c r="L4" s="1481"/>
      <c r="M4" s="1481"/>
      <c r="N4" s="1481"/>
      <c r="O4" s="1481"/>
      <c r="P4" s="1481"/>
      <c r="Q4" s="1481"/>
      <c r="R4" s="1481"/>
      <c r="S4" s="1481"/>
      <c r="T4" s="1481"/>
      <c r="U4" s="1481"/>
    </row>
    <row r="5" spans="1:21" s="345" customFormat="1" ht="18.75" customHeight="1" x14ac:dyDescent="0.25">
      <c r="B5" s="1482" t="str">
        <f>porsaad!$B$6</f>
        <v>Situación a 31 de diciembre de 2025</v>
      </c>
      <c r="C5" s="1482"/>
      <c r="D5" s="1482"/>
      <c r="E5" s="1482"/>
      <c r="F5" s="1482"/>
      <c r="G5" s="1482"/>
      <c r="H5" s="1482"/>
      <c r="I5" s="1482"/>
      <c r="J5" s="1482"/>
      <c r="K5" s="1482"/>
      <c r="L5" s="1482"/>
      <c r="M5" s="1482"/>
      <c r="N5" s="1482"/>
      <c r="O5" s="1482"/>
      <c r="P5" s="1482"/>
      <c r="Q5" s="1482"/>
      <c r="R5" s="1482"/>
      <c r="S5" s="1482"/>
      <c r="T5" s="1482"/>
      <c r="U5" s="1482"/>
    </row>
    <row r="6" spans="1:21" s="345" customFormat="1" ht="4.5" customHeight="1" x14ac:dyDescent="0.25"/>
    <row r="7" spans="1:21" s="322" customFormat="1" ht="15" customHeight="1" x14ac:dyDescent="0.25">
      <c r="A7" s="316"/>
      <c r="B7" s="1707" t="s">
        <v>12</v>
      </c>
      <c r="C7" s="1324" t="s">
        <v>68</v>
      </c>
      <c r="D7" s="920"/>
      <c r="E7" s="1319" t="s">
        <v>139</v>
      </c>
      <c r="F7" s="921"/>
      <c r="G7" s="1319" t="s">
        <v>143</v>
      </c>
      <c r="H7" s="921"/>
      <c r="I7" s="1319" t="s">
        <v>141</v>
      </c>
      <c r="J7" s="921"/>
      <c r="K7" s="1319" t="s">
        <v>147</v>
      </c>
      <c r="L7" s="921"/>
      <c r="M7" s="1319" t="s">
        <v>145</v>
      </c>
      <c r="N7" s="921"/>
      <c r="O7" s="1319" t="s">
        <v>151</v>
      </c>
      <c r="P7" s="921"/>
      <c r="Q7" s="1319" t="s">
        <v>149</v>
      </c>
      <c r="R7" s="921"/>
      <c r="S7" s="1319" t="s">
        <v>190</v>
      </c>
      <c r="T7" s="921"/>
      <c r="U7" s="1319" t="s">
        <v>150</v>
      </c>
    </row>
    <row r="8" spans="1:21" s="322" customFormat="1" ht="19.5" customHeight="1" x14ac:dyDescent="0.25">
      <c r="A8" s="316"/>
      <c r="B8" s="1708"/>
      <c r="C8" s="1325" t="s">
        <v>28</v>
      </c>
      <c r="D8" s="920"/>
      <c r="E8" s="1325" t="s">
        <v>28</v>
      </c>
      <c r="F8" s="920"/>
      <c r="G8" s="1325" t="s">
        <v>28</v>
      </c>
      <c r="H8" s="920"/>
      <c r="I8" s="1325" t="s">
        <v>28</v>
      </c>
      <c r="J8" s="920"/>
      <c r="K8" s="1325" t="s">
        <v>28</v>
      </c>
      <c r="L8" s="920"/>
      <c r="M8" s="1325" t="s">
        <v>28</v>
      </c>
      <c r="N8" s="920"/>
      <c r="O8" s="1325" t="s">
        <v>28</v>
      </c>
      <c r="P8" s="920"/>
      <c r="Q8" s="1325" t="s">
        <v>28</v>
      </c>
      <c r="R8" s="920"/>
      <c r="S8" s="1325" t="s">
        <v>28</v>
      </c>
      <c r="T8" s="920"/>
      <c r="U8" s="1325" t="s">
        <v>28</v>
      </c>
    </row>
    <row r="9" spans="1:21" s="322" customFormat="1" ht="6" customHeight="1" x14ac:dyDescent="0.25">
      <c r="A9" s="316"/>
      <c r="B9" s="923"/>
      <c r="C9" s="923"/>
      <c r="D9" s="923"/>
      <c r="E9" s="923"/>
      <c r="F9" s="923"/>
      <c r="G9" s="923"/>
      <c r="H9" s="923"/>
      <c r="I9" s="923"/>
      <c r="J9" s="923"/>
      <c r="K9" s="923"/>
      <c r="L9" s="923"/>
      <c r="M9" s="923"/>
      <c r="N9" s="923"/>
      <c r="O9" s="923"/>
      <c r="P9" s="923"/>
      <c r="Q9" s="923"/>
      <c r="R9" s="923"/>
      <c r="S9" s="923"/>
      <c r="T9" s="923"/>
      <c r="U9" s="923"/>
    </row>
    <row r="10" spans="1:21" s="331" customFormat="1" ht="18" customHeight="1" x14ac:dyDescent="0.25">
      <c r="A10" s="330"/>
      <c r="B10" s="926" t="s">
        <v>8</v>
      </c>
      <c r="C10" s="1044">
        <f>K10+M10+G10+I10+E10+S10+O10+U10+Q10</f>
        <v>99.999999999999986</v>
      </c>
      <c r="D10" s="930"/>
      <c r="E10" s="1044">
        <v>22.47052160032954</v>
      </c>
      <c r="F10" s="930"/>
      <c r="G10" s="1044">
        <v>42.885536275166061</v>
      </c>
      <c r="H10" s="930"/>
      <c r="I10" s="1044">
        <v>19.234848874929199</v>
      </c>
      <c r="J10" s="930"/>
      <c r="K10" s="1044">
        <v>4.8390917048555684</v>
      </c>
      <c r="L10" s="930"/>
      <c r="M10" s="1044">
        <v>4.2253231038566499</v>
      </c>
      <c r="N10" s="930"/>
      <c r="O10" s="1044">
        <v>0.74455486329231246</v>
      </c>
      <c r="P10" s="930"/>
      <c r="Q10" s="1044">
        <v>0.76000205962617784</v>
      </c>
      <c r="R10" s="930"/>
      <c r="S10" s="1044">
        <v>0.3295401884557953</v>
      </c>
      <c r="T10" s="930"/>
      <c r="U10" s="1044">
        <v>4.5105813294886978</v>
      </c>
    </row>
    <row r="11" spans="1:21" s="331" customFormat="1" ht="18" customHeight="1" x14ac:dyDescent="0.25">
      <c r="A11" s="330"/>
      <c r="B11" s="931" t="s">
        <v>7</v>
      </c>
      <c r="C11" s="1045">
        <f t="shared" ref="C11:C27" si="0">K11+M11+G11+I11+E11+S11+O11+U11+Q11</f>
        <v>100</v>
      </c>
      <c r="D11" s="930"/>
      <c r="E11" s="1045">
        <v>4.0193650078811078</v>
      </c>
      <c r="F11" s="930"/>
      <c r="G11" s="1045">
        <v>3.7303910530661262</v>
      </c>
      <c r="H11" s="930"/>
      <c r="I11" s="1045">
        <v>15.090445094948585</v>
      </c>
      <c r="J11" s="930"/>
      <c r="K11" s="1045">
        <v>1.2834947083990091</v>
      </c>
      <c r="L11" s="930"/>
      <c r="M11" s="1045">
        <v>0.50288973954814986</v>
      </c>
      <c r="N11" s="930"/>
      <c r="O11" s="1045">
        <v>0.15386924866771748</v>
      </c>
      <c r="P11" s="930"/>
      <c r="Q11" s="1045">
        <v>3.7529085040906705E-2</v>
      </c>
      <c r="R11" s="930"/>
      <c r="S11" s="1045">
        <v>7.8811078585904082E-2</v>
      </c>
      <c r="T11" s="930"/>
      <c r="U11" s="1045">
        <v>75.103204983862497</v>
      </c>
    </row>
    <row r="12" spans="1:21" s="331" customFormat="1" ht="18" customHeight="1" x14ac:dyDescent="0.25">
      <c r="A12" s="330"/>
      <c r="B12" s="931" t="s">
        <v>37</v>
      </c>
      <c r="C12" s="1045">
        <f t="shared" si="0"/>
        <v>100.00000000000001</v>
      </c>
      <c r="D12" s="930"/>
      <c r="E12" s="1045">
        <v>37.881981032665962</v>
      </c>
      <c r="F12" s="930"/>
      <c r="G12" s="1045">
        <v>20.540418485623967</v>
      </c>
      <c r="H12" s="930"/>
      <c r="I12" s="1045">
        <v>23.61884690651814</v>
      </c>
      <c r="J12" s="930"/>
      <c r="K12" s="1045">
        <v>4.6289327111244924</v>
      </c>
      <c r="L12" s="930"/>
      <c r="M12" s="1045">
        <v>2.4838175523107031</v>
      </c>
      <c r="N12" s="930"/>
      <c r="O12" s="1045">
        <v>2.0698479602589193</v>
      </c>
      <c r="P12" s="930"/>
      <c r="Q12" s="1045">
        <v>1.4300767725425261</v>
      </c>
      <c r="R12" s="930"/>
      <c r="S12" s="1045">
        <v>0.21827487580912239</v>
      </c>
      <c r="T12" s="930"/>
      <c r="U12" s="1045">
        <v>7.1278037031461681</v>
      </c>
    </row>
    <row r="13" spans="1:21" s="331" customFormat="1" ht="18" customHeight="1" x14ac:dyDescent="0.25">
      <c r="A13" s="330"/>
      <c r="B13" s="931" t="s">
        <v>38</v>
      </c>
      <c r="C13" s="1045">
        <f t="shared" si="0"/>
        <v>100.00000000000001</v>
      </c>
      <c r="D13" s="930"/>
      <c r="E13" s="1045">
        <v>47.560662237069124</v>
      </c>
      <c r="F13" s="930"/>
      <c r="G13" s="1045">
        <v>15.726294923093867</v>
      </c>
      <c r="H13" s="930"/>
      <c r="I13" s="1045">
        <v>16.530230167761832</v>
      </c>
      <c r="J13" s="930"/>
      <c r="K13" s="1045">
        <v>5.0805770713263092</v>
      </c>
      <c r="L13" s="930"/>
      <c r="M13" s="1045">
        <v>2.6247200910392423</v>
      </c>
      <c r="N13" s="930"/>
      <c r="O13" s="1045">
        <v>1.7767336000881027</v>
      </c>
      <c r="P13" s="930"/>
      <c r="Q13" s="1045">
        <v>1.1490033405528433</v>
      </c>
      <c r="R13" s="930"/>
      <c r="S13" s="1045">
        <v>0.82963180499981637</v>
      </c>
      <c r="T13" s="930"/>
      <c r="U13" s="1045">
        <v>8.7221467640688672</v>
      </c>
    </row>
    <row r="14" spans="1:21" s="331" customFormat="1" ht="18" customHeight="1" x14ac:dyDescent="0.25">
      <c r="A14" s="330"/>
      <c r="B14" s="931" t="s">
        <v>6</v>
      </c>
      <c r="C14" s="1045">
        <f t="shared" si="0"/>
        <v>99.999999999999986</v>
      </c>
      <c r="D14" s="930"/>
      <c r="E14" s="1045">
        <v>33.510934670566932</v>
      </c>
      <c r="F14" s="930"/>
      <c r="G14" s="1045">
        <v>33.873102103357013</v>
      </c>
      <c r="H14" s="930"/>
      <c r="I14" s="1045">
        <v>14.448391140827413</v>
      </c>
      <c r="J14" s="930"/>
      <c r="K14" s="1045">
        <v>5.6762780331522498</v>
      </c>
      <c r="L14" s="930"/>
      <c r="M14" s="1045">
        <v>4.8962251009889952</v>
      </c>
      <c r="N14" s="930"/>
      <c r="O14" s="1045">
        <v>0.98203092352695354</v>
      </c>
      <c r="P14" s="930"/>
      <c r="Q14" s="1045">
        <v>1.1491851232762222</v>
      </c>
      <c r="R14" s="930"/>
      <c r="S14" s="1045">
        <v>0.42833263685750106</v>
      </c>
      <c r="T14" s="930"/>
      <c r="U14" s="1045">
        <v>5.0355202674467199</v>
      </c>
    </row>
    <row r="15" spans="1:21" s="331" customFormat="1" ht="18" customHeight="1" x14ac:dyDescent="0.25">
      <c r="A15" s="330"/>
      <c r="B15" s="931" t="s">
        <v>5</v>
      </c>
      <c r="C15" s="1045">
        <f t="shared" si="0"/>
        <v>99.999999999999972</v>
      </c>
      <c r="D15" s="930"/>
      <c r="E15" s="1045">
        <v>41.166258169934636</v>
      </c>
      <c r="F15" s="930"/>
      <c r="G15" s="1045">
        <v>17.647058823529413</v>
      </c>
      <c r="H15" s="930"/>
      <c r="I15" s="1045">
        <v>24.836601307189543</v>
      </c>
      <c r="J15" s="930"/>
      <c r="K15" s="1045">
        <v>4.636437908496732</v>
      </c>
      <c r="L15" s="930"/>
      <c r="M15" s="1045">
        <v>1.787173202614379</v>
      </c>
      <c r="N15" s="930"/>
      <c r="O15" s="1045">
        <v>1.9505718954248366</v>
      </c>
      <c r="P15" s="930"/>
      <c r="Q15" s="1045">
        <v>2.0322712418300655</v>
      </c>
      <c r="R15" s="930"/>
      <c r="S15" s="1045">
        <v>0.69444444444444442</v>
      </c>
      <c r="T15" s="930"/>
      <c r="U15" s="1045">
        <v>5.2491830065359482</v>
      </c>
    </row>
    <row r="16" spans="1:21" s="331" customFormat="1" ht="18" customHeight="1" x14ac:dyDescent="0.25">
      <c r="A16" s="330"/>
      <c r="B16" s="931" t="s">
        <v>4</v>
      </c>
      <c r="C16" s="1045">
        <f t="shared" si="0"/>
        <v>100</v>
      </c>
      <c r="D16" s="930"/>
      <c r="E16" s="1045">
        <v>45.070030139553729</v>
      </c>
      <c r="F16" s="930"/>
      <c r="G16" s="1045">
        <v>17.645568979054278</v>
      </c>
      <c r="H16" s="930"/>
      <c r="I16" s="1045">
        <v>21.085023934351494</v>
      </c>
      <c r="J16" s="930"/>
      <c r="K16" s="1045">
        <v>5.0933313071448474</v>
      </c>
      <c r="L16" s="930"/>
      <c r="M16" s="1045">
        <v>2.0641795202998758</v>
      </c>
      <c r="N16" s="930"/>
      <c r="O16" s="1045">
        <v>1.7475875693336373</v>
      </c>
      <c r="P16" s="930"/>
      <c r="Q16" s="1045">
        <v>0.93204670364460651</v>
      </c>
      <c r="R16" s="930"/>
      <c r="S16" s="1045">
        <v>1.1473292303016489</v>
      </c>
      <c r="T16" s="930"/>
      <c r="U16" s="1045">
        <v>5.2149026163158831</v>
      </c>
    </row>
    <row r="17" spans="1:21" s="331" customFormat="1" ht="18" customHeight="1" x14ac:dyDescent="0.25">
      <c r="A17" s="330"/>
      <c r="B17" s="931" t="s">
        <v>40</v>
      </c>
      <c r="C17" s="1045">
        <f t="shared" si="0"/>
        <v>100</v>
      </c>
      <c r="D17" s="930"/>
      <c r="E17" s="1045">
        <v>35.050572631744657</v>
      </c>
      <c r="F17" s="930"/>
      <c r="G17" s="1045">
        <v>31.390452201975677</v>
      </c>
      <c r="H17" s="930"/>
      <c r="I17" s="1045">
        <v>14.982880081860758</v>
      </c>
      <c r="J17" s="930"/>
      <c r="K17" s="1045">
        <v>5.1084261482151989</v>
      </c>
      <c r="L17" s="930"/>
      <c r="M17" s="1045">
        <v>6.1002007162816323</v>
      </c>
      <c r="N17" s="930"/>
      <c r="O17" s="1045">
        <v>1.6647644535400841</v>
      </c>
      <c r="P17" s="930"/>
      <c r="Q17" s="1045">
        <v>0.83041442008737065</v>
      </c>
      <c r="R17" s="930"/>
      <c r="S17" s="1045">
        <v>0.29517100240072419</v>
      </c>
      <c r="T17" s="930"/>
      <c r="U17" s="1045">
        <v>4.577118343893896</v>
      </c>
    </row>
    <row r="18" spans="1:21" s="331" customFormat="1" ht="18" customHeight="1" x14ac:dyDescent="0.25">
      <c r="A18" s="330"/>
      <c r="B18" s="931" t="s">
        <v>41</v>
      </c>
      <c r="C18" s="1045">
        <f t="shared" si="0"/>
        <v>100.00000000000001</v>
      </c>
      <c r="D18" s="930"/>
      <c r="E18" s="1045">
        <v>38.696630544205604</v>
      </c>
      <c r="F18" s="930"/>
      <c r="G18" s="1045">
        <v>17.572096879256232</v>
      </c>
      <c r="H18" s="930"/>
      <c r="I18" s="1045">
        <v>29.367560845620893</v>
      </c>
      <c r="J18" s="930"/>
      <c r="K18" s="1045">
        <v>3.9888671759341507</v>
      </c>
      <c r="L18" s="930"/>
      <c r="M18" s="1045">
        <v>2.8856516847278972</v>
      </c>
      <c r="N18" s="930"/>
      <c r="O18" s="1045">
        <v>1.3957482086812341</v>
      </c>
      <c r="P18" s="930"/>
      <c r="Q18" s="1045">
        <v>2.4965950139160302</v>
      </c>
      <c r="R18" s="930"/>
      <c r="S18" s="1045">
        <v>0</v>
      </c>
      <c r="T18" s="930"/>
      <c r="U18" s="1045">
        <v>3.5968496476579617</v>
      </c>
    </row>
    <row r="19" spans="1:21" s="331" customFormat="1" ht="18" customHeight="1" x14ac:dyDescent="0.25">
      <c r="A19" s="330"/>
      <c r="B19" s="931" t="s">
        <v>3</v>
      </c>
      <c r="C19" s="1045">
        <f t="shared" si="0"/>
        <v>100</v>
      </c>
      <c r="D19" s="930"/>
      <c r="E19" s="1045">
        <v>48.535045871559632</v>
      </c>
      <c r="F19" s="930"/>
      <c r="G19" s="1045">
        <v>11.059816513761469</v>
      </c>
      <c r="H19" s="930"/>
      <c r="I19" s="1045">
        <v>14.031559633027523</v>
      </c>
      <c r="J19" s="930"/>
      <c r="K19" s="1045">
        <v>4.4924770642201839</v>
      </c>
      <c r="L19" s="930"/>
      <c r="M19" s="1045">
        <v>1.953761467889908</v>
      </c>
      <c r="N19" s="930"/>
      <c r="O19" s="1045">
        <v>3.0781651376146786</v>
      </c>
      <c r="P19" s="930"/>
      <c r="Q19" s="1045">
        <v>2.7412844036697246</v>
      </c>
      <c r="R19" s="930"/>
      <c r="S19" s="1045">
        <v>0</v>
      </c>
      <c r="T19" s="930"/>
      <c r="U19" s="1045">
        <v>14.107889908256881</v>
      </c>
    </row>
    <row r="20" spans="1:21" s="331" customFormat="1" ht="18" customHeight="1" x14ac:dyDescent="0.25">
      <c r="A20" s="330"/>
      <c r="B20" s="931" t="s">
        <v>2</v>
      </c>
      <c r="C20" s="1045">
        <f t="shared" si="0"/>
        <v>99.999999999999986</v>
      </c>
      <c r="D20" s="930"/>
      <c r="E20" s="1045">
        <v>25.414220482713635</v>
      </c>
      <c r="F20" s="930"/>
      <c r="G20" s="1045">
        <v>37.116764514024787</v>
      </c>
      <c r="H20" s="930"/>
      <c r="I20" s="1045">
        <v>21.63078930202218</v>
      </c>
      <c r="J20" s="930"/>
      <c r="K20" s="1045">
        <v>4.8401826484018269</v>
      </c>
      <c r="L20" s="930"/>
      <c r="M20" s="1045">
        <v>4.8793215916503589</v>
      </c>
      <c r="N20" s="930"/>
      <c r="O20" s="1045">
        <v>1.5916503587736466</v>
      </c>
      <c r="P20" s="930"/>
      <c r="Q20" s="1045">
        <v>0.84801043705153289</v>
      </c>
      <c r="R20" s="930"/>
      <c r="S20" s="1045">
        <v>0.14350945857795175</v>
      </c>
      <c r="T20" s="930"/>
      <c r="U20" s="1045">
        <v>3.5355512067840835</v>
      </c>
    </row>
    <row r="21" spans="1:21" s="331" customFormat="1" ht="18" customHeight="1" x14ac:dyDescent="0.25">
      <c r="A21" s="330"/>
      <c r="B21" s="931" t="s">
        <v>35</v>
      </c>
      <c r="C21" s="1045">
        <f t="shared" si="0"/>
        <v>100.00000000000001</v>
      </c>
      <c r="D21" s="930"/>
      <c r="E21" s="1045">
        <v>42.072759634314075</v>
      </c>
      <c r="F21" s="930"/>
      <c r="G21" s="1045">
        <v>25.136862544160081</v>
      </c>
      <c r="H21" s="930"/>
      <c r="I21" s="1045">
        <v>12.621018850624308</v>
      </c>
      <c r="J21" s="930"/>
      <c r="K21" s="1045">
        <v>3.9750815781667161</v>
      </c>
      <c r="L21" s="930"/>
      <c r="M21" s="1045">
        <v>3.322456244437852</v>
      </c>
      <c r="N21" s="930"/>
      <c r="O21" s="1045">
        <v>4.3364526307273268</v>
      </c>
      <c r="P21" s="930"/>
      <c r="Q21" s="1045">
        <v>1.8122488606024649</v>
      </c>
      <c r="R21" s="930"/>
      <c r="S21" s="1045">
        <v>0</v>
      </c>
      <c r="T21" s="930"/>
      <c r="U21" s="1045">
        <v>6.7231196569671798</v>
      </c>
    </row>
    <row r="22" spans="1:21" s="331" customFormat="1" ht="18" customHeight="1" x14ac:dyDescent="0.25">
      <c r="A22" s="330"/>
      <c r="B22" s="931" t="s">
        <v>42</v>
      </c>
      <c r="C22" s="1045">
        <f t="shared" si="0"/>
        <v>100</v>
      </c>
      <c r="D22" s="930"/>
      <c r="E22" s="1045">
        <v>25.74555760053423</v>
      </c>
      <c r="F22" s="930"/>
      <c r="G22" s="1045">
        <v>35.980585370620716</v>
      </c>
      <c r="H22" s="930"/>
      <c r="I22" s="1045">
        <v>26.581103311236703</v>
      </c>
      <c r="J22" s="930"/>
      <c r="K22" s="1045">
        <v>1.9724090753619885</v>
      </c>
      <c r="L22" s="930"/>
      <c r="M22" s="1045">
        <v>5.4416339560564841</v>
      </c>
      <c r="N22" s="930"/>
      <c r="O22" s="1045">
        <v>0.61729400459305828</v>
      </c>
      <c r="P22" s="930"/>
      <c r="Q22" s="1045">
        <v>0.93001286707819608</v>
      </c>
      <c r="R22" s="930"/>
      <c r="S22" s="1045">
        <v>0</v>
      </c>
      <c r="T22" s="930"/>
      <c r="U22" s="1045">
        <v>2.7314038145186248</v>
      </c>
    </row>
    <row r="23" spans="1:21" s="331" customFormat="1" ht="18" customHeight="1" x14ac:dyDescent="0.25">
      <c r="A23" s="330">
        <v>47094</v>
      </c>
      <c r="B23" s="931" t="s">
        <v>43</v>
      </c>
      <c r="C23" s="1045">
        <f t="shared" si="0"/>
        <v>100</v>
      </c>
      <c r="D23" s="930"/>
      <c r="E23" s="1045">
        <v>38.864709695342157</v>
      </c>
      <c r="F23" s="930"/>
      <c r="G23" s="1045">
        <v>24.307806278359106</v>
      </c>
      <c r="H23" s="930"/>
      <c r="I23" s="1045">
        <v>20.066672840077786</v>
      </c>
      <c r="J23" s="930"/>
      <c r="K23" s="1045">
        <v>4.1516189770657776</v>
      </c>
      <c r="L23" s="930"/>
      <c r="M23" s="1045">
        <v>2.8335957033058619</v>
      </c>
      <c r="N23" s="930"/>
      <c r="O23" s="1045">
        <v>1.9507979133870419</v>
      </c>
      <c r="P23" s="930"/>
      <c r="Q23" s="1045">
        <v>3.4108096428681671</v>
      </c>
      <c r="R23" s="930"/>
      <c r="S23" s="1045">
        <v>6.1734111183134235E-3</v>
      </c>
      <c r="T23" s="930"/>
      <c r="U23" s="1045">
        <v>4.4078155384757851</v>
      </c>
    </row>
    <row r="24" spans="1:21" s="331" customFormat="1" ht="18" customHeight="1" x14ac:dyDescent="0.25">
      <c r="B24" s="931" t="s">
        <v>44</v>
      </c>
      <c r="C24" s="1045">
        <f t="shared" si="0"/>
        <v>100.00000000000001</v>
      </c>
      <c r="D24" s="930"/>
      <c r="E24" s="1045">
        <v>46.925716405453031</v>
      </c>
      <c r="F24" s="930"/>
      <c r="G24" s="1045">
        <v>13.994250208661782</v>
      </c>
      <c r="H24" s="930"/>
      <c r="I24" s="1045">
        <v>15.589353612167301</v>
      </c>
      <c r="J24" s="930"/>
      <c r="K24" s="1045">
        <v>6.0465547621255684</v>
      </c>
      <c r="L24" s="930"/>
      <c r="M24" s="1045">
        <v>2.411202819252527</v>
      </c>
      <c r="N24" s="930"/>
      <c r="O24" s="1045">
        <v>1.9104145414077716</v>
      </c>
      <c r="P24" s="930"/>
      <c r="Q24" s="1045">
        <v>1.2983399795975146</v>
      </c>
      <c r="R24" s="930"/>
      <c r="S24" s="1045">
        <v>0.12983399795975145</v>
      </c>
      <c r="T24" s="930"/>
      <c r="U24" s="1045">
        <v>11.694333673374757</v>
      </c>
    </row>
    <row r="25" spans="1:21" s="331" customFormat="1" ht="18" customHeight="1" x14ac:dyDescent="0.25">
      <c r="B25" s="931" t="s">
        <v>45</v>
      </c>
      <c r="C25" s="1045">
        <f t="shared" si="0"/>
        <v>100</v>
      </c>
      <c r="D25" s="930"/>
      <c r="E25" s="1045">
        <v>35.986609185713256</v>
      </c>
      <c r="F25" s="930"/>
      <c r="G25" s="1045">
        <v>19.633438500999496</v>
      </c>
      <c r="H25" s="930"/>
      <c r="I25" s="1045">
        <v>11.777172996796802</v>
      </c>
      <c r="J25" s="930"/>
      <c r="K25" s="1045">
        <v>4.4892945738301098</v>
      </c>
      <c r="L25" s="930"/>
      <c r="M25" s="1045">
        <v>3.6656149900050576</v>
      </c>
      <c r="N25" s="930"/>
      <c r="O25" s="1045">
        <v>1.0813805062498496</v>
      </c>
      <c r="P25" s="930"/>
      <c r="Q25" s="1045">
        <v>1.5486139543845283</v>
      </c>
      <c r="R25" s="930"/>
      <c r="S25" s="1045">
        <v>18.939813588304713</v>
      </c>
      <c r="T25" s="930"/>
      <c r="U25" s="1045">
        <v>2.8780617037161917</v>
      </c>
    </row>
    <row r="26" spans="1:21" s="331" customFormat="1" ht="18" customHeight="1" x14ac:dyDescent="0.25">
      <c r="B26" s="931" t="s">
        <v>46</v>
      </c>
      <c r="C26" s="1045">
        <f t="shared" si="0"/>
        <v>100.00000000000001</v>
      </c>
      <c r="D26" s="930"/>
      <c r="E26" s="1045">
        <v>23.227383863080682</v>
      </c>
      <c r="F26" s="930"/>
      <c r="G26" s="1045">
        <v>32.355338223308884</v>
      </c>
      <c r="H26" s="930"/>
      <c r="I26" s="1045">
        <v>30.073349633251834</v>
      </c>
      <c r="J26" s="930"/>
      <c r="K26" s="1045">
        <v>6.0309698451507741</v>
      </c>
      <c r="L26" s="930"/>
      <c r="M26" s="1045">
        <v>3.5859820700896492</v>
      </c>
      <c r="N26" s="930"/>
      <c r="O26" s="1045">
        <v>0.8964955175224123</v>
      </c>
      <c r="P26" s="930"/>
      <c r="Q26" s="1045">
        <v>0.8964955175224123</v>
      </c>
      <c r="R26" s="930"/>
      <c r="S26" s="1045">
        <v>0</v>
      </c>
      <c r="T26" s="930"/>
      <c r="U26" s="1045">
        <v>2.9339853300733498</v>
      </c>
    </row>
    <row r="27" spans="1:21" s="331" customFormat="1" ht="18" customHeight="1" x14ac:dyDescent="0.25">
      <c r="B27" s="953" t="s">
        <v>1</v>
      </c>
      <c r="C27" s="1046">
        <f t="shared" si="0"/>
        <v>100</v>
      </c>
      <c r="D27" s="930"/>
      <c r="E27" s="1046">
        <v>4.8234709099950273</v>
      </c>
      <c r="F27" s="930"/>
      <c r="G27" s="1046">
        <v>74.490303331675776</v>
      </c>
      <c r="H27" s="930"/>
      <c r="I27" s="1046">
        <v>4.1272998508204868</v>
      </c>
      <c r="J27" s="930"/>
      <c r="K27" s="1046">
        <v>3.4808552958727002</v>
      </c>
      <c r="L27" s="930"/>
      <c r="M27" s="1046">
        <v>10.044753853804078</v>
      </c>
      <c r="N27" s="930"/>
      <c r="O27" s="1046">
        <v>0.19890601690701143</v>
      </c>
      <c r="P27" s="930"/>
      <c r="Q27" s="1046">
        <v>0.5469915464942815</v>
      </c>
      <c r="R27" s="930"/>
      <c r="S27" s="1046">
        <v>4.9726504226752857E-2</v>
      </c>
      <c r="T27" s="930"/>
      <c r="U27" s="1046">
        <v>2.2376926902038785</v>
      </c>
    </row>
    <row r="28" spans="1:21" s="319" customFormat="1" ht="18" customHeight="1" x14ac:dyDescent="0.25">
      <c r="B28" s="1284" t="s">
        <v>0</v>
      </c>
      <c r="C28" s="1299">
        <f>K28+M28+G28+I28+E28+S28+O28+U28+Q28</f>
        <v>100.00000000000001</v>
      </c>
      <c r="D28" s="1277"/>
      <c r="E28" s="1299">
        <v>36.386657625704153</v>
      </c>
      <c r="F28" s="1277"/>
      <c r="G28" s="1299">
        <v>22.751929897767578</v>
      </c>
      <c r="H28" s="1277"/>
      <c r="I28" s="1299">
        <v>20.074327143751304</v>
      </c>
      <c r="J28" s="1277"/>
      <c r="K28" s="1299">
        <v>4.2185218026288336</v>
      </c>
      <c r="L28" s="1277"/>
      <c r="M28" s="1299">
        <v>3.2151053619862298</v>
      </c>
      <c r="N28" s="1277"/>
      <c r="O28" s="1299">
        <v>1.7044387648654287</v>
      </c>
      <c r="P28" s="1277"/>
      <c r="Q28" s="1299">
        <v>1.7640308783642811</v>
      </c>
      <c r="R28" s="1277"/>
      <c r="S28" s="1299">
        <v>1.2005789693302733</v>
      </c>
      <c r="T28" s="1277"/>
      <c r="U28" s="1299">
        <v>8.6844095556019205</v>
      </c>
    </row>
    <row r="29" spans="1:21" s="328" customFormat="1" ht="6.75" customHeight="1" x14ac:dyDescent="0.25">
      <c r="B29" s="1668"/>
      <c r="C29" s="1668"/>
      <c r="D29" s="779"/>
    </row>
    <row r="30" spans="1:21" x14ac:dyDescent="0.35">
      <c r="E30" s="935"/>
    </row>
    <row r="31" spans="1:21" x14ac:dyDescent="0.35">
      <c r="E31" s="935"/>
      <c r="G31" s="935"/>
    </row>
    <row r="32" spans="1:21" x14ac:dyDescent="0.35">
      <c r="B32" s="935"/>
      <c r="G32" s="935"/>
    </row>
  </sheetData>
  <mergeCells count="6">
    <mergeCell ref="B2:C2"/>
    <mergeCell ref="E2:I2"/>
    <mergeCell ref="B7:B8"/>
    <mergeCell ref="B29:C29"/>
    <mergeCell ref="B4:U4"/>
    <mergeCell ref="B5:U5"/>
  </mergeCells>
  <printOptions horizontalCentered="1"/>
  <pageMargins left="0" right="0" top="0.43307086614173229" bottom="0.43307086614173229" header="0" footer="0"/>
  <pageSetup paperSize="9" orientation="landscape" r:id="rId1"/>
  <headerFooter alignWithMargins="0"/>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Hoja69">
    <pageSetUpPr fitToPage="1"/>
  </sheetPr>
  <dimension ref="B1:R19"/>
  <sheetViews>
    <sheetView zoomScaleNormal="100" workbookViewId="0"/>
  </sheetViews>
  <sheetFormatPr baseColWidth="10" defaultColWidth="11.453125" defaultRowHeight="14.5" x14ac:dyDescent="0.35"/>
  <cols>
    <col min="1" max="1" width="2" style="666" customWidth="1"/>
    <col min="2" max="2" width="12" style="666" customWidth="1"/>
    <col min="3" max="3" width="9.26953125" style="666" customWidth="1"/>
    <col min="4" max="4" width="9.453125" style="666" bestFit="1" customWidth="1"/>
    <col min="5" max="5" width="10" style="666" bestFit="1" customWidth="1"/>
    <col min="6" max="6" width="7.1796875" style="666" bestFit="1" customWidth="1"/>
    <col min="7" max="7" width="5.54296875" style="666" customWidth="1"/>
    <col min="8" max="8" width="11.453125" style="666"/>
    <col min="9" max="12" width="10.453125" style="666" customWidth="1"/>
    <col min="13" max="13" width="4.81640625" style="666" customWidth="1"/>
    <col min="14" max="14" width="11.453125" style="666"/>
    <col min="15" max="15" width="8.81640625" style="666" bestFit="1" customWidth="1"/>
    <col min="16" max="16" width="9.453125" style="666" bestFit="1" customWidth="1"/>
    <col min="17" max="17" width="10" style="666" bestFit="1" customWidth="1"/>
    <col min="18" max="18" width="8.7265625" style="666" customWidth="1"/>
    <col min="19" max="19" width="5.26953125" style="666" customWidth="1"/>
    <col min="20" max="16384" width="11.453125" style="666"/>
  </cols>
  <sheetData>
    <row r="1" spans="2:18" s="1047" customFormat="1" x14ac:dyDescent="0.35">
      <c r="B1" s="1047" t="s">
        <v>79</v>
      </c>
      <c r="C1" s="1047" t="s">
        <v>80</v>
      </c>
      <c r="J1" s="1047" t="s">
        <v>79</v>
      </c>
      <c r="K1" s="1047" t="s">
        <v>67</v>
      </c>
      <c r="R1" s="1047" t="s">
        <v>81</v>
      </c>
    </row>
    <row r="2" spans="2:18" s="613" customFormat="1" ht="15" customHeight="1" x14ac:dyDescent="0.25"/>
    <row r="3" spans="2:18" s="619" customFormat="1" ht="38.25" customHeight="1" x14ac:dyDescent="0.35">
      <c r="B3" s="1545"/>
      <c r="C3" s="1545"/>
      <c r="D3" s="1545"/>
    </row>
    <row r="4" spans="2:18" s="621" customFormat="1" ht="23.25" customHeight="1" x14ac:dyDescent="0.25">
      <c r="B4" s="1547" t="s">
        <v>328</v>
      </c>
      <c r="C4" s="1547"/>
      <c r="D4" s="1547"/>
      <c r="E4" s="1547"/>
      <c r="F4" s="1547"/>
      <c r="G4" s="1547"/>
      <c r="H4" s="1547"/>
      <c r="I4" s="1547"/>
      <c r="J4" s="1547"/>
      <c r="K4" s="1547"/>
      <c r="L4" s="1547"/>
      <c r="M4" s="1547"/>
      <c r="N4" s="1547"/>
      <c r="O4" s="1547"/>
      <c r="P4" s="1547"/>
      <c r="Q4" s="1547"/>
      <c r="R4" s="1547"/>
    </row>
    <row r="5" spans="2:18" s="621" customFormat="1" ht="15.75" customHeight="1" x14ac:dyDescent="0.25">
      <c r="B5" s="1700" t="str">
        <f>porsaad!$B$6</f>
        <v>Situación a 31 de diciembre de 2025</v>
      </c>
      <c r="C5" s="1700"/>
      <c r="D5" s="1700"/>
      <c r="E5" s="1700"/>
      <c r="F5" s="1700"/>
      <c r="G5" s="1700"/>
      <c r="H5" s="1700"/>
      <c r="I5" s="1700"/>
      <c r="J5" s="1700"/>
      <c r="K5" s="1700"/>
      <c r="L5" s="1700"/>
      <c r="M5" s="1700"/>
      <c r="N5" s="1700"/>
      <c r="O5" s="1700"/>
      <c r="P5" s="1700"/>
      <c r="Q5" s="1700"/>
      <c r="R5" s="1700"/>
    </row>
    <row r="7" spans="2:18" ht="16.5" customHeight="1" x14ac:dyDescent="0.35">
      <c r="B7" s="1709" t="s">
        <v>82</v>
      </c>
      <c r="C7" s="1710"/>
      <c r="D7" s="1710"/>
      <c r="E7" s="1710"/>
      <c r="F7" s="1711"/>
      <c r="G7" s="1048"/>
      <c r="H7" s="1709" t="s">
        <v>83</v>
      </c>
      <c r="I7" s="1710"/>
      <c r="J7" s="1710"/>
      <c r="K7" s="1710"/>
      <c r="L7" s="1711"/>
      <c r="M7" s="1048"/>
      <c r="N7" s="1709" t="s">
        <v>84</v>
      </c>
      <c r="O7" s="1710"/>
      <c r="P7" s="1710"/>
      <c r="Q7" s="1710"/>
      <c r="R7" s="1711"/>
    </row>
    <row r="8" spans="2:18" ht="16.5" customHeight="1" x14ac:dyDescent="0.35">
      <c r="B8" s="1063" t="s">
        <v>85</v>
      </c>
      <c r="C8" s="1064" t="s">
        <v>48</v>
      </c>
      <c r="D8" s="1064" t="s">
        <v>33</v>
      </c>
      <c r="E8" s="1062" t="s">
        <v>32</v>
      </c>
      <c r="F8" s="1065" t="s">
        <v>0</v>
      </c>
      <c r="G8" s="1048"/>
      <c r="H8" s="1063" t="s">
        <v>85</v>
      </c>
      <c r="I8" s="1064" t="s">
        <v>48</v>
      </c>
      <c r="J8" s="1064" t="s">
        <v>33</v>
      </c>
      <c r="K8" s="1062" t="s">
        <v>32</v>
      </c>
      <c r="L8" s="1065" t="s">
        <v>0</v>
      </c>
      <c r="M8" s="1048"/>
      <c r="N8" s="1063" t="s">
        <v>85</v>
      </c>
      <c r="O8" s="1064" t="s">
        <v>48</v>
      </c>
      <c r="P8" s="1064" t="s">
        <v>33</v>
      </c>
      <c r="Q8" s="1062" t="s">
        <v>32</v>
      </c>
      <c r="R8" s="1065" t="s">
        <v>0</v>
      </c>
    </row>
    <row r="9" spans="2:18" ht="16.5" customHeight="1" x14ac:dyDescent="0.35">
      <c r="B9" s="1049" t="s">
        <v>86</v>
      </c>
      <c r="C9" s="1050">
        <v>2.606444390022041E-3</v>
      </c>
      <c r="D9" s="1050">
        <v>1.8184624262717493E-3</v>
      </c>
      <c r="E9" s="1050">
        <v>1.3635269898136513E-3</v>
      </c>
      <c r="F9" s="1051">
        <v>2.0742112305890507E-3</v>
      </c>
      <c r="G9" s="1052"/>
      <c r="H9" s="1049" t="s">
        <v>86</v>
      </c>
      <c r="I9" s="1050">
        <v>4.2572515184197081E-4</v>
      </c>
      <c r="J9" s="1050">
        <v>4.5635011180577737E-5</v>
      </c>
      <c r="K9" s="1050">
        <v>0</v>
      </c>
      <c r="L9" s="1051">
        <v>2.2539973233781784E-4</v>
      </c>
      <c r="M9" s="113"/>
      <c r="N9" s="1049" t="s">
        <v>86</v>
      </c>
      <c r="O9" s="1050">
        <v>2.2346044459922226E-3</v>
      </c>
      <c r="P9" s="1050">
        <v>1.5911178187646609E-3</v>
      </c>
      <c r="Q9" s="1050">
        <v>1.1505403027500169E-3</v>
      </c>
      <c r="R9" s="1051">
        <v>1.792641165130985E-3</v>
      </c>
    </row>
    <row r="10" spans="2:18" ht="16.5" customHeight="1" x14ac:dyDescent="0.35">
      <c r="B10" s="1053" t="s">
        <v>87</v>
      </c>
      <c r="C10" s="1054">
        <v>0.24141389403958063</v>
      </c>
      <c r="D10" s="1054">
        <v>1.764780878632731E-2</v>
      </c>
      <c r="E10" s="1054">
        <v>5.8016736625404377E-3</v>
      </c>
      <c r="F10" s="1055">
        <v>0.11247789826752772</v>
      </c>
      <c r="G10" s="1052"/>
      <c r="H10" s="1053" t="s">
        <v>87</v>
      </c>
      <c r="I10" s="1054">
        <v>1.6546517568257934E-2</v>
      </c>
      <c r="J10" s="1054">
        <v>9.5833523479213251E-4</v>
      </c>
      <c r="K10" s="1054">
        <v>1.4452955629426219E-4</v>
      </c>
      <c r="L10" s="1055">
        <v>8.5370148622948509E-3</v>
      </c>
      <c r="M10" s="113"/>
      <c r="N10" s="1053" t="s">
        <v>87</v>
      </c>
      <c r="O10" s="1054">
        <v>0.20307330663416334</v>
      </c>
      <c r="P10" s="1054">
        <v>1.5507549035092338E-2</v>
      </c>
      <c r="Q10" s="1054">
        <v>4.9179958039118369E-3</v>
      </c>
      <c r="R10" s="1055">
        <v>9.6648232768880099E-2</v>
      </c>
    </row>
    <row r="11" spans="2:18" ht="16.5" customHeight="1" x14ac:dyDescent="0.35">
      <c r="B11" s="1056" t="s">
        <v>88</v>
      </c>
      <c r="C11" s="1057">
        <v>4.0880943217996714E-2</v>
      </c>
      <c r="D11" s="1057">
        <v>4.5736678588443706E-2</v>
      </c>
      <c r="E11" s="1057">
        <v>1.5279523032911798E-2</v>
      </c>
      <c r="F11" s="1058">
        <v>3.7867002587704986E-2</v>
      </c>
      <c r="G11" s="1052"/>
      <c r="H11" s="1056" t="s">
        <v>88</v>
      </c>
      <c r="I11" s="1057">
        <v>4.6176988136459103E-2</v>
      </c>
      <c r="J11" s="1057">
        <v>1.5972253913202209E-3</v>
      </c>
      <c r="K11" s="1057">
        <v>2.1679433444139325E-4</v>
      </c>
      <c r="L11" s="1058">
        <v>2.345565964640417E-2</v>
      </c>
      <c r="M11" s="113"/>
      <c r="N11" s="1056" t="s">
        <v>88</v>
      </c>
      <c r="O11" s="1057">
        <v>4.1780331611430341E-2</v>
      </c>
      <c r="P11" s="1057">
        <v>4.0076280060134896E-2</v>
      </c>
      <c r="Q11" s="1057">
        <v>1.2926658695603131E-2</v>
      </c>
      <c r="R11" s="1058">
        <v>3.5670557155447292E-2</v>
      </c>
    </row>
    <row r="12" spans="2:18" ht="16.5" customHeight="1" x14ac:dyDescent="0.35">
      <c r="B12" s="1053" t="s">
        <v>89</v>
      </c>
      <c r="C12" s="1054">
        <v>0.52503819286522291</v>
      </c>
      <c r="D12" s="1054">
        <v>2.7089050977339678E-2</v>
      </c>
      <c r="E12" s="1054">
        <v>3.3112317193807986E-2</v>
      </c>
      <c r="F12" s="1055">
        <v>0.24424343145364263</v>
      </c>
      <c r="G12" s="1052"/>
      <c r="H12" s="1053" t="s">
        <v>89</v>
      </c>
      <c r="I12" s="1054">
        <v>0.60035760912754721</v>
      </c>
      <c r="J12" s="1054">
        <v>2.9525852233833798E-2</v>
      </c>
      <c r="K12" s="1054">
        <v>1.5175603410897529E-2</v>
      </c>
      <c r="L12" s="1055">
        <v>0.31006550679721068</v>
      </c>
      <c r="M12" s="113"/>
      <c r="N12" s="1053" t="s">
        <v>89</v>
      </c>
      <c r="O12" s="1054">
        <v>0.53783349778474276</v>
      </c>
      <c r="P12" s="1054">
        <v>2.7399984790785557E-2</v>
      </c>
      <c r="Q12" s="1054">
        <v>3.030884111264015E-2</v>
      </c>
      <c r="R12" s="1055">
        <v>0.25424412084459991</v>
      </c>
    </row>
    <row r="13" spans="2:18" ht="16.5" customHeight="1" x14ac:dyDescent="0.35">
      <c r="B13" s="1056" t="s">
        <v>90</v>
      </c>
      <c r="C13" s="1057">
        <v>0.14184421975766481</v>
      </c>
      <c r="D13" s="1057">
        <v>0.11930723962771847</v>
      </c>
      <c r="E13" s="1057">
        <v>0.16145763708793412</v>
      </c>
      <c r="F13" s="1058">
        <v>0.13705983087589893</v>
      </c>
      <c r="G13" s="1052"/>
      <c r="H13" s="1056" t="s">
        <v>90</v>
      </c>
      <c r="I13" s="1057">
        <v>0.1326559573139581</v>
      </c>
      <c r="J13" s="1057">
        <v>3.5367133664947745E-2</v>
      </c>
      <c r="K13" s="1057">
        <v>7.0819482584188465E-3</v>
      </c>
      <c r="L13" s="1058">
        <v>7.8143269704867221E-2</v>
      </c>
      <c r="M13" s="113"/>
      <c r="N13" s="1056" t="s">
        <v>90</v>
      </c>
      <c r="O13" s="1057">
        <v>0.14026737864453345</v>
      </c>
      <c r="P13" s="1057">
        <v>0.10854114384992015</v>
      </c>
      <c r="Q13" s="1057">
        <v>0.13734292868906084</v>
      </c>
      <c r="R13" s="1058">
        <v>0.12808163807947232</v>
      </c>
    </row>
    <row r="14" spans="2:18" ht="16.5" customHeight="1" x14ac:dyDescent="0.35">
      <c r="B14" s="1053" t="s">
        <v>91</v>
      </c>
      <c r="C14" s="1054">
        <v>4.5773128549604074E-2</v>
      </c>
      <c r="D14" s="1054">
        <v>0.45822569064666135</v>
      </c>
      <c r="E14" s="1054">
        <v>3.0305055744191643E-2</v>
      </c>
      <c r="F14" s="1055">
        <v>0.19832747748089574</v>
      </c>
      <c r="G14" s="1052"/>
      <c r="H14" s="1053" t="s">
        <v>91</v>
      </c>
      <c r="I14" s="1054">
        <v>0.17917352557189078</v>
      </c>
      <c r="J14" s="1054">
        <v>0.53178478528727235</v>
      </c>
      <c r="K14" s="1054">
        <v>1.5681456857927448E-2</v>
      </c>
      <c r="L14" s="1055">
        <v>0.25615270831865888</v>
      </c>
      <c r="M14" s="113"/>
      <c r="N14" s="1053" t="s">
        <v>91</v>
      </c>
      <c r="O14" s="1054">
        <v>6.8503685646294041E-2</v>
      </c>
      <c r="P14" s="1054">
        <v>0.46763069687450642</v>
      </c>
      <c r="Q14" s="1054">
        <v>2.8019040314029825E-2</v>
      </c>
      <c r="R14" s="1055">
        <v>0.20711438380104255</v>
      </c>
    </row>
    <row r="15" spans="2:18" ht="16.5" customHeight="1" x14ac:dyDescent="0.35">
      <c r="B15" s="1056" t="s">
        <v>92</v>
      </c>
      <c r="C15" s="1057">
        <v>5.1895648928850478E-4</v>
      </c>
      <c r="D15" s="1057">
        <v>0.16344689217390138</v>
      </c>
      <c r="E15" s="1057">
        <v>5.4233617624254736E-2</v>
      </c>
      <c r="F15" s="1058">
        <v>7.2101605995988166E-2</v>
      </c>
      <c r="G15" s="1052"/>
      <c r="H15" s="1056" t="s">
        <v>92</v>
      </c>
      <c r="I15" s="1057">
        <v>5.6763353578929446E-5</v>
      </c>
      <c r="J15" s="1057">
        <v>8.994660703691873E-2</v>
      </c>
      <c r="K15" s="1057">
        <v>1.3802572626102037E-2</v>
      </c>
      <c r="L15" s="1058">
        <v>3.0485313798689864E-2</v>
      </c>
      <c r="M15" s="113"/>
      <c r="N15" s="1056" t="s">
        <v>92</v>
      </c>
      <c r="O15" s="1057">
        <v>4.4014936057422562E-4</v>
      </c>
      <c r="P15" s="1057">
        <v>0.1540166950377013</v>
      </c>
      <c r="Q15" s="1057">
        <v>4.7916619667471294E-2</v>
      </c>
      <c r="R15" s="1058">
        <v>6.5761625899805082E-2</v>
      </c>
    </row>
    <row r="16" spans="2:18" ht="16.5" customHeight="1" x14ac:dyDescent="0.35">
      <c r="B16" s="1053" t="s">
        <v>93</v>
      </c>
      <c r="C16" s="1054">
        <v>1.0845607528950775E-3</v>
      </c>
      <c r="D16" s="1054">
        <v>0.16397028726338181</v>
      </c>
      <c r="E16" s="1054">
        <v>8.3843541961874712E-2</v>
      </c>
      <c r="F16" s="1055">
        <v>7.8147172875387971E-2</v>
      </c>
      <c r="G16" s="1052"/>
      <c r="H16" s="1053" t="s">
        <v>93</v>
      </c>
      <c r="I16" s="1054">
        <v>1.3169098030311631E-2</v>
      </c>
      <c r="J16" s="1054">
        <v>0.27855610824624655</v>
      </c>
      <c r="K16" s="1054">
        <v>0.17090620031796502</v>
      </c>
      <c r="L16" s="1055">
        <v>0.12584348806085793</v>
      </c>
      <c r="M16" s="113"/>
      <c r="N16" s="1053" t="s">
        <v>93</v>
      </c>
      <c r="O16" s="1054">
        <v>3.1439240041016116E-3</v>
      </c>
      <c r="P16" s="1054">
        <v>0.17864977273923802</v>
      </c>
      <c r="Q16" s="1054">
        <v>9.7423692106391138E-2</v>
      </c>
      <c r="R16" s="1055">
        <v>8.5401339334535573E-2</v>
      </c>
    </row>
    <row r="17" spans="2:18" ht="16.5" customHeight="1" x14ac:dyDescent="0.35">
      <c r="B17" s="1056" t="s">
        <v>94</v>
      </c>
      <c r="C17" s="1057">
        <v>1.865910972722714E-4</v>
      </c>
      <c r="D17" s="1057">
        <v>3.287994792889879E-4</v>
      </c>
      <c r="E17" s="1057">
        <v>0.24377723712001712</v>
      </c>
      <c r="F17" s="1058">
        <v>4.6333325744755662E-2</v>
      </c>
      <c r="G17" s="1052"/>
      <c r="H17" s="1056" t="s">
        <v>94</v>
      </c>
      <c r="I17" s="1057">
        <v>2.8381676789464722E-4</v>
      </c>
      <c r="J17" s="1057">
        <v>3.650800894446219E-4</v>
      </c>
      <c r="K17" s="1057">
        <v>0.32092787975140918</v>
      </c>
      <c r="L17" s="1058">
        <v>6.2816087905895615E-2</v>
      </c>
      <c r="M17" s="113"/>
      <c r="N17" s="1056" t="s">
        <v>94</v>
      </c>
      <c r="O17" s="1057">
        <v>2.0314585872656567E-4</v>
      </c>
      <c r="P17" s="1057">
        <v>3.3343277819700612E-4</v>
      </c>
      <c r="Q17" s="1057">
        <v>0.25579218083786404</v>
      </c>
      <c r="R17" s="1058">
        <v>4.8838750211750374E-2</v>
      </c>
    </row>
    <row r="18" spans="2:18" ht="16.5" customHeight="1" x14ac:dyDescent="0.35">
      <c r="B18" s="1059" t="s">
        <v>95</v>
      </c>
      <c r="C18" s="1060">
        <v>6.5306884045294989E-4</v>
      </c>
      <c r="D18" s="1060">
        <v>2.4290900306655843E-3</v>
      </c>
      <c r="E18" s="1060">
        <v>0.37082586958265379</v>
      </c>
      <c r="F18" s="1061">
        <v>7.1368043487609112E-2</v>
      </c>
      <c r="G18" s="1052"/>
      <c r="H18" s="1059" t="s">
        <v>95</v>
      </c>
      <c r="I18" s="1060">
        <v>1.1153998978259635E-2</v>
      </c>
      <c r="J18" s="1060">
        <v>3.1853237804043262E-2</v>
      </c>
      <c r="K18" s="1060">
        <v>0.45606301488654427</v>
      </c>
      <c r="L18" s="1061">
        <v>0.10427555117278298</v>
      </c>
      <c r="M18" s="113"/>
      <c r="N18" s="1059" t="s">
        <v>95</v>
      </c>
      <c r="O18" s="1060">
        <v>2.5199760094414456E-3</v>
      </c>
      <c r="P18" s="1060">
        <v>6.2533270156596415E-3</v>
      </c>
      <c r="Q18" s="1060">
        <v>0.38420150247027773</v>
      </c>
      <c r="R18" s="1061">
        <v>7.6446710739335816E-2</v>
      </c>
    </row>
    <row r="19" spans="2:18" ht="16.5" customHeight="1" x14ac:dyDescent="0.35">
      <c r="B19" s="1300" t="s">
        <v>0</v>
      </c>
      <c r="C19" s="1301">
        <f>SUM(C9:C18)</f>
        <v>0.99999999999999989</v>
      </c>
      <c r="D19" s="1301">
        <f>SUM(D9:D18)</f>
        <v>1</v>
      </c>
      <c r="E19" s="1301">
        <f>SUM(E9:E18)</f>
        <v>1</v>
      </c>
      <c r="F19" s="1302">
        <f>SUM(F9:F18)</f>
        <v>1</v>
      </c>
      <c r="G19" s="113"/>
      <c r="H19" s="1300" t="s">
        <v>0</v>
      </c>
      <c r="I19" s="1301">
        <f>SUM(I9:I18)</f>
        <v>1</v>
      </c>
      <c r="J19" s="1301">
        <f>SUM(J9:J18)</f>
        <v>0.99999999999999989</v>
      </c>
      <c r="K19" s="1301">
        <f>SUM(K9:K18)</f>
        <v>1</v>
      </c>
      <c r="L19" s="1302">
        <f>SUM(L9:L18)</f>
        <v>1</v>
      </c>
      <c r="M19" s="113"/>
      <c r="N19" s="1300" t="s">
        <v>0</v>
      </c>
      <c r="O19" s="1301">
        <f>SUM(O9:O18)</f>
        <v>1</v>
      </c>
      <c r="P19" s="1301">
        <f>SUM(P9:P18)</f>
        <v>0.99999999999999989</v>
      </c>
      <c r="Q19" s="1301">
        <f>SUM(Q9:Q18)</f>
        <v>1</v>
      </c>
      <c r="R19" s="1302">
        <f>SUM(R9:R18)</f>
        <v>0.99999999999999989</v>
      </c>
    </row>
  </sheetData>
  <mergeCells count="6">
    <mergeCell ref="B3:D3"/>
    <mergeCell ref="B4:R4"/>
    <mergeCell ref="B5:R5"/>
    <mergeCell ref="B7:F7"/>
    <mergeCell ref="H7:L7"/>
    <mergeCell ref="N7:R7"/>
  </mergeCells>
  <conditionalFormatting sqref="C9:C18">
    <cfRule type="colorScale" priority="7">
      <colorScale>
        <cfvo type="min"/>
        <cfvo type="max"/>
        <color rgb="FFFCFCFF"/>
        <color theme="4"/>
      </colorScale>
    </cfRule>
  </conditionalFormatting>
  <conditionalFormatting sqref="D9:D18">
    <cfRule type="colorScale" priority="8">
      <colorScale>
        <cfvo type="min"/>
        <cfvo type="max"/>
        <color rgb="FFFCFCFF"/>
        <color theme="4"/>
      </colorScale>
    </cfRule>
  </conditionalFormatting>
  <conditionalFormatting sqref="E9:E18">
    <cfRule type="colorScale" priority="9">
      <colorScale>
        <cfvo type="min"/>
        <cfvo type="max"/>
        <color rgb="FFFCFCFF"/>
        <color theme="4"/>
      </colorScale>
    </cfRule>
  </conditionalFormatting>
  <conditionalFormatting sqref="I9:I18">
    <cfRule type="colorScale" priority="4">
      <colorScale>
        <cfvo type="min"/>
        <cfvo type="max"/>
        <color rgb="FFFCFCFF"/>
        <color theme="4"/>
      </colorScale>
    </cfRule>
  </conditionalFormatting>
  <conditionalFormatting sqref="J9:J18">
    <cfRule type="colorScale" priority="5">
      <colorScale>
        <cfvo type="min"/>
        <cfvo type="max"/>
        <color rgb="FFFCFCFF"/>
        <color theme="4"/>
      </colorScale>
    </cfRule>
  </conditionalFormatting>
  <conditionalFormatting sqref="K9:K18">
    <cfRule type="colorScale" priority="6">
      <colorScale>
        <cfvo type="min"/>
        <cfvo type="max"/>
        <color rgb="FFFCFCFF"/>
        <color theme="4"/>
      </colorScale>
    </cfRule>
  </conditionalFormatting>
  <conditionalFormatting sqref="O9:O18">
    <cfRule type="colorScale" priority="1">
      <colorScale>
        <cfvo type="min"/>
        <cfvo type="max"/>
        <color rgb="FFFCFCFF"/>
        <color theme="4"/>
      </colorScale>
    </cfRule>
  </conditionalFormatting>
  <conditionalFormatting sqref="P9:P18">
    <cfRule type="colorScale" priority="2">
      <colorScale>
        <cfvo type="min"/>
        <cfvo type="max"/>
        <color rgb="FFFCFCFF"/>
        <color theme="4"/>
      </colorScale>
    </cfRule>
  </conditionalFormatting>
  <conditionalFormatting sqref="Q9:Q18">
    <cfRule type="colorScale" priority="3">
      <colorScale>
        <cfvo type="min"/>
        <cfvo type="max"/>
        <color rgb="FFFCFCFF"/>
        <color theme="4"/>
      </colorScale>
    </cfRule>
  </conditionalFormatting>
  <printOptions horizontalCentered="1"/>
  <pageMargins left="0" right="0" top="0.43307086614173229" bottom="0.43307086614173229" header="0" footer="0"/>
  <pageSetup paperSize="9" scale="90" orientation="landscape" r:id="rId1"/>
  <headerFooter alignWithMargins="0"/>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Hoja70">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56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61" t="s">
        <v>449</v>
      </c>
      <c r="C6" s="1561"/>
      <c r="D6" s="1561"/>
      <c r="E6" s="1561"/>
      <c r="F6" s="1561"/>
      <c r="G6" s="1561"/>
      <c r="H6" s="1561"/>
      <c r="I6" s="1561"/>
      <c r="J6" s="1016"/>
      <c r="K6" s="1016"/>
      <c r="L6" s="1016"/>
      <c r="M6" s="1067"/>
      <c r="N6" s="1067"/>
      <c r="O6" s="1067"/>
      <c r="P6" s="1067"/>
      <c r="Q6" s="1067"/>
      <c r="R6" s="1067"/>
    </row>
    <row r="7" spans="1:18" s="621" customFormat="1" ht="15.75" customHeight="1" x14ac:dyDescent="0.25">
      <c r="A7" s="1015"/>
      <c r="B7" s="1700" t="str">
        <f>porsaad!$B$6</f>
        <v>Situación a 31 de diciembre de 2025</v>
      </c>
      <c r="C7" s="1700"/>
      <c r="D7" s="1700"/>
      <c r="E7" s="1700"/>
      <c r="F7" s="1700"/>
      <c r="G7" s="1700"/>
      <c r="H7" s="1700"/>
      <c r="I7" s="1700"/>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13" t="s">
        <v>12</v>
      </c>
      <c r="C9" s="1715" t="s">
        <v>48</v>
      </c>
      <c r="D9" s="1715"/>
      <c r="E9" s="1716" t="s">
        <v>33</v>
      </c>
      <c r="F9" s="1717"/>
      <c r="G9" s="1718" t="s">
        <v>32</v>
      </c>
      <c r="H9" s="1719"/>
      <c r="I9" s="1070"/>
      <c r="J9" s="1070"/>
      <c r="K9" s="1070"/>
      <c r="L9" s="1070"/>
      <c r="M9" s="1070"/>
      <c r="N9" s="1070"/>
      <c r="O9" s="1070"/>
    </row>
    <row r="10" spans="1:18" ht="46.5" customHeight="1" x14ac:dyDescent="0.35">
      <c r="B10" s="1714"/>
      <c r="C10" s="1066" t="s">
        <v>131</v>
      </c>
      <c r="D10" s="860" t="s">
        <v>481</v>
      </c>
      <c r="E10" s="1066" t="s">
        <v>131</v>
      </c>
      <c r="F10" s="818" t="s">
        <v>481</v>
      </c>
      <c r="G10" s="818" t="s">
        <v>131</v>
      </c>
      <c r="H10" s="819" t="s">
        <v>481</v>
      </c>
      <c r="I10" s="1070"/>
      <c r="J10" s="1070"/>
      <c r="K10" s="1070"/>
      <c r="L10" s="1070"/>
      <c r="M10" s="1070"/>
      <c r="N10" s="1070"/>
      <c r="O10" s="1070"/>
    </row>
    <row r="11" spans="1:18" ht="15" customHeight="1" x14ac:dyDescent="0.35">
      <c r="B11" s="1071" t="s">
        <v>8</v>
      </c>
      <c r="C11" s="1072">
        <v>15.949934783621373</v>
      </c>
      <c r="D11" s="1073">
        <v>0.32298061181377485</v>
      </c>
      <c r="E11" s="1072">
        <v>46.385423522859604</v>
      </c>
      <c r="F11" s="1073">
        <v>0.24435242280410488</v>
      </c>
      <c r="G11" s="1072">
        <v>70.112336980035849</v>
      </c>
      <c r="H11" s="1073">
        <v>0.2988167107988951</v>
      </c>
      <c r="I11" s="1070"/>
      <c r="J11" s="1070"/>
      <c r="K11" s="1070"/>
      <c r="L11" s="1070"/>
      <c r="M11" s="1070"/>
      <c r="N11" s="1070"/>
      <c r="O11" s="1070"/>
    </row>
    <row r="12" spans="1:18" ht="15" customHeight="1" x14ac:dyDescent="0.35">
      <c r="B12" s="1074" t="s">
        <v>7</v>
      </c>
      <c r="C12" s="1075">
        <v>10.568442153493701</v>
      </c>
      <c r="D12" s="1076">
        <v>0.28995865638697277</v>
      </c>
      <c r="E12" s="1075">
        <v>22.409503470368392</v>
      </c>
      <c r="F12" s="1076">
        <v>0.23907547529166256</v>
      </c>
      <c r="G12" s="1075">
        <v>47.445214979195562</v>
      </c>
      <c r="H12" s="1076">
        <v>0.13916298954976256</v>
      </c>
      <c r="I12" s="1070"/>
      <c r="J12" s="1070"/>
      <c r="K12" s="1070"/>
      <c r="L12" s="1070"/>
      <c r="M12" s="1070"/>
      <c r="N12" s="1070"/>
      <c r="O12" s="1070"/>
    </row>
    <row r="13" spans="1:18" ht="15" customHeight="1" x14ac:dyDescent="0.35">
      <c r="B13" s="1074" t="s">
        <v>37</v>
      </c>
      <c r="C13" s="1075">
        <v>23.466328323248096</v>
      </c>
      <c r="D13" s="1076">
        <v>0.23849492198697086</v>
      </c>
      <c r="E13" s="1075">
        <v>45.119484382746656</v>
      </c>
      <c r="F13" s="1076">
        <v>0.15983013996161058</v>
      </c>
      <c r="G13" s="1075">
        <v>71.861915367483292</v>
      </c>
      <c r="H13" s="1076">
        <v>0.12600823233581029</v>
      </c>
      <c r="I13" s="1070"/>
      <c r="J13" s="1070"/>
      <c r="K13" s="1070"/>
      <c r="L13" s="1070"/>
      <c r="M13" s="1070"/>
      <c r="N13" s="1070"/>
      <c r="O13" s="1070"/>
    </row>
    <row r="14" spans="1:18" ht="15" customHeight="1" x14ac:dyDescent="0.35">
      <c r="B14" s="1074" t="s">
        <v>38</v>
      </c>
      <c r="C14" s="1075">
        <v>23.838028169014084</v>
      </c>
      <c r="D14" s="1076">
        <v>0.33175010293823831</v>
      </c>
      <c r="E14" s="1075">
        <v>31.446808510638299</v>
      </c>
      <c r="F14" s="1076">
        <v>0.46041544906478277</v>
      </c>
      <c r="G14" s="1075">
        <v>35.512234910277321</v>
      </c>
      <c r="H14" s="1076">
        <v>0.6451361794306314</v>
      </c>
      <c r="I14" s="1070"/>
      <c r="J14" s="1070"/>
      <c r="K14" s="1070"/>
      <c r="L14" s="1070"/>
      <c r="M14" s="1070"/>
      <c r="N14" s="1070"/>
      <c r="O14" s="1070"/>
    </row>
    <row r="15" spans="1:18" ht="15" customHeight="1" x14ac:dyDescent="0.35">
      <c r="B15" s="1074" t="s">
        <v>6</v>
      </c>
      <c r="C15" s="1075">
        <v>27.298845404108562</v>
      </c>
      <c r="D15" s="1076">
        <v>0.39963751734713288</v>
      </c>
      <c r="E15" s="1075">
        <v>51.984000715051842</v>
      </c>
      <c r="F15" s="1076">
        <v>0.27665342908742452</v>
      </c>
      <c r="G15" s="1075">
        <v>74.798296108680631</v>
      </c>
      <c r="H15" s="1076">
        <v>0.28046660066232987</v>
      </c>
      <c r="I15" s="1070"/>
      <c r="J15" s="1070"/>
      <c r="K15" s="1070"/>
      <c r="L15" s="1070"/>
      <c r="M15" s="1070"/>
      <c r="N15" s="1070"/>
      <c r="O15" s="1070"/>
    </row>
    <row r="16" spans="1:18" ht="15" customHeight="1" x14ac:dyDescent="0.35">
      <c r="B16" s="1074" t="s">
        <v>5</v>
      </c>
      <c r="C16" s="1075">
        <v>22.599060773480666</v>
      </c>
      <c r="D16" s="1076">
        <v>0.4920427450654874</v>
      </c>
      <c r="E16" s="1075">
        <v>37.192570888468808</v>
      </c>
      <c r="F16" s="1076">
        <v>0.3885007232885031</v>
      </c>
      <c r="G16" s="1075">
        <v>45.406350364963501</v>
      </c>
      <c r="H16" s="1076">
        <v>0.52311664638750444</v>
      </c>
      <c r="I16" s="1070"/>
      <c r="J16" s="1070"/>
      <c r="K16" s="1070"/>
      <c r="L16" s="1070"/>
      <c r="M16" s="1070"/>
      <c r="N16" s="1070"/>
      <c r="O16" s="1070"/>
    </row>
    <row r="17" spans="1:15" ht="15" customHeight="1" x14ac:dyDescent="0.35">
      <c r="B17" s="1074" t="s">
        <v>4</v>
      </c>
      <c r="C17" s="1075">
        <v>22.470532105972161</v>
      </c>
      <c r="D17" s="1076">
        <v>0.20210534683458756</v>
      </c>
      <c r="E17" s="1075">
        <v>45.471252129471893</v>
      </c>
      <c r="F17" s="1076">
        <v>0.15878592713333486</v>
      </c>
      <c r="G17" s="1075">
        <v>73.026264800861142</v>
      </c>
      <c r="H17" s="1076">
        <v>0.12443486664391917</v>
      </c>
      <c r="I17" s="1070"/>
      <c r="J17" s="1070"/>
      <c r="K17" s="1070"/>
      <c r="L17" s="1070"/>
      <c r="M17" s="1070"/>
      <c r="N17" s="1070"/>
      <c r="O17" s="1070"/>
    </row>
    <row r="18" spans="1:15" ht="15" customHeight="1" x14ac:dyDescent="0.35">
      <c r="B18" s="1074" t="s">
        <v>40</v>
      </c>
      <c r="C18" s="1075">
        <v>18.898485853227232</v>
      </c>
      <c r="D18" s="1076">
        <v>0.42760283324012183</v>
      </c>
      <c r="E18" s="1075">
        <v>29.243148567896146</v>
      </c>
      <c r="F18" s="1076">
        <v>0.56126943145976993</v>
      </c>
      <c r="G18" s="1075">
        <v>38.033607681755832</v>
      </c>
      <c r="H18" s="1076">
        <v>0.60620805054632376</v>
      </c>
      <c r="I18" s="1070"/>
      <c r="J18" s="1070"/>
      <c r="K18" s="1070"/>
      <c r="L18" s="1070"/>
      <c r="M18" s="1070"/>
      <c r="N18" s="1070"/>
      <c r="O18" s="1070"/>
    </row>
    <row r="19" spans="1:15" ht="15" customHeight="1" x14ac:dyDescent="0.35">
      <c r="B19" s="1074" t="s">
        <v>41</v>
      </c>
      <c r="C19" s="1075">
        <v>19.788607918263089</v>
      </c>
      <c r="D19" s="1076">
        <v>0.32472842689252512</v>
      </c>
      <c r="E19" s="1075">
        <v>28.052704780030744</v>
      </c>
      <c r="F19" s="1076">
        <v>0.52788416454009102</v>
      </c>
      <c r="G19" s="1075">
        <v>35.850439334455039</v>
      </c>
      <c r="H19" s="1076">
        <v>0.62218338795852834</v>
      </c>
      <c r="I19" s="1070"/>
      <c r="J19" s="1070"/>
      <c r="K19" s="1070"/>
      <c r="L19" s="1070"/>
      <c r="M19" s="1070"/>
      <c r="N19" s="1070"/>
      <c r="O19" s="1070"/>
    </row>
    <row r="20" spans="1:15" ht="15" customHeight="1" x14ac:dyDescent="0.35">
      <c r="B20" s="1074" t="s">
        <v>3</v>
      </c>
      <c r="C20" s="1075">
        <v>20.159976033553026</v>
      </c>
      <c r="D20" s="1076">
        <v>9.8377134426515356E-2</v>
      </c>
      <c r="E20" s="1075">
        <v>33.860248447204967</v>
      </c>
      <c r="F20" s="1076">
        <v>0.18721528570377444</v>
      </c>
      <c r="G20" s="1075">
        <v>58.294824707846409</v>
      </c>
      <c r="H20" s="1076">
        <v>0.14981022020682483</v>
      </c>
      <c r="I20" s="1070"/>
      <c r="J20" s="1070"/>
      <c r="K20" s="1070"/>
      <c r="L20" s="1070"/>
      <c r="M20" s="1070"/>
      <c r="N20" s="1070"/>
      <c r="O20" s="1070"/>
    </row>
    <row r="21" spans="1:15" ht="15" customHeight="1" x14ac:dyDescent="0.35">
      <c r="B21" s="1074" t="s">
        <v>2</v>
      </c>
      <c r="C21" s="1075">
        <v>22.06764343420512</v>
      </c>
      <c r="D21" s="1076">
        <v>0.26647579166968394</v>
      </c>
      <c r="E21" s="1075">
        <v>43.483097988874626</v>
      </c>
      <c r="F21" s="1076">
        <v>0.21256975101955358</v>
      </c>
      <c r="G21" s="1075">
        <v>69.191515151515148</v>
      </c>
      <c r="H21" s="1076">
        <v>0.179026213697728</v>
      </c>
      <c r="I21" s="1070"/>
      <c r="J21" s="1070"/>
      <c r="K21" s="1070"/>
      <c r="L21" s="1070"/>
      <c r="M21" s="1070"/>
      <c r="N21" s="1070"/>
      <c r="O21" s="1070"/>
    </row>
    <row r="22" spans="1:15" ht="15" customHeight="1" x14ac:dyDescent="0.35">
      <c r="B22" s="1074" t="s">
        <v>35</v>
      </c>
      <c r="C22" s="1075">
        <v>28.358815560286434</v>
      </c>
      <c r="D22" s="1076">
        <v>0.40351025706992161</v>
      </c>
      <c r="E22" s="1075">
        <v>53.073544752764448</v>
      </c>
      <c r="F22" s="1076">
        <v>0.23395771617238803</v>
      </c>
      <c r="G22" s="1075">
        <v>81.409597954915171</v>
      </c>
      <c r="H22" s="1076">
        <v>0.1782040911349291</v>
      </c>
      <c r="I22" s="1070"/>
      <c r="J22" s="1070"/>
      <c r="K22" s="1070"/>
      <c r="L22" s="1070"/>
      <c r="M22" s="1070"/>
      <c r="N22" s="1070"/>
      <c r="O22" s="1070"/>
    </row>
    <row r="23" spans="1:15" ht="15" customHeight="1" x14ac:dyDescent="0.35">
      <c r="B23" s="1074" t="s">
        <v>42</v>
      </c>
      <c r="C23" s="1075">
        <v>23.270846185482213</v>
      </c>
      <c r="D23" s="1076">
        <v>0.21349549950033445</v>
      </c>
      <c r="E23" s="1075">
        <v>39.854041480907149</v>
      </c>
      <c r="F23" s="1076">
        <v>0.33975464710768571</v>
      </c>
      <c r="G23" s="1075">
        <v>58.474285714285713</v>
      </c>
      <c r="H23" s="1076">
        <v>0.40210009306080863</v>
      </c>
      <c r="I23" s="1070"/>
      <c r="J23" s="1070"/>
      <c r="K23" s="1070"/>
      <c r="L23" s="1070"/>
      <c r="M23" s="1070"/>
      <c r="N23" s="1070"/>
      <c r="O23" s="1070"/>
    </row>
    <row r="24" spans="1:15" ht="15" customHeight="1" x14ac:dyDescent="0.35">
      <c r="B24" s="1074" t="s">
        <v>43</v>
      </c>
      <c r="C24" s="1075">
        <v>22.861111111111111</v>
      </c>
      <c r="D24" s="1076">
        <v>0.33996584224274395</v>
      </c>
      <c r="E24" s="1075">
        <v>42.392561983471076</v>
      </c>
      <c r="F24" s="1076">
        <v>0.28836546828612525</v>
      </c>
      <c r="G24" s="1075">
        <v>72.184410646387832</v>
      </c>
      <c r="H24" s="1076">
        <v>0.22300531427004458</v>
      </c>
      <c r="I24" s="1070"/>
      <c r="J24" s="1070"/>
      <c r="K24" s="1070"/>
      <c r="L24" s="1070"/>
      <c r="M24" s="1070"/>
      <c r="N24" s="1070"/>
      <c r="O24" s="1070"/>
    </row>
    <row r="25" spans="1:15" ht="15" customHeight="1" x14ac:dyDescent="0.35">
      <c r="B25" s="1074" t="s">
        <v>44</v>
      </c>
      <c r="C25" s="1075">
        <v>54.429675425038639</v>
      </c>
      <c r="D25" s="1076">
        <v>0.99660350755217342</v>
      </c>
      <c r="E25" s="1075">
        <v>88.987512007684913</v>
      </c>
      <c r="F25" s="1076">
        <v>0.67763385343161875</v>
      </c>
      <c r="G25" s="1075">
        <v>100.43450479233226</v>
      </c>
      <c r="H25" s="1076">
        <v>0.57454703911764982</v>
      </c>
      <c r="I25" s="1070"/>
      <c r="J25" s="1070"/>
      <c r="K25" s="1070"/>
      <c r="L25" s="1070"/>
      <c r="M25" s="1070"/>
      <c r="N25" s="1070"/>
      <c r="O25" s="1070"/>
    </row>
    <row r="26" spans="1:15" ht="15" customHeight="1" x14ac:dyDescent="0.35">
      <c r="B26" s="1074" t="s">
        <v>45</v>
      </c>
      <c r="C26" s="1075">
        <v>19.683415335463245</v>
      </c>
      <c r="D26" s="1076">
        <v>0.65755816604149753</v>
      </c>
      <c r="E26" s="1075">
        <v>27.070869794412225</v>
      </c>
      <c r="F26" s="1076">
        <v>0.69113062820353388</v>
      </c>
      <c r="G26" s="1075">
        <v>32.595824427480856</v>
      </c>
      <c r="H26" s="1076">
        <v>0.68366579985493814</v>
      </c>
      <c r="I26" s="1070"/>
      <c r="J26" s="1070"/>
      <c r="K26" s="1070"/>
      <c r="L26" s="1070"/>
      <c r="M26" s="1070"/>
      <c r="N26" s="1070"/>
      <c r="O26" s="1070"/>
    </row>
    <row r="27" spans="1:15" ht="15" customHeight="1" x14ac:dyDescent="0.35">
      <c r="B27" s="1074" t="s">
        <v>46</v>
      </c>
      <c r="C27" s="1075">
        <v>20.636019127316114</v>
      </c>
      <c r="D27" s="1076">
        <v>0.428476105154383</v>
      </c>
      <c r="E27" s="1075">
        <v>31.019408194233556</v>
      </c>
      <c r="F27" s="1076">
        <v>0.4936412939272401</v>
      </c>
      <c r="G27" s="1075">
        <v>41.199098497495797</v>
      </c>
      <c r="H27" s="1076">
        <v>0.49898444182218216</v>
      </c>
      <c r="I27" s="1070"/>
      <c r="J27" s="1070"/>
      <c r="K27" s="1070"/>
      <c r="L27" s="1070"/>
      <c r="M27" s="1070"/>
      <c r="N27" s="1070"/>
      <c r="O27" s="1070"/>
    </row>
    <row r="28" spans="1:15" ht="15" customHeight="1" x14ac:dyDescent="0.35">
      <c r="B28" s="1077" t="s">
        <v>1</v>
      </c>
      <c r="C28" s="1078">
        <v>20.957328385899814</v>
      </c>
      <c r="D28" s="1079">
        <v>0.16973965258321791</v>
      </c>
      <c r="E28" s="1078">
        <v>46.16101694915254</v>
      </c>
      <c r="F28" s="1079">
        <v>0.1024193988264476</v>
      </c>
      <c r="G28" s="1078">
        <v>72.394520547945206</v>
      </c>
      <c r="H28" s="1079">
        <v>9.9374444499196163E-2</v>
      </c>
      <c r="I28" s="1070"/>
      <c r="J28" s="1070"/>
      <c r="K28" s="1070"/>
      <c r="L28" s="1070"/>
      <c r="M28" s="1070"/>
      <c r="N28" s="1070"/>
      <c r="O28" s="1070"/>
    </row>
    <row r="29" spans="1:15" ht="15" customHeight="1" x14ac:dyDescent="0.35">
      <c r="B29" s="1303" t="s">
        <v>0</v>
      </c>
      <c r="C29" s="1304">
        <v>19.706201458893641</v>
      </c>
      <c r="D29" s="1305">
        <v>0.45559739238582903</v>
      </c>
      <c r="E29" s="1304">
        <v>42.867189598689599</v>
      </c>
      <c r="F29" s="1305">
        <v>0.3542833326659765</v>
      </c>
      <c r="G29" s="1304">
        <v>64.64941936284464</v>
      </c>
      <c r="H29" s="1305">
        <v>0.37458758651544971</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7.5" customHeight="1" x14ac:dyDescent="0.35">
      <c r="B32" s="1712" t="s">
        <v>287</v>
      </c>
      <c r="C32" s="1712"/>
      <c r="D32" s="1712"/>
      <c r="E32" s="1712"/>
      <c r="F32" s="1712"/>
      <c r="G32" s="1712"/>
      <c r="H32" s="1712"/>
    </row>
  </sheetData>
  <mergeCells count="7">
    <mergeCell ref="B32:H32"/>
    <mergeCell ref="B6:I6"/>
    <mergeCell ref="B7:I7"/>
    <mergeCell ref="B9:B10"/>
    <mergeCell ref="C9:D9"/>
    <mergeCell ref="E9:F9"/>
    <mergeCell ref="G9:H9"/>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Hoja71">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56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61" t="s">
        <v>448</v>
      </c>
      <c r="C6" s="1561"/>
      <c r="D6" s="1561"/>
      <c r="E6" s="1561"/>
      <c r="F6" s="1561"/>
      <c r="G6" s="1561"/>
      <c r="H6" s="1561"/>
      <c r="I6" s="1561"/>
      <c r="J6" s="1016"/>
      <c r="K6" s="1016"/>
      <c r="L6" s="1016"/>
      <c r="M6" s="1067"/>
      <c r="N6" s="1067"/>
      <c r="O6" s="1067"/>
      <c r="P6" s="1067"/>
      <c r="Q6" s="1067"/>
      <c r="R6" s="1067"/>
    </row>
    <row r="7" spans="1:18" s="621" customFormat="1" ht="15.75" customHeight="1" x14ac:dyDescent="0.25">
      <c r="A7" s="1015"/>
      <c r="B7" s="1700" t="str">
        <f>porsaad!$B$6</f>
        <v>Situación a 31 de diciembre de 2025</v>
      </c>
      <c r="C7" s="1700"/>
      <c r="D7" s="1700"/>
      <c r="E7" s="1700"/>
      <c r="F7" s="1700"/>
      <c r="G7" s="1700"/>
      <c r="H7" s="1700"/>
      <c r="I7" s="1700"/>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13" t="s">
        <v>12</v>
      </c>
      <c r="C9" s="1715" t="s">
        <v>48</v>
      </c>
      <c r="D9" s="1715"/>
      <c r="E9" s="1716" t="s">
        <v>33</v>
      </c>
      <c r="F9" s="1717"/>
      <c r="G9" s="1718" t="s">
        <v>32</v>
      </c>
      <c r="H9" s="1719"/>
      <c r="I9" s="1070"/>
      <c r="J9" s="1070"/>
      <c r="K9" s="1070"/>
      <c r="L9" s="1070"/>
      <c r="M9" s="1070"/>
      <c r="N9" s="1070"/>
      <c r="O9" s="1070"/>
    </row>
    <row r="10" spans="1:18" ht="46.5" customHeight="1" x14ac:dyDescent="0.35">
      <c r="B10" s="1714"/>
      <c r="C10" s="1066" t="s">
        <v>131</v>
      </c>
      <c r="D10" s="860" t="s">
        <v>157</v>
      </c>
      <c r="E10" s="1066" t="s">
        <v>131</v>
      </c>
      <c r="F10" s="818" t="s">
        <v>157</v>
      </c>
      <c r="G10" s="818" t="s">
        <v>131</v>
      </c>
      <c r="H10" s="819" t="s">
        <v>157</v>
      </c>
      <c r="I10" s="1070"/>
      <c r="J10" s="1070"/>
      <c r="K10" s="1070"/>
      <c r="L10" s="1070"/>
      <c r="M10" s="1070"/>
      <c r="N10" s="1070"/>
      <c r="O10" s="1070"/>
    </row>
    <row r="11" spans="1:18" ht="15" customHeight="1" x14ac:dyDescent="0.35">
      <c r="B11" s="1071" t="s">
        <v>8</v>
      </c>
      <c r="C11" s="1072">
        <v>15.949934783621373</v>
      </c>
      <c r="D11" s="1073">
        <v>0.32298061181377485</v>
      </c>
      <c r="E11" s="1072">
        <v>46.385423522859604</v>
      </c>
      <c r="F11" s="1073">
        <v>0.24435242280410488</v>
      </c>
      <c r="G11" s="1072">
        <v>70.112336980035849</v>
      </c>
      <c r="H11" s="1073">
        <v>0.2988167107988951</v>
      </c>
      <c r="I11" s="1070"/>
      <c r="J11" s="1070"/>
      <c r="K11" s="1070"/>
      <c r="L11" s="1070"/>
      <c r="M11" s="1070"/>
      <c r="N11" s="1070"/>
      <c r="O11" s="1070"/>
    </row>
    <row r="12" spans="1:18" ht="15" customHeight="1" x14ac:dyDescent="0.35">
      <c r="B12" s="1074" t="s">
        <v>7</v>
      </c>
      <c r="C12" s="1075">
        <v>10.568442153493701</v>
      </c>
      <c r="D12" s="1076">
        <v>0.28995865638697277</v>
      </c>
      <c r="E12" s="1075">
        <v>22.409503470368392</v>
      </c>
      <c r="F12" s="1076">
        <v>0.23907547529166256</v>
      </c>
      <c r="G12" s="1075">
        <v>47.445214979195562</v>
      </c>
      <c r="H12" s="1076">
        <v>0.13916298954976256</v>
      </c>
      <c r="I12" s="1070"/>
      <c r="J12" s="1070"/>
      <c r="K12" s="1070"/>
      <c r="L12" s="1070"/>
      <c r="M12" s="1070"/>
      <c r="N12" s="1070"/>
      <c r="O12" s="1070"/>
    </row>
    <row r="13" spans="1:18" ht="15" customHeight="1" x14ac:dyDescent="0.35">
      <c r="B13" s="1074" t="s">
        <v>37</v>
      </c>
      <c r="C13" s="1075">
        <v>23.53066132264529</v>
      </c>
      <c r="D13" s="1076">
        <v>0.23892236063674729</v>
      </c>
      <c r="E13" s="1075">
        <v>45.117986366019927</v>
      </c>
      <c r="F13" s="1076">
        <v>0.16256059545354187</v>
      </c>
      <c r="G13" s="1075">
        <v>71.889688249400479</v>
      </c>
      <c r="H13" s="1076">
        <v>0.12876706672055308</v>
      </c>
      <c r="I13" s="1070"/>
      <c r="J13" s="1070"/>
      <c r="K13" s="1070"/>
      <c r="L13" s="1070"/>
      <c r="M13" s="1070"/>
      <c r="N13" s="1070"/>
      <c r="O13" s="1070"/>
    </row>
    <row r="14" spans="1:18" ht="15" customHeight="1" x14ac:dyDescent="0.35">
      <c r="B14" s="1074" t="s">
        <v>38</v>
      </c>
      <c r="C14" s="1075">
        <v>23.838028169014084</v>
      </c>
      <c r="D14" s="1076">
        <v>0.33175010293823831</v>
      </c>
      <c r="E14" s="1075">
        <v>31.446808510638299</v>
      </c>
      <c r="F14" s="1076">
        <v>0.46041544906478277</v>
      </c>
      <c r="G14" s="1075">
        <v>35.512234910277321</v>
      </c>
      <c r="H14" s="1076">
        <v>0.6451361794306314</v>
      </c>
      <c r="I14" s="1070"/>
      <c r="J14" s="1070"/>
      <c r="K14" s="1070"/>
      <c r="L14" s="1070"/>
      <c r="M14" s="1070"/>
      <c r="N14" s="1070"/>
      <c r="O14" s="1070"/>
    </row>
    <row r="15" spans="1:18" ht="15" customHeight="1" x14ac:dyDescent="0.35">
      <c r="B15" s="1074" t="s">
        <v>6</v>
      </c>
      <c r="C15" s="1075">
        <v>21.267161410018552</v>
      </c>
      <c r="D15" s="1076">
        <v>0.26435918542203496</v>
      </c>
      <c r="E15" s="1075">
        <v>32.048888888888889</v>
      </c>
      <c r="F15" s="1076">
        <v>0.53563416286157028</v>
      </c>
      <c r="G15" s="1075">
        <v>45.577006507592188</v>
      </c>
      <c r="H15" s="1076">
        <v>0.62283977337308682</v>
      </c>
      <c r="I15" s="1070"/>
      <c r="J15" s="1070"/>
      <c r="K15" s="1070"/>
      <c r="L15" s="1070"/>
      <c r="M15" s="1070"/>
      <c r="N15" s="1070"/>
      <c r="O15" s="1070"/>
    </row>
    <row r="16" spans="1:18" ht="15" customHeight="1" x14ac:dyDescent="0.35">
      <c r="B16" s="1074" t="s">
        <v>5</v>
      </c>
      <c r="C16" s="1075">
        <v>22.599060773480666</v>
      </c>
      <c r="D16" s="1076">
        <v>0.4920427450654874</v>
      </c>
      <c r="E16" s="1075">
        <v>37.192570888468808</v>
      </c>
      <c r="F16" s="1076">
        <v>0.3885007232885031</v>
      </c>
      <c r="G16" s="1075">
        <v>45.406350364963501</v>
      </c>
      <c r="H16" s="1076">
        <v>0.52311664638750444</v>
      </c>
      <c r="I16" s="1070"/>
      <c r="J16" s="1070"/>
      <c r="K16" s="1070"/>
      <c r="L16" s="1070"/>
      <c r="M16" s="1070"/>
      <c r="N16" s="1070"/>
      <c r="O16" s="1070"/>
    </row>
    <row r="17" spans="1:15" ht="15" customHeight="1" x14ac:dyDescent="0.35">
      <c r="B17" s="1074" t="s">
        <v>4</v>
      </c>
      <c r="C17" s="1075">
        <v>22.605113636363637</v>
      </c>
      <c r="D17" s="1076">
        <v>0.21869727996667987</v>
      </c>
      <c r="E17" s="1075">
        <v>45.258340113913754</v>
      </c>
      <c r="F17" s="1076">
        <v>0.16772607336055084</v>
      </c>
      <c r="G17" s="1075">
        <v>73.322028900029494</v>
      </c>
      <c r="H17" s="1076">
        <v>0.12765986745434521</v>
      </c>
      <c r="I17" s="1070"/>
      <c r="J17" s="1070"/>
      <c r="K17" s="1070"/>
      <c r="L17" s="1070"/>
      <c r="M17" s="1070"/>
      <c r="N17" s="1070"/>
      <c r="O17" s="1070"/>
    </row>
    <row r="18" spans="1:15" ht="15" customHeight="1" x14ac:dyDescent="0.35">
      <c r="B18" s="1074" t="s">
        <v>40</v>
      </c>
      <c r="C18" s="1075">
        <v>18.951575757575757</v>
      </c>
      <c r="D18" s="1076">
        <v>0.42699385620449837</v>
      </c>
      <c r="E18" s="1075">
        <v>29.102040816326532</v>
      </c>
      <c r="F18" s="1076">
        <v>0.56560672590559724</v>
      </c>
      <c r="G18" s="1075">
        <v>37.080740740740744</v>
      </c>
      <c r="H18" s="1076">
        <v>0.61407287179433534</v>
      </c>
      <c r="I18" s="1070"/>
      <c r="J18" s="1070"/>
      <c r="K18" s="1070"/>
      <c r="L18" s="1070"/>
      <c r="M18" s="1070"/>
      <c r="N18" s="1070"/>
      <c r="O18" s="1070"/>
    </row>
    <row r="19" spans="1:15" ht="15" customHeight="1" x14ac:dyDescent="0.35">
      <c r="B19" s="1074" t="s">
        <v>41</v>
      </c>
      <c r="C19" s="1075">
        <v>20.299266281410297</v>
      </c>
      <c r="D19" s="1076">
        <v>0.30221855185499696</v>
      </c>
      <c r="E19" s="1075">
        <v>26.528976070323946</v>
      </c>
      <c r="F19" s="1076">
        <v>0.52806239304713465</v>
      </c>
      <c r="G19" s="1075">
        <v>32.366182784706602</v>
      </c>
      <c r="H19" s="1076">
        <v>0.60413068658513513</v>
      </c>
      <c r="I19" s="1070"/>
      <c r="J19" s="1070"/>
      <c r="K19" s="1070"/>
      <c r="L19" s="1070"/>
      <c r="M19" s="1070"/>
      <c r="N19" s="1070"/>
      <c r="O19" s="1070"/>
    </row>
    <row r="20" spans="1:15" ht="15" customHeight="1" x14ac:dyDescent="0.35">
      <c r="B20" s="1074" t="s">
        <v>3</v>
      </c>
      <c r="C20" s="1075">
        <v>20.113600421718502</v>
      </c>
      <c r="D20" s="1076">
        <v>7.6448238979284738E-2</v>
      </c>
      <c r="E20" s="1075">
        <v>33.832535885167466</v>
      </c>
      <c r="F20" s="1076">
        <v>0.18873689973568236</v>
      </c>
      <c r="G20" s="1075">
        <v>58.141573033707864</v>
      </c>
      <c r="H20" s="1076">
        <v>0.15304036180091954</v>
      </c>
      <c r="I20" s="1070"/>
      <c r="J20" s="1070"/>
      <c r="K20" s="1070"/>
      <c r="L20" s="1070"/>
      <c r="M20" s="1070"/>
      <c r="N20" s="1070"/>
      <c r="O20" s="1070"/>
    </row>
    <row r="21" spans="1:15" ht="15" customHeight="1" x14ac:dyDescent="0.35">
      <c r="B21" s="1074" t="s">
        <v>2</v>
      </c>
      <c r="C21" s="1075">
        <v>21.927893738140419</v>
      </c>
      <c r="D21" s="1076">
        <v>0.30586454912714606</v>
      </c>
      <c r="E21" s="1075">
        <v>46.199248120300751</v>
      </c>
      <c r="F21" s="1076">
        <v>0.27914233196833732</v>
      </c>
      <c r="G21" s="1075">
        <v>72.58646616541354</v>
      </c>
      <c r="H21" s="1076">
        <v>0.38658880304289561</v>
      </c>
      <c r="I21" s="1070"/>
      <c r="J21" s="1070"/>
      <c r="K21" s="1070"/>
      <c r="L21" s="1070"/>
      <c r="M21" s="1070"/>
      <c r="N21" s="1070"/>
      <c r="O21" s="1070"/>
    </row>
    <row r="22" spans="1:15" ht="15" customHeight="1" x14ac:dyDescent="0.35">
      <c r="B22" s="1074" t="s">
        <v>35</v>
      </c>
      <c r="C22" s="1075">
        <v>26.292530254555572</v>
      </c>
      <c r="D22" s="1076">
        <v>0.43910145946364476</v>
      </c>
      <c r="E22" s="1075">
        <v>51.421986721144023</v>
      </c>
      <c r="F22" s="1076">
        <v>0.2428681063468561</v>
      </c>
      <c r="G22" s="1075">
        <v>80.660938702231348</v>
      </c>
      <c r="H22" s="1076">
        <v>0.18187608892716514</v>
      </c>
      <c r="I22" s="1070"/>
      <c r="J22" s="1070"/>
      <c r="K22" s="1070"/>
      <c r="L22" s="1070"/>
      <c r="M22" s="1070"/>
      <c r="N22" s="1070"/>
      <c r="O22" s="1070"/>
    </row>
    <row r="23" spans="1:15" ht="15" customHeight="1" x14ac:dyDescent="0.35">
      <c r="B23" s="1074" t="s">
        <v>42</v>
      </c>
      <c r="C23" s="1075">
        <v>22.809019800897058</v>
      </c>
      <c r="D23" s="1076">
        <v>0.18784241622641848</v>
      </c>
      <c r="E23" s="1075">
        <v>38.854257441869933</v>
      </c>
      <c r="F23" s="1076">
        <v>0.33410609404302521</v>
      </c>
      <c r="G23" s="1075">
        <v>56.058301043219075</v>
      </c>
      <c r="H23" s="1076">
        <v>0.4048561174857585</v>
      </c>
      <c r="I23" s="1070"/>
      <c r="J23" s="1070"/>
      <c r="K23" s="1070"/>
      <c r="L23" s="1070"/>
      <c r="M23" s="1070"/>
      <c r="N23" s="1070"/>
      <c r="O23" s="1070"/>
    </row>
    <row r="24" spans="1:15" ht="15" customHeight="1" x14ac:dyDescent="0.35">
      <c r="B24" s="1074" t="s">
        <v>43</v>
      </c>
      <c r="C24" s="1075">
        <v>22.863263445761167</v>
      </c>
      <c r="D24" s="1076">
        <v>0.34007385704319815</v>
      </c>
      <c r="E24" s="1075">
        <v>42.392561983471076</v>
      </c>
      <c r="F24" s="1076">
        <v>0.28836546828612525</v>
      </c>
      <c r="G24" s="1075">
        <v>72.184410646387832</v>
      </c>
      <c r="H24" s="1076">
        <v>0.22300531427004458</v>
      </c>
      <c r="I24" s="1070"/>
      <c r="J24" s="1070"/>
      <c r="K24" s="1070"/>
      <c r="L24" s="1070"/>
      <c r="M24" s="1070"/>
      <c r="N24" s="1070"/>
      <c r="O24" s="1070"/>
    </row>
    <row r="25" spans="1:15" ht="15" customHeight="1" x14ac:dyDescent="0.35">
      <c r="B25" s="1074" t="s">
        <v>44</v>
      </c>
      <c r="C25" s="1075">
        <v>14.072423398328691</v>
      </c>
      <c r="D25" s="1076">
        <v>0.64460108892079293</v>
      </c>
      <c r="E25" s="1075">
        <v>17.485955056179776</v>
      </c>
      <c r="F25" s="1076">
        <v>0.69415982357526018</v>
      </c>
      <c r="G25" s="1075">
        <v>20.772455089820358</v>
      </c>
      <c r="H25" s="1076">
        <v>0.62595539095070551</v>
      </c>
      <c r="I25" s="1070"/>
      <c r="J25" s="1070"/>
      <c r="K25" s="1070"/>
      <c r="L25" s="1070"/>
      <c r="M25" s="1070"/>
      <c r="N25" s="1070"/>
      <c r="O25" s="1070"/>
    </row>
    <row r="26" spans="1:15" ht="15" customHeight="1" x14ac:dyDescent="0.35">
      <c r="B26" s="1074" t="s">
        <v>45</v>
      </c>
      <c r="C26" s="1075">
        <v>19.683415335463245</v>
      </c>
      <c r="D26" s="1076">
        <v>0.65755816604149753</v>
      </c>
      <c r="E26" s="1075">
        <v>27.070869794412225</v>
      </c>
      <c r="F26" s="1076">
        <v>0.69113062820353388</v>
      </c>
      <c r="G26" s="1075">
        <v>32.595824427480856</v>
      </c>
      <c r="H26" s="1076">
        <v>0.68366579985493814</v>
      </c>
      <c r="I26" s="1070"/>
      <c r="J26" s="1070"/>
      <c r="K26" s="1070"/>
      <c r="L26" s="1070"/>
      <c r="M26" s="1070"/>
      <c r="N26" s="1070"/>
      <c r="O26" s="1070"/>
    </row>
    <row r="27" spans="1:15" ht="15" customHeight="1" x14ac:dyDescent="0.35">
      <c r="B27" s="1074" t="s">
        <v>46</v>
      </c>
      <c r="C27" s="1075">
        <v>20.636019127316114</v>
      </c>
      <c r="D27" s="1076">
        <v>0.428476105154383</v>
      </c>
      <c r="E27" s="1075">
        <v>31.019408194233556</v>
      </c>
      <c r="F27" s="1076">
        <v>0.4936412939272401</v>
      </c>
      <c r="G27" s="1075">
        <v>41.199098497495797</v>
      </c>
      <c r="H27" s="1076">
        <v>0.49898444182218216</v>
      </c>
      <c r="I27" s="1070"/>
      <c r="J27" s="1070"/>
      <c r="K27" s="1070"/>
      <c r="L27" s="1070"/>
      <c r="M27" s="1070"/>
      <c r="N27" s="1070"/>
      <c r="O27" s="1070"/>
    </row>
    <row r="28" spans="1:15" ht="15" customHeight="1" x14ac:dyDescent="0.35">
      <c r="B28" s="1077" t="s">
        <v>1</v>
      </c>
      <c r="C28" s="1078">
        <v>20.959107806691449</v>
      </c>
      <c r="D28" s="1079">
        <v>0.16987174293967303</v>
      </c>
      <c r="E28" s="1078">
        <v>46.165957446808513</v>
      </c>
      <c r="F28" s="1079">
        <v>0.10261336396628401</v>
      </c>
      <c r="G28" s="1078">
        <v>72.394520547945206</v>
      </c>
      <c r="H28" s="1079">
        <v>9.9374444499196163E-2</v>
      </c>
      <c r="I28" s="1070"/>
      <c r="J28" s="1070"/>
      <c r="K28" s="1070"/>
      <c r="L28" s="1070"/>
      <c r="M28" s="1070"/>
      <c r="N28" s="1070"/>
      <c r="O28" s="1070"/>
    </row>
    <row r="29" spans="1:15" ht="15" customHeight="1" x14ac:dyDescent="0.35">
      <c r="B29" s="1303" t="s">
        <v>0</v>
      </c>
      <c r="C29" s="1304">
        <v>18.683835613243325</v>
      </c>
      <c r="D29" s="1305">
        <v>0.37283368778792597</v>
      </c>
      <c r="E29" s="1304">
        <v>42.033630751474526</v>
      </c>
      <c r="F29" s="1305">
        <v>0.33518118023129934</v>
      </c>
      <c r="G29" s="1304">
        <v>62.710867176429659</v>
      </c>
      <c r="H29" s="1305">
        <v>0.39007922152500657</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5.65" customHeight="1" x14ac:dyDescent="0.35">
      <c r="B32" s="1712" t="s">
        <v>287</v>
      </c>
      <c r="C32" s="1712"/>
      <c r="D32" s="1712"/>
      <c r="E32" s="1712"/>
      <c r="F32" s="1712"/>
      <c r="G32" s="1712"/>
      <c r="H32" s="1712"/>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Hoja72">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61" t="s">
        <v>447</v>
      </c>
      <c r="C6" s="1561"/>
      <c r="D6" s="1561"/>
      <c r="E6" s="1561"/>
      <c r="F6" s="1561"/>
      <c r="G6" s="1561"/>
      <c r="H6" s="1561"/>
      <c r="I6" s="1561"/>
      <c r="J6" s="1016"/>
      <c r="K6" s="1016"/>
      <c r="L6" s="1016"/>
      <c r="M6" s="1067"/>
      <c r="N6" s="1067"/>
      <c r="O6" s="1067"/>
      <c r="P6" s="1067"/>
      <c r="Q6" s="1067"/>
      <c r="R6" s="1067"/>
    </row>
    <row r="7" spans="1:18" s="621" customFormat="1" ht="15.75" customHeight="1" x14ac:dyDescent="0.25">
      <c r="A7" s="1015"/>
      <c r="B7" s="1700" t="str">
        <f>porsaad!$B$6</f>
        <v>Situación a 31 de diciembre de 2025</v>
      </c>
      <c r="C7" s="1700"/>
      <c r="D7" s="1700"/>
      <c r="E7" s="1700"/>
      <c r="F7" s="1700"/>
      <c r="G7" s="1700"/>
      <c r="H7" s="1700"/>
      <c r="I7" s="1700"/>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13" t="s">
        <v>12</v>
      </c>
      <c r="C9" s="1715" t="s">
        <v>48</v>
      </c>
      <c r="D9" s="1715"/>
      <c r="E9" s="1716" t="s">
        <v>33</v>
      </c>
      <c r="F9" s="1717"/>
      <c r="G9" s="1718" t="s">
        <v>32</v>
      </c>
      <c r="H9" s="1719"/>
      <c r="I9" s="1070"/>
      <c r="J9" s="1070"/>
      <c r="K9" s="1070"/>
      <c r="L9" s="1070"/>
      <c r="M9" s="1070"/>
      <c r="N9" s="1070"/>
      <c r="O9" s="1070"/>
    </row>
    <row r="10" spans="1:18" ht="46.5" customHeight="1" x14ac:dyDescent="0.35">
      <c r="B10" s="1714"/>
      <c r="C10" s="1066" t="s">
        <v>131</v>
      </c>
      <c r="D10" s="860" t="s">
        <v>157</v>
      </c>
      <c r="E10" s="1066" t="s">
        <v>131</v>
      </c>
      <c r="F10" s="818" t="s">
        <v>157</v>
      </c>
      <c r="G10" s="818" t="s">
        <v>131</v>
      </c>
      <c r="H10" s="819" t="s">
        <v>157</v>
      </c>
      <c r="I10" s="1070"/>
      <c r="J10" s="1070"/>
      <c r="K10" s="1070"/>
      <c r="L10" s="1070"/>
      <c r="M10" s="1070"/>
      <c r="N10" s="1070"/>
      <c r="O10" s="1070"/>
    </row>
    <row r="11" spans="1:18" ht="15" customHeight="1" x14ac:dyDescent="0.35">
      <c r="B11" s="1071" t="s">
        <v>8</v>
      </c>
      <c r="C11" s="1072" t="s">
        <v>363</v>
      </c>
      <c r="D11" s="1073" t="s">
        <v>363</v>
      </c>
      <c r="E11" s="1072" t="s">
        <v>363</v>
      </c>
      <c r="F11" s="1073" t="s">
        <v>363</v>
      </c>
      <c r="G11" s="1072" t="s">
        <v>363</v>
      </c>
      <c r="H11" s="1073" t="s">
        <v>363</v>
      </c>
      <c r="I11" s="1070"/>
      <c r="J11" s="1070"/>
      <c r="K11" s="1070"/>
      <c r="L11" s="1070"/>
      <c r="M11" s="1070"/>
      <c r="N11" s="1070"/>
      <c r="O11" s="1070"/>
    </row>
    <row r="12" spans="1:18" ht="15" customHeight="1" x14ac:dyDescent="0.35">
      <c r="B12" s="1074" t="s">
        <v>7</v>
      </c>
      <c r="C12" s="1075" t="s">
        <v>363</v>
      </c>
      <c r="D12" s="1076" t="s">
        <v>363</v>
      </c>
      <c r="E12" s="1075" t="s">
        <v>363</v>
      </c>
      <c r="F12" s="1076" t="s">
        <v>363</v>
      </c>
      <c r="G12" s="1075" t="s">
        <v>363</v>
      </c>
      <c r="H12" s="1076" t="s">
        <v>363</v>
      </c>
      <c r="I12" s="1070"/>
      <c r="J12" s="1070"/>
      <c r="K12" s="1070"/>
      <c r="L12" s="1070"/>
      <c r="M12" s="1070"/>
      <c r="N12" s="1070"/>
      <c r="O12" s="1070"/>
    </row>
    <row r="13" spans="1:18" ht="15" customHeight="1" x14ac:dyDescent="0.35">
      <c r="B13" s="1074" t="s">
        <v>37</v>
      </c>
      <c r="C13" s="1075">
        <v>21.05263157894737</v>
      </c>
      <c r="D13" s="1076">
        <v>0.18250363217639182</v>
      </c>
      <c r="E13" s="1075">
        <v>45.145454545454548</v>
      </c>
      <c r="F13" s="1076">
        <v>0.10200839058152709</v>
      </c>
      <c r="G13" s="1075">
        <v>71.5</v>
      </c>
      <c r="H13" s="1076">
        <v>8.1893712415261527E-2</v>
      </c>
      <c r="I13" s="1070"/>
      <c r="J13" s="1070"/>
      <c r="K13" s="1070"/>
      <c r="L13" s="1070"/>
      <c r="M13" s="1070"/>
      <c r="N13" s="1070"/>
      <c r="O13" s="1070"/>
    </row>
    <row r="14" spans="1:18" ht="15" customHeight="1" x14ac:dyDescent="0.3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35">
      <c r="B15" s="1074" t="s">
        <v>6</v>
      </c>
      <c r="C15" s="1075">
        <v>27.829200652528549</v>
      </c>
      <c r="D15" s="1076">
        <v>0.39889702681729949</v>
      </c>
      <c r="E15" s="1075">
        <v>53.727935458786938</v>
      </c>
      <c r="F15" s="1076">
        <v>0.23644548343746502</v>
      </c>
      <c r="G15" s="1075">
        <v>78.268418341061306</v>
      </c>
      <c r="H15" s="1076">
        <v>0.21508121854848866</v>
      </c>
      <c r="I15" s="1070"/>
      <c r="J15" s="1070"/>
      <c r="K15" s="1070"/>
      <c r="L15" s="1070"/>
      <c r="M15" s="1070"/>
      <c r="N15" s="1070"/>
      <c r="O15" s="1070"/>
    </row>
    <row r="16" spans="1:18" ht="15" customHeight="1" x14ac:dyDescent="0.35">
      <c r="B16" s="1074" t="s">
        <v>5</v>
      </c>
      <c r="C16" s="1075" t="s">
        <v>363</v>
      </c>
      <c r="D16" s="1076" t="s">
        <v>363</v>
      </c>
      <c r="E16" s="1075" t="s">
        <v>363</v>
      </c>
      <c r="F16" s="1076" t="s">
        <v>363</v>
      </c>
      <c r="G16" s="1075" t="s">
        <v>363</v>
      </c>
      <c r="H16" s="1076" t="s">
        <v>363</v>
      </c>
      <c r="I16" s="1070"/>
      <c r="J16" s="1070"/>
      <c r="K16" s="1070"/>
      <c r="L16" s="1070"/>
      <c r="M16" s="1070"/>
      <c r="N16" s="1070"/>
      <c r="O16" s="1070"/>
    </row>
    <row r="17" spans="1:15" ht="15" customHeight="1" x14ac:dyDescent="0.35">
      <c r="B17" s="1074" t="s">
        <v>4</v>
      </c>
      <c r="C17" s="1075">
        <v>22.065090090090091</v>
      </c>
      <c r="D17" s="1076">
        <v>0.1353084157116583</v>
      </c>
      <c r="E17" s="1075">
        <v>46.249256689791871</v>
      </c>
      <c r="F17" s="1076">
        <v>0.12098584301013987</v>
      </c>
      <c r="G17" s="1075">
        <v>72.226475279106864</v>
      </c>
      <c r="H17" s="1076">
        <v>0.11427584330299612</v>
      </c>
      <c r="I17" s="1070"/>
      <c r="J17" s="1070"/>
      <c r="K17" s="1070"/>
      <c r="L17" s="1070"/>
      <c r="M17" s="1070"/>
      <c r="N17" s="1070"/>
      <c r="O17" s="1070"/>
    </row>
    <row r="18" spans="1:15" ht="15" customHeight="1" x14ac:dyDescent="0.35">
      <c r="B18" s="1074" t="s">
        <v>40</v>
      </c>
      <c r="C18" s="1075">
        <v>18.349624060150376</v>
      </c>
      <c r="D18" s="1076">
        <v>0.4331957413375766</v>
      </c>
      <c r="E18" s="1075">
        <v>30.840101522842641</v>
      </c>
      <c r="F18" s="1076">
        <v>0.51244634650798959</v>
      </c>
      <c r="G18" s="1075">
        <v>49.944444444444443</v>
      </c>
      <c r="H18" s="1076">
        <v>0.46728109626378556</v>
      </c>
      <c r="I18" s="1070"/>
      <c r="J18" s="1070"/>
      <c r="K18" s="1070"/>
      <c r="L18" s="1070"/>
      <c r="M18" s="1070"/>
      <c r="N18" s="1070"/>
      <c r="O18" s="1070"/>
    </row>
    <row r="19" spans="1:15" ht="15" customHeight="1" x14ac:dyDescent="0.35">
      <c r="B19" s="1074" t="s">
        <v>41</v>
      </c>
      <c r="C19" s="1075">
        <v>17.90440824149497</v>
      </c>
      <c r="D19" s="1076">
        <v>0.39605045364528962</v>
      </c>
      <c r="E19" s="1075">
        <v>41.667636363636362</v>
      </c>
      <c r="F19" s="1076">
        <v>0.35533931547355962</v>
      </c>
      <c r="G19" s="1075">
        <v>73.058951965065503</v>
      </c>
      <c r="H19" s="1076">
        <v>0.20017608971572329</v>
      </c>
      <c r="I19" s="1070"/>
      <c r="J19" s="1070"/>
      <c r="K19" s="1070"/>
      <c r="L19" s="1070"/>
      <c r="M19" s="1070"/>
      <c r="N19" s="1070"/>
      <c r="O19" s="1070"/>
    </row>
    <row r="20" spans="1:15" ht="15" customHeight="1" x14ac:dyDescent="0.35">
      <c r="B20" s="1074" t="s">
        <v>3</v>
      </c>
      <c r="C20" s="1075">
        <v>20.182279122829257</v>
      </c>
      <c r="D20" s="1076">
        <v>0.10726804775493182</v>
      </c>
      <c r="E20" s="1075">
        <v>33.873563218390807</v>
      </c>
      <c r="F20" s="1076">
        <v>0.18650003520141401</v>
      </c>
      <c r="G20" s="1075">
        <v>58.359619952494064</v>
      </c>
      <c r="H20" s="1076">
        <v>0.14845610108693089</v>
      </c>
      <c r="I20" s="1070"/>
      <c r="J20" s="1070"/>
      <c r="K20" s="1070"/>
      <c r="L20" s="1070"/>
      <c r="M20" s="1070"/>
      <c r="N20" s="1070"/>
      <c r="O20" s="1070"/>
    </row>
    <row r="21" spans="1:15" ht="15" customHeight="1" x14ac:dyDescent="0.35">
      <c r="B21" s="1074" t="s">
        <v>2</v>
      </c>
      <c r="C21" s="1075">
        <v>22.078512396694215</v>
      </c>
      <c r="D21" s="1076">
        <v>0.26322924601406839</v>
      </c>
      <c r="E21" s="1075">
        <v>43.319192377495462</v>
      </c>
      <c r="F21" s="1076">
        <v>0.20662934483708426</v>
      </c>
      <c r="G21" s="1075">
        <v>69.048942216608779</v>
      </c>
      <c r="H21" s="1076">
        <v>0.16292070268126338</v>
      </c>
      <c r="I21" s="1070"/>
      <c r="J21" s="1070"/>
      <c r="K21" s="1070"/>
      <c r="L21" s="1070"/>
      <c r="M21" s="1070"/>
      <c r="N21" s="1070"/>
      <c r="O21" s="1070"/>
    </row>
    <row r="22" spans="1:15" ht="15" customHeight="1" x14ac:dyDescent="0.35">
      <c r="B22" s="1074" t="s">
        <v>35</v>
      </c>
      <c r="C22" s="1075">
        <v>33.08203497615262</v>
      </c>
      <c r="D22" s="1076">
        <v>0.29236075423490332</v>
      </c>
      <c r="E22" s="1075">
        <v>60.448118586088938</v>
      </c>
      <c r="F22" s="1076">
        <v>0.14766919717110261</v>
      </c>
      <c r="G22" s="1075">
        <v>88.634900990099013</v>
      </c>
      <c r="H22" s="1076">
        <v>0.11678968762435323</v>
      </c>
      <c r="I22" s="1070"/>
      <c r="J22" s="1070"/>
      <c r="K22" s="1070"/>
      <c r="L22" s="1070"/>
      <c r="M22" s="1070"/>
      <c r="N22" s="1070"/>
      <c r="O22" s="1070"/>
    </row>
    <row r="23" spans="1:15" ht="15" customHeight="1" x14ac:dyDescent="0.35">
      <c r="B23" s="1074" t="s">
        <v>42</v>
      </c>
      <c r="C23" s="1075">
        <v>30.487179487179485</v>
      </c>
      <c r="D23" s="1076">
        <v>0.27083883989025714</v>
      </c>
      <c r="E23" s="1075">
        <v>59.68578352180937</v>
      </c>
      <c r="F23" s="1076">
        <v>0.13448213969881631</v>
      </c>
      <c r="G23" s="1075">
        <v>86.915087719298242</v>
      </c>
      <c r="H23" s="1076">
        <v>0.12587931052374796</v>
      </c>
      <c r="I23" s="1070"/>
      <c r="J23" s="1070"/>
      <c r="K23" s="1070"/>
      <c r="L23" s="1070"/>
      <c r="M23" s="1070"/>
      <c r="N23" s="1070"/>
      <c r="O23" s="1070"/>
    </row>
    <row r="24" spans="1:15" ht="15" customHeight="1" x14ac:dyDescent="0.35">
      <c r="B24" s="1074" t="s">
        <v>43</v>
      </c>
      <c r="C24" s="1075">
        <v>20.5</v>
      </c>
      <c r="D24" s="1076">
        <v>3.4493013716416956E-2</v>
      </c>
      <c r="E24" s="1075" t="s">
        <v>363</v>
      </c>
      <c r="F24" s="1076" t="s">
        <v>363</v>
      </c>
      <c r="G24" s="1075" t="s">
        <v>363</v>
      </c>
      <c r="H24" s="1076" t="s">
        <v>363</v>
      </c>
      <c r="I24" s="1070"/>
      <c r="J24" s="1070"/>
      <c r="K24" s="1070"/>
      <c r="L24" s="1070"/>
      <c r="M24" s="1070"/>
      <c r="N24" s="1070"/>
      <c r="O24" s="1070"/>
    </row>
    <row r="25" spans="1:15" ht="15" customHeight="1" x14ac:dyDescent="0.35">
      <c r="B25" s="1074" t="s">
        <v>44</v>
      </c>
      <c r="C25" s="1075">
        <v>104.73611111111111</v>
      </c>
      <c r="D25" s="1076">
        <v>0.42110906942932014</v>
      </c>
      <c r="E25" s="1075">
        <v>126.14744525547445</v>
      </c>
      <c r="F25" s="1076">
        <v>0.29750984574562372</v>
      </c>
      <c r="G25" s="1075">
        <v>129.41830065359477</v>
      </c>
      <c r="H25" s="1076">
        <v>0.28145451041658043</v>
      </c>
      <c r="I25" s="1070"/>
      <c r="J25" s="1070"/>
      <c r="K25" s="1070"/>
      <c r="L25" s="1070"/>
      <c r="M25" s="1070"/>
      <c r="N25" s="1070"/>
      <c r="O25" s="1070"/>
    </row>
    <row r="26" spans="1:15" ht="15" customHeight="1" x14ac:dyDescent="0.35">
      <c r="B26" s="1074" t="s">
        <v>45</v>
      </c>
      <c r="C26" s="1075" t="s">
        <v>363</v>
      </c>
      <c r="D26" s="1076" t="s">
        <v>363</v>
      </c>
      <c r="E26" s="1075" t="s">
        <v>363</v>
      </c>
      <c r="F26" s="1076" t="s">
        <v>363</v>
      </c>
      <c r="G26" s="1075" t="s">
        <v>363</v>
      </c>
      <c r="H26" s="1076" t="s">
        <v>363</v>
      </c>
      <c r="I26" s="1070"/>
      <c r="J26" s="1070"/>
      <c r="K26" s="1070"/>
      <c r="L26" s="1070"/>
      <c r="M26" s="1070"/>
      <c r="N26" s="1070"/>
      <c r="O26" s="1070"/>
    </row>
    <row r="27" spans="1:15" ht="15" customHeight="1" x14ac:dyDescent="0.3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35">
      <c r="B28" s="1077" t="s">
        <v>1</v>
      </c>
      <c r="C28" s="1078">
        <v>20</v>
      </c>
      <c r="D28" s="1079">
        <v>0</v>
      </c>
      <c r="E28" s="1078">
        <v>45</v>
      </c>
      <c r="F28" s="1079">
        <v>0</v>
      </c>
      <c r="G28" s="1078" t="s">
        <v>363</v>
      </c>
      <c r="H28" s="1079" t="s">
        <v>363</v>
      </c>
      <c r="I28" s="1070"/>
      <c r="J28" s="1070"/>
      <c r="K28" s="1070"/>
      <c r="L28" s="1070"/>
      <c r="M28" s="1070"/>
      <c r="N28" s="1070"/>
      <c r="O28" s="1070"/>
    </row>
    <row r="29" spans="1:15" ht="15" customHeight="1" x14ac:dyDescent="0.35">
      <c r="B29" s="1303" t="s">
        <v>0</v>
      </c>
      <c r="C29" s="1304">
        <v>24.68246580007947</v>
      </c>
      <c r="D29" s="1305">
        <v>0.58278237387138954</v>
      </c>
      <c r="E29" s="1304">
        <v>48.536097293843838</v>
      </c>
      <c r="F29" s="1305">
        <v>0.41843702035639563</v>
      </c>
      <c r="G29" s="1304">
        <v>75.12892036421448</v>
      </c>
      <c r="H29" s="1305">
        <v>0.26346307534624069</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1.5" customHeight="1" x14ac:dyDescent="0.35">
      <c r="B32" s="1712" t="s">
        <v>287</v>
      </c>
      <c r="C32" s="1712"/>
      <c r="D32" s="1712"/>
      <c r="E32" s="1712"/>
      <c r="F32" s="1712"/>
      <c r="G32" s="1712"/>
      <c r="H32" s="1712"/>
    </row>
  </sheetData>
  <mergeCells count="7">
    <mergeCell ref="B32:H32"/>
    <mergeCell ref="B6:I6"/>
    <mergeCell ref="B9:B10"/>
    <mergeCell ref="C9:D9"/>
    <mergeCell ref="E9:F9"/>
    <mergeCell ref="G9:H9"/>
    <mergeCell ref="B7:I7"/>
  </mergeCells>
  <conditionalFormatting sqref="C11:C28">
    <cfRule type="colorScale" priority="3">
      <colorScale>
        <cfvo type="num" val="0"/>
        <cfvo type="num" val="20"/>
        <color rgb="FFFCFCFF"/>
        <color theme="4"/>
      </colorScale>
    </cfRule>
  </conditionalFormatting>
  <conditionalFormatting sqref="E11:E28">
    <cfRule type="colorScale" priority="2">
      <colorScale>
        <cfvo type="num" val="21"/>
        <cfvo type="num" val="45"/>
        <color rgb="FFFCFCFF"/>
        <color theme="4"/>
      </colorScale>
    </cfRule>
  </conditionalFormatting>
  <conditionalFormatting sqref="G11:G28">
    <cfRule type="colorScale" priority="1">
      <colorScale>
        <cfvo type="num" val="46"/>
        <cfvo type="num" val="7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Hoja73">
    <pageSetUpPr fitToPage="1"/>
  </sheetPr>
  <dimension ref="A1:X40"/>
  <sheetViews>
    <sheetView zoomScale="85" zoomScaleNormal="85" workbookViewId="0"/>
  </sheetViews>
  <sheetFormatPr baseColWidth="10" defaultColWidth="11.453125" defaultRowHeight="14.5" x14ac:dyDescent="0.35"/>
  <cols>
    <col min="1" max="1" width="2" style="666" customWidth="1"/>
    <col min="2" max="2" width="13" style="666" customWidth="1"/>
    <col min="3" max="4" width="9.1796875" style="666" customWidth="1"/>
    <col min="5" max="5" width="9.453125" style="666" customWidth="1"/>
    <col min="6" max="6" width="7.453125" style="666" customWidth="1"/>
    <col min="7" max="7" width="2.26953125" style="666" customWidth="1"/>
    <col min="8" max="8" width="12.54296875" style="666" customWidth="1"/>
    <col min="9" max="10" width="9.1796875" style="666" customWidth="1"/>
    <col min="11" max="11" width="9.453125" style="666" customWidth="1"/>
    <col min="12" max="12" width="7.453125" style="666" customWidth="1"/>
    <col min="13" max="13" width="2.453125" style="666" customWidth="1"/>
    <col min="14" max="14" width="13" style="666" customWidth="1"/>
    <col min="15" max="16" width="9.1796875" style="666" customWidth="1"/>
    <col min="17" max="17" width="9.26953125" style="666" customWidth="1"/>
    <col min="18" max="18" width="7.453125" style="666" customWidth="1"/>
    <col min="19" max="19" width="2.1796875" style="666" customWidth="1"/>
    <col min="20" max="20" width="12.453125" style="666" customWidth="1"/>
    <col min="21" max="22" width="9.1796875" style="666" customWidth="1"/>
    <col min="23" max="23" width="9.26953125" style="666" customWidth="1"/>
    <col min="24" max="24" width="7.453125" style="666" customWidth="1"/>
    <col min="25" max="16384" width="11.453125" style="666"/>
  </cols>
  <sheetData>
    <row r="1" spans="1:24" s="1047" customFormat="1" x14ac:dyDescent="0.35">
      <c r="B1" s="1047" t="s">
        <v>79</v>
      </c>
      <c r="C1" s="1047" t="s">
        <v>66</v>
      </c>
      <c r="F1" s="1047" t="s">
        <v>65</v>
      </c>
      <c r="J1" s="1047" t="s">
        <v>79</v>
      </c>
      <c r="K1" s="1047" t="s">
        <v>67</v>
      </c>
    </row>
    <row r="2" spans="1:24" s="613" customFormat="1" ht="15" customHeight="1" x14ac:dyDescent="0.25"/>
    <row r="3" spans="1:24" s="619" customFormat="1" ht="38.25" customHeight="1" x14ac:dyDescent="0.35">
      <c r="B3" s="1545"/>
      <c r="C3" s="1545"/>
      <c r="D3" s="1545"/>
    </row>
    <row r="4" spans="1:24" s="621" customFormat="1" ht="23.25" customHeight="1" x14ac:dyDescent="0.25">
      <c r="B4" s="1547" t="s">
        <v>450</v>
      </c>
      <c r="C4" s="1547"/>
      <c r="D4" s="1547"/>
      <c r="E4" s="1547"/>
      <c r="F4" s="1547"/>
      <c r="G4" s="1547"/>
      <c r="H4" s="1547"/>
      <c r="I4" s="1547"/>
      <c r="J4" s="1547"/>
      <c r="K4" s="1547"/>
      <c r="L4" s="1547"/>
      <c r="M4" s="1547"/>
      <c r="N4" s="1547"/>
      <c r="O4" s="1547"/>
      <c r="P4" s="1547"/>
      <c r="Q4" s="1547"/>
      <c r="R4" s="1547"/>
      <c r="S4" s="1547"/>
      <c r="T4" s="1547"/>
      <c r="U4" s="1547"/>
      <c r="V4" s="1547"/>
      <c r="W4" s="1016"/>
      <c r="X4" s="1016"/>
    </row>
    <row r="5" spans="1:24" s="621" customFormat="1" ht="15.75" customHeight="1" x14ac:dyDescent="0.25">
      <c r="B5" s="1700" t="str">
        <f>porsaad!$B$6</f>
        <v>Situación a 31 de diciembre de 2025</v>
      </c>
      <c r="C5" s="1700"/>
      <c r="D5" s="1700"/>
      <c r="E5" s="1700"/>
      <c r="F5" s="1700"/>
      <c r="G5" s="1700"/>
      <c r="H5" s="1700"/>
      <c r="I5" s="1700"/>
      <c r="J5" s="1700"/>
      <c r="K5" s="1700"/>
      <c r="L5" s="1700"/>
      <c r="M5" s="1700"/>
      <c r="N5" s="1700"/>
      <c r="O5" s="1700"/>
      <c r="P5" s="1700"/>
      <c r="Q5" s="1700"/>
      <c r="R5" s="1700"/>
      <c r="S5" s="1700"/>
      <c r="T5" s="1700"/>
      <c r="U5" s="1700"/>
      <c r="V5" s="1700"/>
      <c r="W5" s="1068"/>
      <c r="X5" s="1068"/>
    </row>
    <row r="7" spans="1:24" ht="16.5" customHeight="1" x14ac:dyDescent="0.35">
      <c r="M7" s="1052"/>
      <c r="S7" s="1052"/>
    </row>
    <row r="8" spans="1:24" ht="16.5" customHeight="1" x14ac:dyDescent="0.35">
      <c r="M8" s="1052"/>
      <c r="S8" s="1052"/>
    </row>
    <row r="9" spans="1:24" ht="15" customHeight="1" x14ac:dyDescent="0.35">
      <c r="B9" s="1709" t="s">
        <v>125</v>
      </c>
      <c r="C9" s="1710"/>
      <c r="D9" s="1710"/>
      <c r="E9" s="1710"/>
      <c r="F9" s="1711"/>
      <c r="G9" s="1052"/>
      <c r="H9" s="1709" t="s">
        <v>127</v>
      </c>
      <c r="I9" s="1710"/>
      <c r="J9" s="1710"/>
      <c r="K9" s="1710"/>
      <c r="L9" s="1711"/>
      <c r="M9" s="113"/>
      <c r="S9" s="113"/>
    </row>
    <row r="10" spans="1:24" ht="15" customHeight="1" x14ac:dyDescent="0.35">
      <c r="B10" s="1063" t="s">
        <v>124</v>
      </c>
      <c r="C10" s="1086" t="s">
        <v>48</v>
      </c>
      <c r="D10" s="1087" t="s">
        <v>33</v>
      </c>
      <c r="E10" s="1087" t="s">
        <v>32</v>
      </c>
      <c r="F10" s="1065" t="s">
        <v>0</v>
      </c>
      <c r="G10" s="1052"/>
      <c r="H10" s="1063" t="s">
        <v>124</v>
      </c>
      <c r="I10" s="1088" t="s">
        <v>48</v>
      </c>
      <c r="J10" s="1087" t="s">
        <v>33</v>
      </c>
      <c r="K10" s="1087" t="s">
        <v>32</v>
      </c>
      <c r="L10" s="1065" t="s">
        <v>0</v>
      </c>
      <c r="M10" s="113"/>
      <c r="S10" s="113"/>
    </row>
    <row r="11" spans="1:24" ht="6" customHeight="1" x14ac:dyDescent="0.35">
      <c r="E11" s="1092"/>
      <c r="M11" s="113"/>
      <c r="S11" s="113"/>
    </row>
    <row r="12" spans="1:24" ht="15.75" customHeight="1" x14ac:dyDescent="0.35">
      <c r="A12" s="1089"/>
      <c r="B12" s="1090" t="s">
        <v>115</v>
      </c>
      <c r="C12" s="1091">
        <v>1.6469197496037185E-2</v>
      </c>
      <c r="D12" s="1091">
        <v>1.6238395841069439E-2</v>
      </c>
      <c r="E12" s="1057">
        <v>1.5958423950080295E-2</v>
      </c>
      <c r="F12" s="1093">
        <v>1.6267587545306657E-2</v>
      </c>
      <c r="G12" s="1052"/>
      <c r="H12" s="1090" t="s">
        <v>115</v>
      </c>
      <c r="I12" s="1091">
        <v>2.3081897157637268E-2</v>
      </c>
      <c r="J12" s="1091">
        <v>1.4713062003461896E-2</v>
      </c>
      <c r="K12" s="1091">
        <v>1.244949494949495E-2</v>
      </c>
      <c r="L12" s="1095">
        <v>1.644334655787609E-2</v>
      </c>
      <c r="M12" s="113"/>
      <c r="S12" s="113"/>
    </row>
    <row r="13" spans="1:24" ht="15.75" customHeight="1" x14ac:dyDescent="0.35">
      <c r="B13" s="1084" t="s">
        <v>116</v>
      </c>
      <c r="C13" s="1054">
        <v>4.432981381478198E-4</v>
      </c>
      <c r="D13" s="1054">
        <v>1.8937987374675083E-4</v>
      </c>
      <c r="E13" s="1054">
        <v>1.4222137942886264E-4</v>
      </c>
      <c r="F13" s="1054">
        <v>2.8131918311432566E-4</v>
      </c>
      <c r="G13" s="1094"/>
      <c r="H13" s="1096" t="s">
        <v>116</v>
      </c>
      <c r="I13" s="1054">
        <v>5.8337316202311E-3</v>
      </c>
      <c r="J13" s="1054">
        <v>1.054103235542142E-3</v>
      </c>
      <c r="K13" s="1054">
        <v>3.5353535353535354E-4</v>
      </c>
      <c r="L13" s="1097">
        <v>2.237359749149554E-3</v>
      </c>
      <c r="M13" s="113"/>
      <c r="S13" s="113"/>
    </row>
    <row r="14" spans="1:24" ht="15.75" customHeight="1" x14ac:dyDescent="0.35">
      <c r="B14" s="1082" t="s">
        <v>117</v>
      </c>
      <c r="C14" s="1057">
        <v>2.9586792402138576E-3</v>
      </c>
      <c r="D14" s="1057">
        <v>2.0014853323431117E-3</v>
      </c>
      <c r="E14" s="1057">
        <v>8.7703183981131967E-4</v>
      </c>
      <c r="F14" s="1057">
        <v>2.1309588363442639E-3</v>
      </c>
      <c r="G14" s="1094"/>
      <c r="H14" s="1098" t="s">
        <v>117</v>
      </c>
      <c r="I14" s="1057">
        <v>1.4352385504231213E-2</v>
      </c>
      <c r="J14" s="1057">
        <v>8.2220052372287064E-3</v>
      </c>
      <c r="K14" s="1057">
        <v>6.6161616161616163E-3</v>
      </c>
      <c r="L14" s="1099">
        <v>9.5066996032637172E-3</v>
      </c>
      <c r="M14" s="113"/>
      <c r="S14" s="113"/>
    </row>
    <row r="15" spans="1:24" ht="15.75" customHeight="1" x14ac:dyDescent="0.35">
      <c r="B15" s="1084" t="s">
        <v>118</v>
      </c>
      <c r="C15" s="1054">
        <v>0.92827973455844814</v>
      </c>
      <c r="D15" s="1054">
        <v>0.14617898254734496</v>
      </c>
      <c r="E15" s="1054">
        <v>7.0281065001096292E-3</v>
      </c>
      <c r="F15" s="1054">
        <v>0.4307635437519281</v>
      </c>
      <c r="G15" s="1094"/>
      <c r="H15" s="1096" t="s">
        <v>118</v>
      </c>
      <c r="I15" s="1054">
        <v>0.25641710478225421</v>
      </c>
      <c r="J15" s="1054">
        <v>0.13352714038435934</v>
      </c>
      <c r="K15" s="1054">
        <v>1.3143939393939394E-2</v>
      </c>
      <c r="L15" s="1097">
        <v>0.13023263550997663</v>
      </c>
      <c r="M15" s="113"/>
      <c r="S15" s="113"/>
    </row>
    <row r="16" spans="1:24" ht="15.75" customHeight="1" x14ac:dyDescent="0.35">
      <c r="B16" s="1082" t="s">
        <v>119</v>
      </c>
      <c r="C16" s="1057">
        <v>4.7889632196878107E-3</v>
      </c>
      <c r="D16" s="1057">
        <v>0.23864463423691051</v>
      </c>
      <c r="E16" s="1057">
        <v>0.18395150250961476</v>
      </c>
      <c r="F16" s="1057">
        <v>0.13146575448581785</v>
      </c>
      <c r="G16" s="1094"/>
      <c r="H16" s="1098" t="s">
        <v>119</v>
      </c>
      <c r="I16" s="1057">
        <v>0.22677050240377858</v>
      </c>
      <c r="J16" s="1057">
        <v>0.10657538502507656</v>
      </c>
      <c r="K16" s="1057">
        <v>0.17741161616161616</v>
      </c>
      <c r="L16" s="1099">
        <v>0.16546481356721643</v>
      </c>
      <c r="M16" s="113"/>
      <c r="S16" s="113"/>
    </row>
    <row r="17" spans="2:19" ht="15.75" customHeight="1" x14ac:dyDescent="0.35">
      <c r="B17" s="1084" t="s">
        <v>120</v>
      </c>
      <c r="C17" s="1054">
        <v>2.7202385749979848E-3</v>
      </c>
      <c r="D17" s="1054">
        <v>0.55569624953583363</v>
      </c>
      <c r="E17" s="1054">
        <v>0.21169652327986205</v>
      </c>
      <c r="F17" s="1054">
        <v>0.25302825830808934</v>
      </c>
      <c r="G17" s="1094"/>
      <c r="H17" s="1096" t="s">
        <v>120</v>
      </c>
      <c r="I17" s="1054">
        <v>0.4031319407349096</v>
      </c>
      <c r="J17" s="1054">
        <v>0.17073143668723093</v>
      </c>
      <c r="K17" s="1054">
        <v>8.7310606060606061E-2</v>
      </c>
      <c r="L17" s="1097">
        <v>0.21200855020751719</v>
      </c>
      <c r="M17" s="113"/>
      <c r="S17" s="113"/>
    </row>
    <row r="18" spans="2:19" ht="15.75" customHeight="1" x14ac:dyDescent="0.35">
      <c r="B18" s="1082" t="s">
        <v>121</v>
      </c>
      <c r="C18" s="1057">
        <v>4.4208914322559842E-2</v>
      </c>
      <c r="D18" s="1057">
        <v>4.0018566654288899E-2</v>
      </c>
      <c r="E18" s="1057">
        <v>0.53983087507629579</v>
      </c>
      <c r="F18" s="1057">
        <v>0.15634007819857873</v>
      </c>
      <c r="G18" s="1094"/>
      <c r="H18" s="1098" t="s">
        <v>121</v>
      </c>
      <c r="I18" s="1057">
        <v>5.6453653462284571E-2</v>
      </c>
      <c r="J18" s="1057">
        <v>0.23701788646753363</v>
      </c>
      <c r="K18" s="1057">
        <v>0.14660353535353535</v>
      </c>
      <c r="L18" s="1099">
        <v>0.15382056208465369</v>
      </c>
      <c r="M18" s="1052"/>
      <c r="S18" s="1052"/>
    </row>
    <row r="19" spans="2:19" ht="15.75" customHeight="1" x14ac:dyDescent="0.35">
      <c r="B19" s="1084" t="s">
        <v>122</v>
      </c>
      <c r="C19" s="1054">
        <v>7.7241342253029209E-5</v>
      </c>
      <c r="D19" s="1054">
        <v>5.4957296695135537E-4</v>
      </c>
      <c r="E19" s="1054">
        <v>3.9638283624985927E-2</v>
      </c>
      <c r="F19" s="1085">
        <v>9.3229449090061547E-3</v>
      </c>
      <c r="G19" s="1052"/>
      <c r="H19" s="1096" t="s">
        <v>122</v>
      </c>
      <c r="I19" s="1054">
        <v>3.8376114031881694E-3</v>
      </c>
      <c r="J19" s="1054">
        <v>0.11571834361546314</v>
      </c>
      <c r="K19" s="1054">
        <v>0.18941919191919193</v>
      </c>
      <c r="L19" s="1097">
        <v>0.1068942286099259</v>
      </c>
    </row>
    <row r="20" spans="2:19" x14ac:dyDescent="0.35">
      <c r="B20" s="1082" t="s">
        <v>123</v>
      </c>
      <c r="C20" s="1057">
        <v>5.3733107654281183E-5</v>
      </c>
      <c r="D20" s="1057">
        <v>4.8273301151132564E-4</v>
      </c>
      <c r="E20" s="1057">
        <v>8.7703183981131967E-4</v>
      </c>
      <c r="F20" s="1083">
        <v>3.995547818145495E-4</v>
      </c>
      <c r="G20" s="1052"/>
      <c r="H20" s="1100" t="s">
        <v>123</v>
      </c>
      <c r="I20" s="1101">
        <v>1.0121172931485282E-2</v>
      </c>
      <c r="J20" s="1101">
        <v>0.21244063734410368</v>
      </c>
      <c r="K20" s="1101">
        <v>0.36669191919191918</v>
      </c>
      <c r="L20" s="1102">
        <v>0.20339180411042077</v>
      </c>
    </row>
    <row r="21" spans="2:19" x14ac:dyDescent="0.35">
      <c r="B21" s="1300" t="s">
        <v>0</v>
      </c>
      <c r="C21" s="1301">
        <v>1</v>
      </c>
      <c r="D21" s="1301">
        <v>1</v>
      </c>
      <c r="E21" s="1301">
        <v>1</v>
      </c>
      <c r="F21" s="1302">
        <v>1.0000000000000002</v>
      </c>
      <c r="G21" s="113"/>
      <c r="H21" s="1059" t="s">
        <v>0</v>
      </c>
      <c r="I21" s="1306">
        <v>1</v>
      </c>
      <c r="J21" s="1306">
        <v>1</v>
      </c>
      <c r="K21" s="1306">
        <v>1</v>
      </c>
      <c r="L21" s="1307">
        <v>1</v>
      </c>
    </row>
    <row r="23" spans="2:19" ht="15" customHeight="1" x14ac:dyDescent="0.35"/>
    <row r="24" spans="2:19" ht="15" customHeight="1" x14ac:dyDescent="0.35">
      <c r="H24" s="700"/>
      <c r="I24" s="700"/>
      <c r="J24" s="700"/>
      <c r="K24" s="700"/>
      <c r="L24" s="700"/>
    </row>
    <row r="25" spans="2:19" ht="15" customHeight="1" x14ac:dyDescent="0.35">
      <c r="B25" s="1709" t="s">
        <v>126</v>
      </c>
      <c r="C25" s="1710"/>
      <c r="D25" s="1710"/>
      <c r="E25" s="1710"/>
      <c r="F25" s="1711"/>
      <c r="H25" s="700" t="s">
        <v>128</v>
      </c>
      <c r="I25" s="700"/>
      <c r="J25" s="700"/>
      <c r="K25" s="700"/>
      <c r="L25" s="700"/>
    </row>
    <row r="26" spans="2:19" ht="15" customHeight="1" x14ac:dyDescent="0.35">
      <c r="B26" s="1063" t="s">
        <v>124</v>
      </c>
      <c r="C26" s="1088" t="s">
        <v>48</v>
      </c>
      <c r="D26" s="1087" t="s">
        <v>33</v>
      </c>
      <c r="E26" s="1087" t="s">
        <v>32</v>
      </c>
      <c r="F26" s="1065" t="s">
        <v>0</v>
      </c>
      <c r="H26" s="700" t="s">
        <v>124</v>
      </c>
      <c r="I26" s="700" t="s">
        <v>48</v>
      </c>
      <c r="J26" s="700" t="s">
        <v>33</v>
      </c>
      <c r="K26" s="700" t="s">
        <v>32</v>
      </c>
      <c r="L26" s="700" t="s">
        <v>0</v>
      </c>
    </row>
    <row r="27" spans="2:19" ht="7.5" customHeight="1" x14ac:dyDescent="0.35">
      <c r="H27" s="700" t="s">
        <v>115</v>
      </c>
      <c r="I27" s="700">
        <v>2.1696751643330573E-2</v>
      </c>
      <c r="J27" s="700">
        <v>1.1960742902215001E-2</v>
      </c>
      <c r="K27" s="700">
        <v>2.5850950174646139E-3</v>
      </c>
      <c r="L27" s="700">
        <v>1.1473116702382272E-2</v>
      </c>
    </row>
    <row r="28" spans="2:19" x14ac:dyDescent="0.35">
      <c r="B28" s="1090" t="s">
        <v>115</v>
      </c>
      <c r="C28" s="1091">
        <v>0</v>
      </c>
      <c r="D28" s="1091">
        <v>0</v>
      </c>
      <c r="E28" s="1091">
        <v>9.395552771688068E-4</v>
      </c>
      <c r="F28" s="1095">
        <v>2.5614754098360657E-4</v>
      </c>
      <c r="H28" s="700" t="s">
        <v>116</v>
      </c>
      <c r="I28" s="700">
        <v>4.1526159907522044E-2</v>
      </c>
      <c r="J28" s="700">
        <v>1.7426048127443333E-2</v>
      </c>
      <c r="K28" s="700">
        <v>1.8549579022535165E-2</v>
      </c>
      <c r="L28" s="700">
        <v>2.4092829570375247E-2</v>
      </c>
    </row>
    <row r="29" spans="2:19" ht="15.75" customHeight="1" x14ac:dyDescent="0.35">
      <c r="B29" s="1096" t="s">
        <v>116</v>
      </c>
      <c r="C29" s="1054">
        <v>1.3351134846461949E-3</v>
      </c>
      <c r="D29" s="1054">
        <v>2.4844720496894411E-4</v>
      </c>
      <c r="E29" s="1054">
        <v>3.1318509238960227E-4</v>
      </c>
      <c r="F29" s="1097">
        <v>6.8306010928961749E-4</v>
      </c>
      <c r="H29" s="700" t="s">
        <v>117</v>
      </c>
      <c r="I29" s="700">
        <v>8.3414844353851311E-2</v>
      </c>
      <c r="J29" s="702">
        <v>4.5334448232611665E-2</v>
      </c>
      <c r="K29" s="702">
        <v>2.9305124245091366E-2</v>
      </c>
      <c r="L29" s="700">
        <v>5.0112155350364729E-2</v>
      </c>
    </row>
    <row r="30" spans="2:19" ht="15.75" customHeight="1" x14ac:dyDescent="0.35">
      <c r="B30" s="1098" t="s">
        <v>117</v>
      </c>
      <c r="C30" s="1057">
        <v>5.7854917668001783E-3</v>
      </c>
      <c r="D30" s="1057">
        <v>1.2422360248447205E-3</v>
      </c>
      <c r="E30" s="1057">
        <v>0</v>
      </c>
      <c r="F30" s="1099">
        <v>2.6468579234972677E-3</v>
      </c>
      <c r="H30" s="700" t="s">
        <v>118</v>
      </c>
      <c r="I30" s="700">
        <v>0.68189497732511606</v>
      </c>
      <c r="J30" s="702">
        <v>0.12110306065712968</v>
      </c>
      <c r="K30" s="702">
        <v>9.1153660926316493E-2</v>
      </c>
      <c r="L30" s="700">
        <v>0.25812544942634419</v>
      </c>
    </row>
    <row r="31" spans="2:19" ht="15.75" customHeight="1" x14ac:dyDescent="0.35">
      <c r="B31" s="1096" t="s">
        <v>118</v>
      </c>
      <c r="C31" s="1054">
        <v>0.12661326212728083</v>
      </c>
      <c r="D31" s="1054">
        <v>5.5900621118012424E-2</v>
      </c>
      <c r="E31" s="1054">
        <v>2.192295646727216E-3</v>
      </c>
      <c r="F31" s="1097">
        <v>6.8391393442622947E-2</v>
      </c>
      <c r="H31" s="700" t="s">
        <v>119</v>
      </c>
      <c r="I31" s="700">
        <v>0.10526891796685295</v>
      </c>
      <c r="J31" s="700">
        <v>0.48961462701877945</v>
      </c>
      <c r="K31" s="700">
        <v>0.10655352032371811</v>
      </c>
      <c r="L31" s="700">
        <v>0.26524293170866081</v>
      </c>
    </row>
    <row r="32" spans="2:19" ht="15.75" customHeight="1" x14ac:dyDescent="0.35">
      <c r="B32" s="1098" t="s">
        <v>119</v>
      </c>
      <c r="C32" s="1057">
        <v>0.17311971517578995</v>
      </c>
      <c r="D32" s="1057">
        <v>4.2732919254658386E-2</v>
      </c>
      <c r="E32" s="1057">
        <v>5.6999686814907607E-2</v>
      </c>
      <c r="F32" s="1099">
        <v>9.6653005464480871E-2</v>
      </c>
      <c r="H32" s="700" t="s">
        <v>120</v>
      </c>
      <c r="I32" s="700">
        <v>5.922146145269739E-2</v>
      </c>
      <c r="J32" s="700">
        <v>0.21355206048041239</v>
      </c>
      <c r="K32" s="700">
        <v>0.38330814664740298</v>
      </c>
      <c r="L32" s="700">
        <v>0.22803490231573073</v>
      </c>
    </row>
    <row r="33" spans="2:12" ht="15.75" customHeight="1" x14ac:dyDescent="0.35">
      <c r="B33" s="1096" t="s">
        <v>120</v>
      </c>
      <c r="C33" s="1054">
        <v>0.60146862483311081</v>
      </c>
      <c r="D33" s="1054">
        <v>0.1284472049689441</v>
      </c>
      <c r="E33" s="1054">
        <v>4.2593172564985904E-2</v>
      </c>
      <c r="F33" s="1097">
        <v>0.28654371584699456</v>
      </c>
      <c r="H33" s="700" t="s">
        <v>121</v>
      </c>
      <c r="I33" s="700">
        <v>9.2341156111274509E-4</v>
      </c>
      <c r="J33" s="700">
        <v>8.0527048519669492E-2</v>
      </c>
      <c r="K33" s="700">
        <v>0.14948159711266476</v>
      </c>
      <c r="L33" s="700">
        <v>8.2000407837637693E-2</v>
      </c>
    </row>
    <row r="34" spans="2:12" ht="15.75" customHeight="1" x14ac:dyDescent="0.35">
      <c r="B34" s="1098" t="s">
        <v>121</v>
      </c>
      <c r="C34" s="1057">
        <v>8.0106809078771699E-2</v>
      </c>
      <c r="D34" s="1057">
        <v>0.10509316770186336</v>
      </c>
      <c r="E34" s="1057">
        <v>4.5411838396492328E-2</v>
      </c>
      <c r="F34" s="1099">
        <v>7.9234972677595633E-2</v>
      </c>
      <c r="H34" s="700" t="s">
        <v>122</v>
      </c>
      <c r="I34" s="700">
        <v>7.7976976271742918E-4</v>
      </c>
      <c r="J34" s="700">
        <v>9.0987849609282401E-3</v>
      </c>
      <c r="K34" s="700">
        <v>0.13038400008856857</v>
      </c>
      <c r="L34" s="700">
        <v>4.6133949621319177E-2</v>
      </c>
    </row>
    <row r="35" spans="2:12" ht="15.75" customHeight="1" x14ac:dyDescent="0.35">
      <c r="B35" s="1096" t="s">
        <v>122</v>
      </c>
      <c r="C35" s="1054">
        <v>4.6728971962616819E-3</v>
      </c>
      <c r="D35" s="1054">
        <v>0.42434782608695654</v>
      </c>
      <c r="E35" s="1054">
        <v>0.16630128405887878</v>
      </c>
      <c r="F35" s="1097">
        <v>0.19296448087431695</v>
      </c>
      <c r="H35" s="700" t="s">
        <v>123</v>
      </c>
      <c r="I35" s="700">
        <v>5.2737060267994554E-3</v>
      </c>
      <c r="J35" s="700">
        <v>1.1383179100810744E-2</v>
      </c>
      <c r="K35" s="700">
        <v>8.8679276616237937E-2</v>
      </c>
      <c r="L35" s="700">
        <v>3.4784257467185171E-2</v>
      </c>
    </row>
    <row r="36" spans="2:12" x14ac:dyDescent="0.35">
      <c r="B36" s="1100" t="s">
        <v>123</v>
      </c>
      <c r="C36" s="1101">
        <v>6.8980863373386738E-3</v>
      </c>
      <c r="D36" s="1101">
        <v>0.24198757763975157</v>
      </c>
      <c r="E36" s="1101">
        <v>0.68524898214844976</v>
      </c>
      <c r="F36" s="1102">
        <v>0.27262636612021857</v>
      </c>
      <c r="H36" s="700" t="s">
        <v>0</v>
      </c>
      <c r="I36" s="700">
        <v>0.99999999999999989</v>
      </c>
      <c r="J36" s="700">
        <v>1</v>
      </c>
      <c r="K36" s="700">
        <v>1</v>
      </c>
      <c r="L36" s="700">
        <v>1.0000000000000002</v>
      </c>
    </row>
    <row r="37" spans="2:12" x14ac:dyDescent="0.35">
      <c r="B37" s="1059" t="s">
        <v>0</v>
      </c>
      <c r="C37" s="1306">
        <f>SUM(C28:C36)</f>
        <v>0.99999999999999989</v>
      </c>
      <c r="D37" s="1306">
        <f>SUM(D28:D36)</f>
        <v>1</v>
      </c>
      <c r="E37" s="1306">
        <f>SUM(E28:E36)</f>
        <v>1</v>
      </c>
      <c r="F37" s="1307">
        <f>SUM(F28:F36)</f>
        <v>1</v>
      </c>
    </row>
    <row r="38" spans="2:12" x14ac:dyDescent="0.35">
      <c r="H38" s="700"/>
      <c r="I38" s="700"/>
      <c r="J38" s="700"/>
      <c r="K38" s="700"/>
      <c r="L38" s="700"/>
    </row>
    <row r="39" spans="2:12" x14ac:dyDescent="0.35">
      <c r="H39" s="700"/>
      <c r="I39" s="700"/>
      <c r="J39" s="700"/>
      <c r="K39" s="700"/>
      <c r="L39" s="700"/>
    </row>
    <row r="40" spans="2:12" x14ac:dyDescent="0.35">
      <c r="H40" s="700"/>
      <c r="I40" s="700"/>
      <c r="J40" s="700"/>
      <c r="K40" s="700"/>
      <c r="L40" s="700"/>
    </row>
  </sheetData>
  <mergeCells count="6">
    <mergeCell ref="B3:D3"/>
    <mergeCell ref="B9:F9"/>
    <mergeCell ref="B25:F25"/>
    <mergeCell ref="H9:L9"/>
    <mergeCell ref="B4:V4"/>
    <mergeCell ref="B5:V5"/>
  </mergeCells>
  <conditionalFormatting sqref="C12:C20">
    <cfRule type="colorScale" priority="13">
      <colorScale>
        <cfvo type="min"/>
        <cfvo type="max"/>
        <color rgb="FFFCFCFF"/>
        <color theme="4"/>
      </colorScale>
    </cfRule>
  </conditionalFormatting>
  <conditionalFormatting sqref="C28:C36">
    <cfRule type="colorScale" priority="1">
      <colorScale>
        <cfvo type="min"/>
        <cfvo type="max"/>
        <color rgb="FFFCFCFF"/>
        <color theme="4"/>
      </colorScale>
    </cfRule>
  </conditionalFormatting>
  <conditionalFormatting sqref="D12:D20">
    <cfRule type="colorScale" priority="14">
      <colorScale>
        <cfvo type="min"/>
        <cfvo type="max"/>
        <color rgb="FFFCFCFF"/>
        <color theme="4"/>
      </colorScale>
    </cfRule>
  </conditionalFormatting>
  <conditionalFormatting sqref="D28:D36">
    <cfRule type="colorScale" priority="2">
      <colorScale>
        <cfvo type="min"/>
        <cfvo type="max"/>
        <color rgb="FFFCFCFF"/>
        <color theme="4"/>
      </colorScale>
    </cfRule>
  </conditionalFormatting>
  <conditionalFormatting sqref="E12:E20">
    <cfRule type="colorScale" priority="15">
      <colorScale>
        <cfvo type="min"/>
        <cfvo type="max"/>
        <color rgb="FFFCFCFF"/>
        <color theme="4"/>
      </colorScale>
    </cfRule>
  </conditionalFormatting>
  <conditionalFormatting sqref="E28:E36">
    <cfRule type="colorScale" priority="3">
      <colorScale>
        <cfvo type="min"/>
        <cfvo type="max"/>
        <color rgb="FFFCFCFF"/>
        <color theme="4"/>
      </colorScale>
    </cfRule>
  </conditionalFormatting>
  <conditionalFormatting sqref="I12:I20">
    <cfRule type="colorScale" priority="7">
      <colorScale>
        <cfvo type="min"/>
        <cfvo type="max"/>
        <color rgb="FFFCFCFF"/>
        <color theme="4"/>
      </colorScale>
    </cfRule>
  </conditionalFormatting>
  <conditionalFormatting sqref="J12:J20">
    <cfRule type="colorScale" priority="8">
      <colorScale>
        <cfvo type="min"/>
        <cfvo type="max"/>
        <color rgb="FFFCFCFF"/>
        <color theme="4"/>
      </colorScale>
    </cfRule>
  </conditionalFormatting>
  <conditionalFormatting sqref="K12:K20">
    <cfRule type="colorScale" priority="9">
      <colorScale>
        <cfvo type="min"/>
        <cfvo type="max"/>
        <color rgb="FFFCFCFF"/>
        <color theme="4"/>
      </colorScale>
    </cfRule>
  </conditionalFormatting>
  <printOptions horizontalCentered="1"/>
  <pageMargins left="0" right="0" top="0.43307086614173229" bottom="0.43307086614173229" header="0" footer="0"/>
  <pageSetup paperSize="9" scale="82" orientation="landscape" r:id="rId1"/>
  <headerFooter alignWithMargins="0"/>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Hoja74">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66</v>
      </c>
      <c r="C1" s="700" t="s">
        <v>66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61" t="s">
        <v>457</v>
      </c>
      <c r="C6" s="1561"/>
      <c r="D6" s="1561"/>
      <c r="E6" s="1561"/>
      <c r="F6" s="1561"/>
      <c r="G6" s="1561"/>
      <c r="H6" s="1561"/>
      <c r="I6" s="1561"/>
      <c r="J6" s="1016"/>
      <c r="K6" s="1016"/>
      <c r="L6" s="1016"/>
      <c r="M6" s="1067"/>
      <c r="N6" s="1067"/>
      <c r="O6" s="1067"/>
      <c r="P6" s="1067"/>
      <c r="Q6" s="1067"/>
      <c r="R6" s="1067"/>
    </row>
    <row r="7" spans="1:18" s="621" customFormat="1" ht="15.75" customHeight="1" x14ac:dyDescent="0.25">
      <c r="A7" s="1015"/>
      <c r="B7" s="1700" t="str">
        <f>porsaad!$B$6</f>
        <v>Situación a 31 de diciembre de 2025</v>
      </c>
      <c r="C7" s="1700"/>
      <c r="D7" s="1700"/>
      <c r="E7" s="1700"/>
      <c r="F7" s="1700"/>
      <c r="G7" s="1700"/>
      <c r="H7" s="1700"/>
      <c r="I7" s="1700"/>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13" t="s">
        <v>12</v>
      </c>
      <c r="C9" s="1715" t="s">
        <v>48</v>
      </c>
      <c r="D9" s="1715"/>
      <c r="E9" s="1716" t="s">
        <v>33</v>
      </c>
      <c r="F9" s="1717"/>
      <c r="G9" s="1718" t="s">
        <v>32</v>
      </c>
      <c r="H9" s="1719"/>
      <c r="I9" s="1070"/>
      <c r="J9" s="1070"/>
      <c r="K9" s="1070"/>
      <c r="L9" s="1070"/>
      <c r="M9" s="1070"/>
      <c r="N9" s="1070"/>
      <c r="O9" s="1070"/>
    </row>
    <row r="10" spans="1:18" ht="46.5" customHeight="1" x14ac:dyDescent="0.35">
      <c r="B10" s="1714"/>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v>128.21232585140211</v>
      </c>
      <c r="D11" s="1073">
        <v>0.51950307144968699</v>
      </c>
      <c r="E11" s="1072">
        <v>249.83171334063363</v>
      </c>
      <c r="F11" s="1073">
        <v>0.35342254716854937</v>
      </c>
      <c r="G11" s="1072">
        <v>370.29768145796459</v>
      </c>
      <c r="H11" s="1073">
        <v>0.33962056615392039</v>
      </c>
      <c r="I11" s="1070"/>
      <c r="J11" s="1070"/>
      <c r="K11" s="1070"/>
      <c r="L11" s="1070"/>
      <c r="M11" s="1070"/>
      <c r="N11" s="1070"/>
      <c r="O11" s="1070"/>
    </row>
    <row r="12" spans="1:18" ht="15" customHeight="1" x14ac:dyDescent="0.35">
      <c r="B12" s="1074" t="s">
        <v>7</v>
      </c>
      <c r="C12" s="1075">
        <v>134.36681905108793</v>
      </c>
      <c r="D12" s="1076">
        <v>0.28957634195680032</v>
      </c>
      <c r="E12" s="1075">
        <v>236.80252373089832</v>
      </c>
      <c r="F12" s="1076">
        <v>0.4171225514258568</v>
      </c>
      <c r="G12" s="1075">
        <v>362.58339788415839</v>
      </c>
      <c r="H12" s="1076">
        <v>0.27727835203964146</v>
      </c>
      <c r="I12" s="1070"/>
      <c r="J12" s="1070"/>
      <c r="K12" s="1070"/>
      <c r="L12" s="1070"/>
      <c r="M12" s="1070"/>
      <c r="N12" s="1070"/>
      <c r="O12" s="1070"/>
    </row>
    <row r="13" spans="1:18" ht="15" customHeight="1" x14ac:dyDescent="0.35">
      <c r="B13" s="1074" t="s">
        <v>37</v>
      </c>
      <c r="C13" s="1075">
        <v>121.56554871965359</v>
      </c>
      <c r="D13" s="1076">
        <v>0.28232492730304315</v>
      </c>
      <c r="E13" s="1075">
        <v>207.77870577698576</v>
      </c>
      <c r="F13" s="1076">
        <v>0.33979468717852257</v>
      </c>
      <c r="G13" s="1075">
        <v>286.92651998533563</v>
      </c>
      <c r="H13" s="1076">
        <v>0.37772270435500949</v>
      </c>
      <c r="I13" s="1070"/>
      <c r="J13" s="1070"/>
      <c r="K13" s="1070"/>
      <c r="L13" s="1070"/>
      <c r="M13" s="1070"/>
      <c r="N13" s="1070"/>
      <c r="O13" s="1070"/>
    </row>
    <row r="14" spans="1:18" ht="15" customHeight="1" x14ac:dyDescent="0.35">
      <c r="B14" s="1074" t="s">
        <v>38</v>
      </c>
      <c r="C14" s="1075">
        <v>163.81871215805194</v>
      </c>
      <c r="D14" s="1076">
        <v>0.13511914857658738</v>
      </c>
      <c r="E14" s="1075">
        <v>279.92772726553642</v>
      </c>
      <c r="F14" s="1076">
        <v>0.17921477201294334</v>
      </c>
      <c r="G14" s="1075">
        <v>391.24884691191926</v>
      </c>
      <c r="H14" s="1076">
        <v>0.21192641789549263</v>
      </c>
      <c r="I14" s="1070"/>
      <c r="J14" s="1070"/>
      <c r="K14" s="1070"/>
      <c r="L14" s="1070"/>
      <c r="M14" s="1070"/>
      <c r="N14" s="1070"/>
      <c r="O14" s="1070"/>
    </row>
    <row r="15" spans="1:18" ht="15" customHeight="1" x14ac:dyDescent="0.35">
      <c r="B15" s="1074" t="s">
        <v>6</v>
      </c>
      <c r="C15" s="1075">
        <v>162.40339290208823</v>
      </c>
      <c r="D15" s="1076">
        <v>0.13740000857358062</v>
      </c>
      <c r="E15" s="1075">
        <v>279.35559624233559</v>
      </c>
      <c r="F15" s="1076">
        <v>0.19151691894963954</v>
      </c>
      <c r="G15" s="1075">
        <v>420.14965862632585</v>
      </c>
      <c r="H15" s="1076">
        <v>0.23166143300037342</v>
      </c>
      <c r="I15" s="1070"/>
      <c r="J15" s="1070"/>
      <c r="K15" s="1070"/>
      <c r="L15" s="1070"/>
      <c r="M15" s="1070"/>
      <c r="N15" s="1070"/>
      <c r="O15" s="1070"/>
    </row>
    <row r="16" spans="1:18" ht="15" customHeight="1" x14ac:dyDescent="0.35">
      <c r="B16" s="1074" t="s">
        <v>5</v>
      </c>
      <c r="C16" s="1075">
        <v>132.73922187424728</v>
      </c>
      <c r="D16" s="1076">
        <v>0.35229092935065093</v>
      </c>
      <c r="E16" s="1075">
        <v>217.23861377752962</v>
      </c>
      <c r="F16" s="1076">
        <v>0.33528246998784439</v>
      </c>
      <c r="G16" s="1075">
        <v>298.01124679323004</v>
      </c>
      <c r="H16" s="1076">
        <v>0.3478753792414182</v>
      </c>
      <c r="I16" s="1070"/>
      <c r="J16" s="1070"/>
      <c r="K16" s="1070"/>
      <c r="L16" s="1070"/>
      <c r="M16" s="1070"/>
      <c r="N16" s="1070"/>
      <c r="O16" s="1070"/>
    </row>
    <row r="17" spans="1:15" ht="15" customHeight="1" x14ac:dyDescent="0.35">
      <c r="B17" s="1074" t="s">
        <v>4</v>
      </c>
      <c r="C17" s="1075">
        <v>129.59080290080183</v>
      </c>
      <c r="D17" s="1076">
        <v>0.29656877046916469</v>
      </c>
      <c r="E17" s="1075">
        <v>215.109824073429</v>
      </c>
      <c r="F17" s="1076">
        <v>0.36560512316253835</v>
      </c>
      <c r="G17" s="1075">
        <v>292.171300787723</v>
      </c>
      <c r="H17" s="1076">
        <v>0.39487103122316491</v>
      </c>
      <c r="I17" s="1070"/>
      <c r="J17" s="1070"/>
      <c r="K17" s="1070"/>
      <c r="L17" s="1070"/>
      <c r="M17" s="1070"/>
      <c r="N17" s="1070"/>
      <c r="O17" s="1070"/>
    </row>
    <row r="18" spans="1:15" ht="15" customHeight="1" x14ac:dyDescent="0.35">
      <c r="B18" s="1074" t="s">
        <v>40</v>
      </c>
      <c r="C18" s="1075">
        <v>157.17825839740982</v>
      </c>
      <c r="D18" s="1076">
        <v>0.1808454589447738</v>
      </c>
      <c r="E18" s="1075">
        <v>266.72599945035245</v>
      </c>
      <c r="F18" s="1076">
        <v>0.21530451448343754</v>
      </c>
      <c r="G18" s="1075">
        <v>364.86735680591431</v>
      </c>
      <c r="H18" s="1076">
        <v>0.24711648680094003</v>
      </c>
      <c r="I18" s="1070"/>
      <c r="J18" s="1070"/>
      <c r="K18" s="1070"/>
      <c r="L18" s="1070"/>
      <c r="M18" s="1070"/>
      <c r="N18" s="1070"/>
      <c r="O18" s="1070"/>
    </row>
    <row r="19" spans="1:15" ht="15" customHeight="1" x14ac:dyDescent="0.35">
      <c r="B19" s="1074" t="s">
        <v>41</v>
      </c>
      <c r="C19" s="1075">
        <v>176.91117467026157</v>
      </c>
      <c r="D19" s="1076">
        <v>6.1163362503188178E-2</v>
      </c>
      <c r="E19" s="1075">
        <v>294.33954024731429</v>
      </c>
      <c r="F19" s="1076">
        <v>0.17362189425113791</v>
      </c>
      <c r="G19" s="1075">
        <v>405.87982775307523</v>
      </c>
      <c r="H19" s="1076">
        <v>0.23031718028317658</v>
      </c>
      <c r="I19" s="1070"/>
      <c r="J19" s="1070"/>
      <c r="K19" s="1070"/>
      <c r="L19" s="1070"/>
      <c r="M19" s="1070"/>
      <c r="N19" s="1070"/>
      <c r="O19" s="1070"/>
    </row>
    <row r="20" spans="1:15" ht="15" customHeight="1" x14ac:dyDescent="0.35">
      <c r="B20" s="1074" t="s">
        <v>3</v>
      </c>
      <c r="C20" s="1075">
        <v>181.03786784967676</v>
      </c>
      <c r="D20" s="1076">
        <v>0.11706276872400494</v>
      </c>
      <c r="E20" s="1075">
        <v>312.43607448772565</v>
      </c>
      <c r="F20" s="1076">
        <v>9.8031333224989692E-2</v>
      </c>
      <c r="G20" s="1075">
        <v>445.07670848847778</v>
      </c>
      <c r="H20" s="1076">
        <v>0.11460088849246791</v>
      </c>
      <c r="I20" s="1070"/>
      <c r="J20" s="1070"/>
      <c r="K20" s="1070"/>
      <c r="L20" s="1070"/>
      <c r="M20" s="1070"/>
      <c r="N20" s="1070"/>
      <c r="O20" s="1070"/>
    </row>
    <row r="21" spans="1:15" ht="15" customHeight="1" x14ac:dyDescent="0.35">
      <c r="B21" s="1074" t="s">
        <v>2</v>
      </c>
      <c r="C21" s="1075">
        <v>134.20233481811451</v>
      </c>
      <c r="D21" s="1076">
        <v>0.24470474626945296</v>
      </c>
      <c r="E21" s="1075">
        <v>231.63615030131533</v>
      </c>
      <c r="F21" s="1076">
        <v>0.26629135125946357</v>
      </c>
      <c r="G21" s="1075">
        <v>322.34348088531647</v>
      </c>
      <c r="H21" s="1076">
        <v>0.29714961434875437</v>
      </c>
      <c r="I21" s="1070"/>
      <c r="J21" s="1070"/>
      <c r="K21" s="1070"/>
      <c r="L21" s="1070"/>
      <c r="M21" s="1070"/>
      <c r="N21" s="1070"/>
      <c r="O21" s="1070"/>
    </row>
    <row r="22" spans="1:15" ht="15" customHeight="1" x14ac:dyDescent="0.35">
      <c r="B22" s="1074" t="s">
        <v>35</v>
      </c>
      <c r="C22" s="1075">
        <v>367.22555217208026</v>
      </c>
      <c r="D22" s="1076">
        <v>0.2745448874488155</v>
      </c>
      <c r="E22" s="1075">
        <v>379.41135492404493</v>
      </c>
      <c r="F22" s="1076">
        <v>0.19584987016965316</v>
      </c>
      <c r="G22" s="1075">
        <v>391.45940068698116</v>
      </c>
      <c r="H22" s="1076">
        <v>0.19527667989641917</v>
      </c>
      <c r="I22" s="1070"/>
      <c r="J22" s="1070"/>
      <c r="K22" s="1070"/>
      <c r="L22" s="1070"/>
      <c r="M22" s="1070"/>
      <c r="N22" s="1070"/>
      <c r="O22" s="1070"/>
    </row>
    <row r="23" spans="1:15" ht="15" customHeight="1" x14ac:dyDescent="0.35">
      <c r="B23" s="1074" t="s">
        <v>42</v>
      </c>
      <c r="C23" s="1075">
        <v>181.53192014157645</v>
      </c>
      <c r="D23" s="1076">
        <v>0.10153148264569291</v>
      </c>
      <c r="E23" s="1075">
        <v>275.62398713006831</v>
      </c>
      <c r="F23" s="1076">
        <v>0.16428113498679989</v>
      </c>
      <c r="G23" s="1075">
        <v>386.13601848738261</v>
      </c>
      <c r="H23" s="1076">
        <v>0.19452391651031645</v>
      </c>
      <c r="I23" s="1070"/>
      <c r="J23" s="1070"/>
      <c r="K23" s="1070"/>
      <c r="L23" s="1070"/>
      <c r="M23" s="1070"/>
      <c r="N23" s="1070"/>
      <c r="O23" s="1070"/>
    </row>
    <row r="24" spans="1:15" ht="15" customHeight="1" x14ac:dyDescent="0.35">
      <c r="B24" s="1074" t="s">
        <v>43</v>
      </c>
      <c r="C24" s="1075">
        <v>132.22290513673636</v>
      </c>
      <c r="D24" s="1076">
        <v>0.25387241989338977</v>
      </c>
      <c r="E24" s="1075">
        <v>241.60371407649319</v>
      </c>
      <c r="F24" s="1076">
        <v>0.28966614082007519</v>
      </c>
      <c r="G24" s="1075">
        <v>333.43865775999905</v>
      </c>
      <c r="H24" s="1076">
        <v>0.31710239236534704</v>
      </c>
      <c r="I24" s="1070"/>
      <c r="J24" s="1070"/>
      <c r="K24" s="1070"/>
      <c r="L24" s="1070"/>
      <c r="M24" s="1070"/>
      <c r="N24" s="1070"/>
      <c r="O24" s="1070"/>
    </row>
    <row r="25" spans="1:15" ht="15" customHeight="1" x14ac:dyDescent="0.35">
      <c r="B25" s="1074" t="s">
        <v>44</v>
      </c>
      <c r="C25" s="1075">
        <v>108.13526834239144</v>
      </c>
      <c r="D25" s="1076">
        <v>0.37202313918836982</v>
      </c>
      <c r="E25" s="1075">
        <v>230.79425230769445</v>
      </c>
      <c r="F25" s="1076">
        <v>0.48032335412231952</v>
      </c>
      <c r="G25" s="1075">
        <v>292.51689351481173</v>
      </c>
      <c r="H25" s="1076">
        <v>0.44665225596175023</v>
      </c>
      <c r="I25" s="1070"/>
      <c r="J25" s="1070"/>
      <c r="K25" s="1070"/>
      <c r="L25" s="1070"/>
      <c r="M25" s="1070"/>
      <c r="N25" s="1070"/>
      <c r="O25" s="1070"/>
    </row>
    <row r="26" spans="1:15" ht="15" customHeight="1" x14ac:dyDescent="0.35">
      <c r="B26" s="1074" t="s">
        <v>45</v>
      </c>
      <c r="C26" s="1075">
        <v>166.69698335780686</v>
      </c>
      <c r="D26" s="1076">
        <v>0.1735011195443216</v>
      </c>
      <c r="E26" s="1075">
        <v>287.21321191002806</v>
      </c>
      <c r="F26" s="1076">
        <v>0.25415732657251777</v>
      </c>
      <c r="G26" s="1075">
        <v>384.323745511982</v>
      </c>
      <c r="H26" s="1076">
        <v>0.29909942926062444</v>
      </c>
      <c r="I26" s="1070"/>
      <c r="J26" s="1070"/>
      <c r="K26" s="1070"/>
      <c r="L26" s="1070"/>
      <c r="M26" s="1070"/>
      <c r="N26" s="1070"/>
      <c r="O26" s="1070"/>
    </row>
    <row r="27" spans="1:15" ht="15" customHeight="1" x14ac:dyDescent="0.35">
      <c r="B27" s="1074" t="s">
        <v>46</v>
      </c>
      <c r="C27" s="1075">
        <v>180.43555555555557</v>
      </c>
      <c r="D27" s="1076">
        <v>0.32194757007078129</v>
      </c>
      <c r="E27" s="1075">
        <v>209.55637215528648</v>
      </c>
      <c r="F27" s="1076">
        <v>0.37620169483741006</v>
      </c>
      <c r="G27" s="1075">
        <v>285.34106382978587</v>
      </c>
      <c r="H27" s="1076">
        <v>0.41144529122929901</v>
      </c>
      <c r="I27" s="1070"/>
      <c r="J27" s="1070"/>
      <c r="K27" s="1070"/>
      <c r="L27" s="1070"/>
      <c r="M27" s="1070"/>
      <c r="N27" s="1070"/>
      <c r="O27" s="1070"/>
    </row>
    <row r="28" spans="1:15" ht="15" customHeight="1" x14ac:dyDescent="0.35">
      <c r="B28" s="1077" t="s">
        <v>1</v>
      </c>
      <c r="C28" s="1078">
        <v>172.875</v>
      </c>
      <c r="D28" s="1079">
        <v>9.263852093175147E-2</v>
      </c>
      <c r="E28" s="1078">
        <v>281.66129287598653</v>
      </c>
      <c r="F28" s="1079">
        <v>0.25724548483885967</v>
      </c>
      <c r="G28" s="1078">
        <v>381.00666666666547</v>
      </c>
      <c r="H28" s="1079">
        <v>0.28073513192902533</v>
      </c>
      <c r="I28" s="1070"/>
      <c r="J28" s="1070"/>
      <c r="K28" s="1070"/>
      <c r="L28" s="1070"/>
      <c r="M28" s="1070"/>
      <c r="N28" s="1070"/>
      <c r="O28" s="1070"/>
    </row>
    <row r="29" spans="1:15" ht="15" customHeight="1" x14ac:dyDescent="0.35">
      <c r="B29" s="1303" t="s">
        <v>0</v>
      </c>
      <c r="C29" s="1304">
        <v>172.61749678597533</v>
      </c>
      <c r="D29" s="1305">
        <v>0.37028623416031931</v>
      </c>
      <c r="E29" s="1304">
        <v>277.72391017638228</v>
      </c>
      <c r="F29" s="1305">
        <v>0.26745746458851233</v>
      </c>
      <c r="G29" s="1304">
        <v>385.0740679229441</v>
      </c>
      <c r="H29" s="1305">
        <v>0.27089717254866619</v>
      </c>
      <c r="I29" s="672"/>
      <c r="J29" s="672"/>
      <c r="K29" s="672"/>
      <c r="L29" s="672"/>
      <c r="M29" s="672"/>
      <c r="N29" s="672"/>
      <c r="O29" s="672"/>
    </row>
    <row r="30" spans="1:15" ht="7.5" customHeight="1"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7.15" customHeight="1" x14ac:dyDescent="0.35">
      <c r="B32" s="1712" t="s">
        <v>288</v>
      </c>
      <c r="C32" s="1712"/>
      <c r="D32" s="1712"/>
      <c r="E32" s="1712"/>
      <c r="F32" s="1712"/>
      <c r="G32" s="1712"/>
      <c r="H32" s="1712"/>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8">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Hoja75">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65</v>
      </c>
      <c r="C1" s="700" t="s">
        <v>65</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61" t="s">
        <v>456</v>
      </c>
      <c r="C6" s="1561"/>
      <c r="D6" s="1561"/>
      <c r="E6" s="1561"/>
      <c r="F6" s="1561"/>
      <c r="G6" s="1561"/>
      <c r="H6" s="1561"/>
      <c r="I6" s="1561"/>
      <c r="J6" s="1016"/>
      <c r="K6" s="1016"/>
      <c r="L6" s="1016"/>
      <c r="M6" s="1067"/>
      <c r="N6" s="1067"/>
      <c r="O6" s="1067"/>
      <c r="P6" s="1067"/>
      <c r="Q6" s="1067"/>
      <c r="R6" s="1067"/>
    </row>
    <row r="7" spans="1:18" s="621" customFormat="1" ht="15.75" customHeight="1" x14ac:dyDescent="0.25">
      <c r="A7" s="1015"/>
      <c r="B7" s="1700" t="str">
        <f>porsaad!$B$6</f>
        <v>Situación a 31 de diciembre de 2025</v>
      </c>
      <c r="C7" s="1700"/>
      <c r="D7" s="1700"/>
      <c r="E7" s="1700"/>
      <c r="F7" s="1700"/>
      <c r="G7" s="1700"/>
      <c r="H7" s="1700"/>
      <c r="I7" s="1700"/>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13" t="s">
        <v>12</v>
      </c>
      <c r="C9" s="1715" t="s">
        <v>48</v>
      </c>
      <c r="D9" s="1715"/>
      <c r="E9" s="1716" t="s">
        <v>33</v>
      </c>
      <c r="F9" s="1717"/>
      <c r="G9" s="1718" t="s">
        <v>32</v>
      </c>
      <c r="H9" s="1719"/>
      <c r="I9" s="1070"/>
      <c r="J9" s="1070"/>
      <c r="K9" s="1070"/>
      <c r="L9" s="1070"/>
      <c r="M9" s="1070"/>
      <c r="N9" s="1070"/>
      <c r="O9" s="1070"/>
    </row>
    <row r="10" spans="1:18" ht="46.5" customHeight="1" x14ac:dyDescent="0.35">
      <c r="B10" s="1714"/>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363</v>
      </c>
      <c r="D11" s="1073" t="s">
        <v>363</v>
      </c>
      <c r="E11" s="1072">
        <v>216.20333333333329</v>
      </c>
      <c r="F11" s="1073">
        <v>0.64875534266854851</v>
      </c>
      <c r="G11" s="1072">
        <v>666.20999999999992</v>
      </c>
      <c r="H11" s="1073">
        <v>0.25315730008332804</v>
      </c>
      <c r="I11" s="1070"/>
      <c r="J11" s="1070"/>
      <c r="K11" s="1070"/>
      <c r="L11" s="1070"/>
      <c r="M11" s="1070"/>
      <c r="N11" s="1070"/>
      <c r="O11" s="1070"/>
    </row>
    <row r="12" spans="1:18" ht="15" customHeight="1" x14ac:dyDescent="0.35">
      <c r="B12" s="1074" t="s">
        <v>7</v>
      </c>
      <c r="C12" s="1075" t="s">
        <v>363</v>
      </c>
      <c r="D12" s="1076" t="s">
        <v>363</v>
      </c>
      <c r="E12" s="1075" t="s">
        <v>363</v>
      </c>
      <c r="F12" s="1076" t="s">
        <v>363</v>
      </c>
      <c r="G12" s="1075" t="s">
        <v>363</v>
      </c>
      <c r="H12" s="1076" t="s">
        <v>363</v>
      </c>
      <c r="I12" s="1070"/>
      <c r="J12" s="1070"/>
      <c r="K12" s="1070"/>
      <c r="L12" s="1070"/>
      <c r="M12" s="1070"/>
      <c r="N12" s="1070"/>
      <c r="O12" s="1070"/>
    </row>
    <row r="13" spans="1:18" ht="15" customHeight="1" x14ac:dyDescent="0.35">
      <c r="B13" s="1074" t="s">
        <v>37</v>
      </c>
      <c r="C13" s="1075">
        <v>355.27272727272725</v>
      </c>
      <c r="D13" s="1076">
        <v>0.13421961771945579</v>
      </c>
      <c r="E13" s="1075">
        <v>484.3866666666666</v>
      </c>
      <c r="F13" s="1076">
        <v>0.31126752155744036</v>
      </c>
      <c r="G13" s="1075">
        <v>791.38083333333327</v>
      </c>
      <c r="H13" s="1076">
        <v>0.30069210828893694</v>
      </c>
      <c r="I13" s="1070"/>
      <c r="J13" s="1070"/>
      <c r="K13" s="1070"/>
      <c r="L13" s="1070"/>
      <c r="M13" s="1070"/>
      <c r="N13" s="1070"/>
      <c r="O13" s="1070"/>
    </row>
    <row r="14" spans="1:18" ht="15" customHeight="1" x14ac:dyDescent="0.3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35">
      <c r="B15" s="1074" t="s">
        <v>6</v>
      </c>
      <c r="C15" s="1075">
        <v>207.42500000000001</v>
      </c>
      <c r="D15" s="1076">
        <v>0.3277817552672308</v>
      </c>
      <c r="E15" s="1075">
        <v>549.98099999999999</v>
      </c>
      <c r="F15" s="1076">
        <v>0.25136160661377427</v>
      </c>
      <c r="G15" s="1075">
        <v>565.67768292682911</v>
      </c>
      <c r="H15" s="1076">
        <v>0.23111000215081939</v>
      </c>
      <c r="I15" s="1070"/>
      <c r="J15" s="1070"/>
      <c r="K15" s="1070"/>
      <c r="L15" s="1070"/>
      <c r="M15" s="1070"/>
      <c r="N15" s="1070"/>
      <c r="O15" s="1070"/>
    </row>
    <row r="16" spans="1:18" ht="15" customHeight="1" x14ac:dyDescent="0.35">
      <c r="B16" s="1074" t="s">
        <v>5</v>
      </c>
      <c r="C16" s="1075" t="s">
        <v>363</v>
      </c>
      <c r="D16" s="1076" t="s">
        <v>363</v>
      </c>
      <c r="E16" s="1075" t="s">
        <v>363</v>
      </c>
      <c r="F16" s="1076" t="s">
        <v>363</v>
      </c>
      <c r="G16" s="1075" t="s">
        <v>363</v>
      </c>
      <c r="H16" s="1076" t="s">
        <v>363</v>
      </c>
      <c r="I16" s="1070"/>
      <c r="J16" s="1070"/>
      <c r="K16" s="1070"/>
      <c r="L16" s="1070"/>
      <c r="M16" s="1070"/>
      <c r="N16" s="1070"/>
      <c r="O16" s="1070"/>
    </row>
    <row r="17" spans="1:15" ht="15" customHeight="1" x14ac:dyDescent="0.35">
      <c r="B17" s="1074" t="s">
        <v>4</v>
      </c>
      <c r="C17" s="1075">
        <v>311.42567567567539</v>
      </c>
      <c r="D17" s="1076">
        <v>0.49689742901820066</v>
      </c>
      <c r="E17" s="1075">
        <v>562.81701431492843</v>
      </c>
      <c r="F17" s="1076">
        <v>0.50411654939459893</v>
      </c>
      <c r="G17" s="1075">
        <v>719.36061806656005</v>
      </c>
      <c r="H17" s="1076">
        <v>0.42990900410218452</v>
      </c>
      <c r="I17" s="1070"/>
      <c r="J17" s="1070"/>
      <c r="K17" s="1070"/>
      <c r="L17" s="1070"/>
      <c r="M17" s="1070"/>
      <c r="N17" s="1070"/>
      <c r="O17" s="1070"/>
    </row>
    <row r="18" spans="1:15" ht="15" customHeight="1" x14ac:dyDescent="0.35">
      <c r="B18" s="1074" t="s">
        <v>40</v>
      </c>
      <c r="C18" s="1075">
        <v>157.63</v>
      </c>
      <c r="D18" s="1076">
        <v>0</v>
      </c>
      <c r="E18" s="1075">
        <v>756.0675</v>
      </c>
      <c r="F18" s="1076">
        <v>0.11621316879775943</v>
      </c>
      <c r="G18" s="1075">
        <v>869.56071428571431</v>
      </c>
      <c r="H18" s="1076">
        <v>0.45293048090039478</v>
      </c>
      <c r="I18" s="1070"/>
      <c r="J18" s="1070"/>
      <c r="K18" s="1070"/>
      <c r="L18" s="1070"/>
      <c r="M18" s="1070"/>
      <c r="N18" s="1070"/>
      <c r="O18" s="1070"/>
    </row>
    <row r="19" spans="1:15" ht="15" customHeight="1" x14ac:dyDescent="0.35">
      <c r="B19" s="1074" t="s">
        <v>41</v>
      </c>
      <c r="C19" s="1075">
        <v>232.69874999999999</v>
      </c>
      <c r="D19" s="1076">
        <v>0.37531376973353942</v>
      </c>
      <c r="E19" s="1075">
        <v>560.7847368421053</v>
      </c>
      <c r="F19" s="1076">
        <v>0.46374367401510974</v>
      </c>
      <c r="G19" s="1075">
        <v>788.22215384615345</v>
      </c>
      <c r="H19" s="1076">
        <v>0.51994076256097932</v>
      </c>
      <c r="I19" s="1070"/>
      <c r="J19" s="1070"/>
      <c r="K19" s="1070"/>
      <c r="L19" s="1070"/>
      <c r="M19" s="1070"/>
      <c r="N19" s="1070"/>
      <c r="O19" s="1070"/>
    </row>
    <row r="20" spans="1:15" ht="15" customHeight="1" x14ac:dyDescent="0.35">
      <c r="B20" s="1074" t="s">
        <v>3</v>
      </c>
      <c r="C20" s="1075">
        <v>300.99273631840799</v>
      </c>
      <c r="D20" s="1076">
        <v>4.3695419363412237E-2</v>
      </c>
      <c r="E20" s="1075">
        <v>1377.2697413793107</v>
      </c>
      <c r="F20" s="1076">
        <v>0.22914214418631906</v>
      </c>
      <c r="G20" s="1075">
        <v>1459.4582795698925</v>
      </c>
      <c r="H20" s="1076">
        <v>0.19408643690063987</v>
      </c>
      <c r="I20" s="1070"/>
      <c r="J20" s="1070"/>
      <c r="K20" s="1070"/>
      <c r="L20" s="1070"/>
      <c r="M20" s="1070"/>
      <c r="N20" s="1070"/>
      <c r="O20" s="1070"/>
    </row>
    <row r="21" spans="1:15" ht="15" customHeight="1" x14ac:dyDescent="0.35">
      <c r="B21" s="1074" t="s">
        <v>2</v>
      </c>
      <c r="C21" s="1075" t="s">
        <v>363</v>
      </c>
      <c r="D21" s="1076" t="s">
        <v>363</v>
      </c>
      <c r="E21" s="1075" t="s">
        <v>363</v>
      </c>
      <c r="F21" s="1076" t="s">
        <v>363</v>
      </c>
      <c r="G21" s="1075" t="s">
        <v>363</v>
      </c>
      <c r="H21" s="1076" t="s">
        <v>363</v>
      </c>
      <c r="I21" s="1070"/>
      <c r="J21" s="1070"/>
      <c r="K21" s="1070"/>
      <c r="L21" s="1070"/>
      <c r="M21" s="1070"/>
      <c r="N21" s="1070"/>
      <c r="O21" s="1070"/>
    </row>
    <row r="22" spans="1:15" ht="15" customHeight="1" x14ac:dyDescent="0.35">
      <c r="B22" s="1074" t="s">
        <v>35</v>
      </c>
      <c r="C22" s="1075">
        <v>1950</v>
      </c>
      <c r="D22" s="1076">
        <v>0</v>
      </c>
      <c r="E22" s="1075">
        <v>1796.8075925925923</v>
      </c>
      <c r="F22" s="1076">
        <v>0.15202799944313494</v>
      </c>
      <c r="G22" s="1075">
        <v>1836.0029069767443</v>
      </c>
      <c r="H22" s="1076">
        <v>0.14484601234134689</v>
      </c>
      <c r="I22" s="1070"/>
      <c r="J22" s="1070"/>
      <c r="K22" s="1070"/>
      <c r="L22" s="1070"/>
      <c r="M22" s="1070"/>
      <c r="N22" s="1070"/>
      <c r="O22" s="1070"/>
    </row>
    <row r="23" spans="1:15" ht="15" customHeight="1" x14ac:dyDescent="0.35">
      <c r="B23" s="1074" t="s">
        <v>42</v>
      </c>
      <c r="C23" s="1075">
        <v>314.83333333333331</v>
      </c>
      <c r="D23" s="1076">
        <v>3.6676565538913256E-3</v>
      </c>
      <c r="E23" s="1075">
        <v>540.29000000000008</v>
      </c>
      <c r="F23" s="1076">
        <v>0.32901571333527768</v>
      </c>
      <c r="G23" s="1075">
        <v>549.32223880596996</v>
      </c>
      <c r="H23" s="1076">
        <v>0.3036785063432364</v>
      </c>
      <c r="I23" s="1070"/>
      <c r="J23" s="1070"/>
      <c r="K23" s="1070"/>
      <c r="L23" s="1070"/>
      <c r="M23" s="1070"/>
      <c r="N23" s="1070"/>
      <c r="O23" s="1070"/>
    </row>
    <row r="24" spans="1:15" ht="15" customHeight="1" x14ac:dyDescent="0.35">
      <c r="B24" s="1074" t="s">
        <v>43</v>
      </c>
      <c r="C24" s="1075">
        <v>125.4</v>
      </c>
      <c r="D24" s="1076">
        <v>0</v>
      </c>
      <c r="E24" s="1075">
        <v>570.84</v>
      </c>
      <c r="F24" s="1076">
        <v>0</v>
      </c>
      <c r="G24" s="1075">
        <v>338.44499999999999</v>
      </c>
      <c r="H24" s="1076">
        <v>1.2819620613932949</v>
      </c>
      <c r="I24" s="1070"/>
      <c r="J24" s="1070"/>
      <c r="K24" s="1070"/>
      <c r="L24" s="1070"/>
      <c r="M24" s="1070"/>
      <c r="N24" s="1070"/>
      <c r="O24" s="1070"/>
    </row>
    <row r="25" spans="1:15" ht="15" customHeight="1" x14ac:dyDescent="0.35">
      <c r="B25" s="1074" t="s">
        <v>44</v>
      </c>
      <c r="C25" s="1075">
        <v>605.95307692307699</v>
      </c>
      <c r="D25" s="1076">
        <v>0.14582919509144804</v>
      </c>
      <c r="E25" s="1075">
        <v>985.85928571428565</v>
      </c>
      <c r="F25" s="1076">
        <v>0.52272758339446146</v>
      </c>
      <c r="G25" s="1075">
        <v>1070.0925</v>
      </c>
      <c r="H25" s="1076">
        <v>0.43589231959350222</v>
      </c>
      <c r="I25" s="1070"/>
      <c r="J25" s="1070"/>
      <c r="K25" s="1070"/>
      <c r="L25" s="1070"/>
      <c r="M25" s="1070"/>
      <c r="N25" s="1070"/>
      <c r="O25" s="1070"/>
    </row>
    <row r="26" spans="1:15" ht="15" customHeight="1" x14ac:dyDescent="0.35">
      <c r="B26" s="1074" t="s">
        <v>45</v>
      </c>
      <c r="C26" s="1075">
        <v>292.08731410701932</v>
      </c>
      <c r="D26" s="1076">
        <v>0.18654169384557429</v>
      </c>
      <c r="E26" s="1075">
        <v>513.41220375722389</v>
      </c>
      <c r="F26" s="1076">
        <v>0.3013804003985997</v>
      </c>
      <c r="G26" s="1075">
        <v>814.66019811321064</v>
      </c>
      <c r="H26" s="1076">
        <v>0.3042245542343871</v>
      </c>
      <c r="I26" s="1070"/>
      <c r="J26" s="1070"/>
      <c r="K26" s="1070"/>
      <c r="L26" s="1070"/>
      <c r="M26" s="1070"/>
      <c r="N26" s="1070"/>
      <c r="O26" s="1070"/>
    </row>
    <row r="27" spans="1:15" ht="15" customHeight="1" x14ac:dyDescent="0.3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35">
      <c r="B28" s="1077" t="s">
        <v>1</v>
      </c>
      <c r="C28" s="1078" t="s">
        <v>363</v>
      </c>
      <c r="D28" s="1079" t="s">
        <v>363</v>
      </c>
      <c r="E28" s="1078" t="s">
        <v>363</v>
      </c>
      <c r="F28" s="1079" t="s">
        <v>363</v>
      </c>
      <c r="G28" s="1078" t="s">
        <v>363</v>
      </c>
      <c r="H28" s="1079" t="s">
        <v>363</v>
      </c>
      <c r="I28" s="1070"/>
      <c r="J28" s="1070"/>
      <c r="K28" s="1070"/>
      <c r="L28" s="1070"/>
      <c r="M28" s="1070"/>
      <c r="N28" s="1070"/>
      <c r="O28" s="1070"/>
    </row>
    <row r="29" spans="1:15" ht="15" customHeight="1" x14ac:dyDescent="0.35">
      <c r="B29" s="1303" t="s">
        <v>0</v>
      </c>
      <c r="C29" s="1304">
        <v>299.4998865153529</v>
      </c>
      <c r="D29" s="1305">
        <v>0.33793037290868522</v>
      </c>
      <c r="E29" s="1304">
        <v>569.89901118012187</v>
      </c>
      <c r="F29" s="1305">
        <v>0.50655637294359157</v>
      </c>
      <c r="G29" s="1304">
        <v>830.01282492953703</v>
      </c>
      <c r="H29" s="1305">
        <v>0.40902866983031555</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7.5" customHeight="1" x14ac:dyDescent="0.35">
      <c r="B32" s="1712" t="s">
        <v>288</v>
      </c>
      <c r="C32" s="1712"/>
      <c r="D32" s="1712"/>
      <c r="E32" s="1712"/>
      <c r="F32" s="1712"/>
      <c r="G32" s="1712"/>
      <c r="H32" s="1712"/>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Hoja76">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193</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61" t="s">
        <v>455</v>
      </c>
      <c r="C6" s="1561"/>
      <c r="D6" s="1561"/>
      <c r="E6" s="1561"/>
      <c r="F6" s="1561"/>
      <c r="G6" s="1561"/>
      <c r="H6" s="1561"/>
      <c r="I6" s="1561"/>
      <c r="J6" s="1016"/>
      <c r="K6" s="1016"/>
      <c r="L6" s="1016"/>
      <c r="M6" s="1067"/>
      <c r="N6" s="1067"/>
      <c r="O6" s="1067"/>
      <c r="P6" s="1067"/>
      <c r="Q6" s="1067"/>
      <c r="R6" s="1067"/>
    </row>
    <row r="7" spans="1:18" s="621" customFormat="1" ht="15.75" customHeight="1" x14ac:dyDescent="0.25">
      <c r="A7" s="1015"/>
      <c r="B7" s="1700" t="str">
        <f>porsaad!$B$6</f>
        <v>Situación a 31 de diciembre de 2025</v>
      </c>
      <c r="C7" s="1700"/>
      <c r="D7" s="1700"/>
      <c r="E7" s="1700"/>
      <c r="F7" s="1700"/>
      <c r="G7" s="1700"/>
      <c r="H7" s="1700"/>
      <c r="I7" s="1700"/>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13" t="s">
        <v>12</v>
      </c>
      <c r="C9" s="1715" t="s">
        <v>48</v>
      </c>
      <c r="D9" s="1715"/>
      <c r="E9" s="1716" t="s">
        <v>33</v>
      </c>
      <c r="F9" s="1717"/>
      <c r="G9" s="1718" t="s">
        <v>32</v>
      </c>
      <c r="H9" s="1719"/>
      <c r="I9" s="1070"/>
      <c r="J9" s="1070"/>
      <c r="K9" s="1070"/>
      <c r="L9" s="1070"/>
      <c r="M9" s="1070"/>
      <c r="N9" s="1070"/>
      <c r="O9" s="1070"/>
    </row>
    <row r="10" spans="1:18" ht="46.5" customHeight="1" x14ac:dyDescent="0.35">
      <c r="B10" s="1714"/>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363</v>
      </c>
      <c r="D11" s="1073" t="s">
        <v>363</v>
      </c>
      <c r="E11" s="1072" t="s">
        <v>363</v>
      </c>
      <c r="F11" s="1073" t="s">
        <v>363</v>
      </c>
      <c r="G11" s="1072" t="s">
        <v>363</v>
      </c>
      <c r="H11" s="1073" t="s">
        <v>363</v>
      </c>
      <c r="I11" s="1070"/>
      <c r="J11" s="1070"/>
      <c r="K11" s="1070"/>
      <c r="L11" s="1070"/>
      <c r="M11" s="1070"/>
      <c r="N11" s="1070"/>
      <c r="O11" s="1070"/>
    </row>
    <row r="12" spans="1:18" ht="15" customHeight="1" x14ac:dyDescent="0.35">
      <c r="B12" s="1074" t="s">
        <v>7</v>
      </c>
      <c r="C12" s="1075" t="s">
        <v>363</v>
      </c>
      <c r="D12" s="1076" t="s">
        <v>363</v>
      </c>
      <c r="E12" s="1075" t="s">
        <v>363</v>
      </c>
      <c r="F12" s="1076" t="s">
        <v>363</v>
      </c>
      <c r="G12" s="1075" t="s">
        <v>363</v>
      </c>
      <c r="H12" s="1076" t="s">
        <v>363</v>
      </c>
      <c r="I12" s="1070"/>
      <c r="J12" s="1070"/>
      <c r="K12" s="1070"/>
      <c r="L12" s="1070"/>
      <c r="M12" s="1070"/>
      <c r="N12" s="1070"/>
      <c r="O12" s="1070"/>
    </row>
    <row r="13" spans="1:18" ht="15" customHeight="1" x14ac:dyDescent="0.35">
      <c r="B13" s="1074" t="s">
        <v>37</v>
      </c>
      <c r="C13" s="1075">
        <v>170.89819548872177</v>
      </c>
      <c r="D13" s="1076">
        <v>0.16994009678965877</v>
      </c>
      <c r="E13" s="1075">
        <v>262.9128181818175</v>
      </c>
      <c r="F13" s="1076">
        <v>0.22542597693702973</v>
      </c>
      <c r="G13" s="1075">
        <v>418.47906250000045</v>
      </c>
      <c r="H13" s="1076">
        <v>0.23578670724957598</v>
      </c>
      <c r="I13" s="1070"/>
      <c r="J13" s="1070"/>
      <c r="K13" s="1070"/>
      <c r="L13" s="1070"/>
      <c r="M13" s="1070"/>
      <c r="N13" s="1070"/>
      <c r="O13" s="1070"/>
    </row>
    <row r="14" spans="1:18" ht="15" customHeight="1" x14ac:dyDescent="0.3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35">
      <c r="B15" s="1074" t="s">
        <v>6</v>
      </c>
      <c r="C15" s="1075">
        <v>247.05465165605651</v>
      </c>
      <c r="D15" s="1076">
        <v>0.43826414910674061</v>
      </c>
      <c r="E15" s="1075">
        <v>362.58838326849593</v>
      </c>
      <c r="F15" s="1076">
        <v>0.37791531049249627</v>
      </c>
      <c r="G15" s="1075">
        <v>592.62034278350825</v>
      </c>
      <c r="H15" s="1076">
        <v>0.36006493816908225</v>
      </c>
      <c r="I15" s="1070"/>
      <c r="J15" s="1070"/>
      <c r="K15" s="1070"/>
      <c r="L15" s="1070"/>
      <c r="M15" s="1070"/>
      <c r="N15" s="1070"/>
      <c r="O15" s="1070"/>
    </row>
    <row r="16" spans="1:18" ht="15" customHeight="1" x14ac:dyDescent="0.35">
      <c r="B16" s="1074" t="s">
        <v>5</v>
      </c>
      <c r="C16" s="1075" t="s">
        <v>363</v>
      </c>
      <c r="D16" s="1076" t="s">
        <v>363</v>
      </c>
      <c r="E16" s="1075" t="s">
        <v>363</v>
      </c>
      <c r="F16" s="1076" t="s">
        <v>363</v>
      </c>
      <c r="G16" s="1075" t="s">
        <v>363</v>
      </c>
      <c r="H16" s="1076" t="s">
        <v>363</v>
      </c>
      <c r="I16" s="1070"/>
      <c r="J16" s="1070"/>
      <c r="K16" s="1070"/>
      <c r="L16" s="1070"/>
      <c r="M16" s="1070"/>
      <c r="N16" s="1070"/>
      <c r="O16" s="1070"/>
    </row>
    <row r="17" spans="1:15" ht="15" customHeight="1" x14ac:dyDescent="0.35">
      <c r="B17" s="1074" t="s">
        <v>4</v>
      </c>
      <c r="C17" s="1075">
        <v>233.99771621621662</v>
      </c>
      <c r="D17" s="1076">
        <v>0.47302298183692842</v>
      </c>
      <c r="E17" s="1075">
        <v>394.52812685827524</v>
      </c>
      <c r="F17" s="1076">
        <v>0.54266854801596409</v>
      </c>
      <c r="G17" s="1075">
        <v>608.51958532695369</v>
      </c>
      <c r="H17" s="1076">
        <v>0.44447227325996558</v>
      </c>
      <c r="I17" s="1070"/>
      <c r="J17" s="1070"/>
      <c r="K17" s="1070"/>
      <c r="L17" s="1070"/>
      <c r="M17" s="1070"/>
      <c r="N17" s="1070"/>
      <c r="O17" s="1070"/>
    </row>
    <row r="18" spans="1:15" ht="15" customHeight="1" x14ac:dyDescent="0.35">
      <c r="B18" s="1074" t="s">
        <v>40</v>
      </c>
      <c r="C18" s="1075">
        <v>166.86721804511279</v>
      </c>
      <c r="D18" s="1076">
        <v>0.44627097421850148</v>
      </c>
      <c r="E18" s="1075">
        <v>260.39748730964402</v>
      </c>
      <c r="F18" s="1076">
        <v>0.48161543695201398</v>
      </c>
      <c r="G18" s="1075">
        <v>427.03273148148145</v>
      </c>
      <c r="H18" s="1076">
        <v>0.55051944060803149</v>
      </c>
      <c r="I18" s="1070"/>
      <c r="J18" s="1070"/>
      <c r="K18" s="1070"/>
      <c r="L18" s="1070"/>
      <c r="M18" s="1070"/>
      <c r="N18" s="1070"/>
      <c r="O18" s="1070"/>
    </row>
    <row r="19" spans="1:15" ht="15" customHeight="1" x14ac:dyDescent="0.35">
      <c r="B19" s="1074" t="s">
        <v>41</v>
      </c>
      <c r="C19" s="1075">
        <v>220.24731257485212</v>
      </c>
      <c r="D19" s="1076">
        <v>0.14403000880160208</v>
      </c>
      <c r="E19" s="1075">
        <v>294.23228426395559</v>
      </c>
      <c r="F19" s="1076">
        <v>0.19386206380221868</v>
      </c>
      <c r="G19" s="1075">
        <v>520.06268817204148</v>
      </c>
      <c r="H19" s="1076">
        <v>0.17565738391295327</v>
      </c>
      <c r="I19" s="1070"/>
      <c r="J19" s="1070"/>
      <c r="K19" s="1070"/>
      <c r="L19" s="1070"/>
      <c r="M19" s="1070"/>
      <c r="N19" s="1070"/>
      <c r="O19" s="1070"/>
    </row>
    <row r="20" spans="1:15" ht="15" customHeight="1" x14ac:dyDescent="0.35">
      <c r="B20" s="1074" t="s">
        <v>3</v>
      </c>
      <c r="C20" s="1075">
        <v>295.08168842692356</v>
      </c>
      <c r="D20" s="1076">
        <v>0.12799428460966983</v>
      </c>
      <c r="E20" s="1075">
        <v>494.25807563727528</v>
      </c>
      <c r="F20" s="1076">
        <v>0.21145087037066596</v>
      </c>
      <c r="G20" s="1075">
        <v>849.31769121140144</v>
      </c>
      <c r="H20" s="1076">
        <v>0.18660333306378998</v>
      </c>
      <c r="I20" s="1070"/>
      <c r="J20" s="1070"/>
      <c r="K20" s="1070"/>
      <c r="L20" s="1070"/>
      <c r="M20" s="1070"/>
      <c r="N20" s="1070"/>
      <c r="O20" s="1070"/>
    </row>
    <row r="21" spans="1:15" ht="15" customHeight="1" x14ac:dyDescent="0.35">
      <c r="B21" s="1074" t="s">
        <v>2</v>
      </c>
      <c r="C21" s="1075">
        <v>197.2738273062713</v>
      </c>
      <c r="D21" s="1076">
        <v>0.34412127038112583</v>
      </c>
      <c r="E21" s="1075">
        <v>341.53447141561753</v>
      </c>
      <c r="F21" s="1076">
        <v>0.28360123422025685</v>
      </c>
      <c r="G21" s="1075">
        <v>605.18311019893167</v>
      </c>
      <c r="H21" s="1076">
        <v>0.26459318727346942</v>
      </c>
      <c r="I21" s="1070"/>
      <c r="J21" s="1070"/>
      <c r="K21" s="1070"/>
      <c r="L21" s="1070"/>
      <c r="M21" s="1070"/>
      <c r="N21" s="1070"/>
      <c r="O21" s="1070"/>
    </row>
    <row r="22" spans="1:15" ht="15" customHeight="1" x14ac:dyDescent="0.35">
      <c r="B22" s="1074" t="s">
        <v>35</v>
      </c>
      <c r="C22" s="1075">
        <v>219.69505564387805</v>
      </c>
      <c r="D22" s="1076">
        <v>0.42192124997787156</v>
      </c>
      <c r="E22" s="1075">
        <v>306.02183580387725</v>
      </c>
      <c r="F22" s="1076">
        <v>0.42542366163669931</v>
      </c>
      <c r="G22" s="1075">
        <v>478.41570544554219</v>
      </c>
      <c r="H22" s="1076">
        <v>0.42108675013551083</v>
      </c>
      <c r="I22" s="1070"/>
      <c r="J22" s="1070"/>
      <c r="K22" s="1070"/>
      <c r="L22" s="1070"/>
      <c r="M22" s="1070"/>
      <c r="N22" s="1070"/>
      <c r="O22" s="1070"/>
    </row>
    <row r="23" spans="1:15" ht="15" customHeight="1" x14ac:dyDescent="0.35">
      <c r="B23" s="1074" t="s">
        <v>42</v>
      </c>
      <c r="C23" s="1075">
        <v>305.24711965811974</v>
      </c>
      <c r="D23" s="1076">
        <v>7.1505232806899827E-2</v>
      </c>
      <c r="E23" s="1075">
        <v>327.86701130856136</v>
      </c>
      <c r="F23" s="1076">
        <v>0.14569366449281557</v>
      </c>
      <c r="G23" s="1075">
        <v>472.46851929823805</v>
      </c>
      <c r="H23" s="1076">
        <v>0.25508834387356849</v>
      </c>
      <c r="I23" s="1070"/>
      <c r="J23" s="1070"/>
      <c r="K23" s="1070"/>
      <c r="L23" s="1070"/>
      <c r="M23" s="1070"/>
      <c r="N23" s="1070"/>
      <c r="O23" s="1070"/>
    </row>
    <row r="24" spans="1:15" ht="15" customHeight="1" x14ac:dyDescent="0.35">
      <c r="B24" s="1074" t="s">
        <v>43</v>
      </c>
      <c r="C24" s="1075">
        <v>147</v>
      </c>
      <c r="D24" s="1076">
        <v>6.7343502970147379E-2</v>
      </c>
      <c r="E24" s="1075" t="s">
        <v>363</v>
      </c>
      <c r="F24" s="1076" t="s">
        <v>363</v>
      </c>
      <c r="G24" s="1075" t="s">
        <v>363</v>
      </c>
      <c r="H24" s="1076" t="s">
        <v>363</v>
      </c>
      <c r="I24" s="1070"/>
      <c r="J24" s="1070"/>
      <c r="K24" s="1070"/>
      <c r="L24" s="1070"/>
      <c r="M24" s="1070"/>
      <c r="N24" s="1070"/>
      <c r="O24" s="1070"/>
    </row>
    <row r="25" spans="1:15" ht="15" customHeight="1" x14ac:dyDescent="0.35">
      <c r="B25" s="1074" t="s">
        <v>44</v>
      </c>
      <c r="C25" s="1075">
        <v>230.05024054982761</v>
      </c>
      <c r="D25" s="1076">
        <v>0.22715481011766309</v>
      </c>
      <c r="E25" s="1075">
        <v>502.35858381502902</v>
      </c>
      <c r="F25" s="1076">
        <v>0.26565137173075931</v>
      </c>
      <c r="G25" s="1075">
        <v>569.84673118279431</v>
      </c>
      <c r="H25" s="1076">
        <v>0.22943698962588613</v>
      </c>
      <c r="I25" s="1070"/>
      <c r="J25" s="1070"/>
      <c r="K25" s="1070"/>
      <c r="L25" s="1070"/>
      <c r="M25" s="1070"/>
      <c r="N25" s="1070"/>
      <c r="O25" s="1070"/>
    </row>
    <row r="26" spans="1:15" ht="15" customHeight="1" x14ac:dyDescent="0.35">
      <c r="B26" s="1074" t="s">
        <v>45</v>
      </c>
      <c r="C26" s="1075" t="s">
        <v>363</v>
      </c>
      <c r="D26" s="1076" t="s">
        <v>363</v>
      </c>
      <c r="E26" s="1075" t="s">
        <v>363</v>
      </c>
      <c r="F26" s="1076" t="s">
        <v>363</v>
      </c>
      <c r="G26" s="1075" t="s">
        <v>363</v>
      </c>
      <c r="H26" s="1076" t="s">
        <v>363</v>
      </c>
      <c r="I26" s="1070"/>
      <c r="J26" s="1070"/>
      <c r="K26" s="1070"/>
      <c r="L26" s="1070"/>
      <c r="M26" s="1070"/>
      <c r="N26" s="1070"/>
      <c r="O26" s="1070"/>
    </row>
    <row r="27" spans="1:15" ht="15" customHeight="1" x14ac:dyDescent="0.3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35">
      <c r="B28" s="1077" t="s">
        <v>1</v>
      </c>
      <c r="C28" s="1078">
        <v>282.14999999999998</v>
      </c>
      <c r="D28" s="1079">
        <v>0</v>
      </c>
      <c r="E28" s="1078">
        <v>291.05499999999995</v>
      </c>
      <c r="F28" s="1079">
        <v>0.10036103530541426</v>
      </c>
      <c r="G28" s="1078" t="s">
        <v>363</v>
      </c>
      <c r="H28" s="1079" t="s">
        <v>363</v>
      </c>
      <c r="I28" s="1070"/>
      <c r="J28" s="1070"/>
      <c r="K28" s="1070"/>
      <c r="L28" s="1070"/>
      <c r="M28" s="1070"/>
      <c r="N28" s="1070"/>
      <c r="O28" s="1070"/>
    </row>
    <row r="29" spans="1:15" ht="15" customHeight="1" x14ac:dyDescent="0.35">
      <c r="B29" s="1303" t="s">
        <v>0</v>
      </c>
      <c r="C29" s="1304">
        <v>240.51604585827909</v>
      </c>
      <c r="D29" s="1305">
        <v>0.3545400488307387</v>
      </c>
      <c r="E29" s="1304">
        <v>381.32404543589462</v>
      </c>
      <c r="F29" s="1305">
        <v>0.37575392856575585</v>
      </c>
      <c r="G29" s="1304">
        <v>610.33549570365471</v>
      </c>
      <c r="H29" s="1305">
        <v>0.35684620082083118</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8.65" customHeight="1" x14ac:dyDescent="0.35">
      <c r="B32" s="1712" t="s">
        <v>288</v>
      </c>
      <c r="C32" s="1712"/>
      <c r="D32" s="1712"/>
      <c r="E32" s="1712"/>
      <c r="F32" s="1712"/>
      <c r="G32" s="1712"/>
      <c r="H32" s="1712"/>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111">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3" width="8.26953125" style="220" customWidth="1"/>
    <col min="24"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K1" s="221"/>
      <c r="L1" s="221"/>
    </row>
    <row r="2" spans="1:29" ht="48.75" customHeight="1" x14ac:dyDescent="0.35">
      <c r="A2" s="219"/>
      <c r="B2" s="219"/>
      <c r="K2" s="221"/>
      <c r="L2" s="221"/>
    </row>
    <row r="3" spans="1:29" ht="24" customHeight="1" x14ac:dyDescent="0.35">
      <c r="A3" s="219"/>
      <c r="B3" s="1426" t="s">
        <v>368</v>
      </c>
      <c r="C3" s="1426"/>
      <c r="D3" s="1426"/>
      <c r="E3" s="1426"/>
      <c r="F3" s="1426"/>
      <c r="G3" s="1426"/>
      <c r="H3" s="1426"/>
      <c r="I3" s="1426"/>
      <c r="J3" s="1426"/>
      <c r="K3" s="1426"/>
      <c r="L3" s="1426"/>
      <c r="M3" s="1426"/>
      <c r="N3" s="1426"/>
      <c r="O3" s="1426"/>
      <c r="P3" s="1426"/>
      <c r="Q3" s="1426"/>
      <c r="R3" s="1426"/>
      <c r="S3" s="1426"/>
      <c r="T3" s="1426"/>
      <c r="U3" s="1426"/>
      <c r="V3" s="1426"/>
      <c r="W3" s="1426"/>
      <c r="X3" s="1426"/>
      <c r="Y3" s="1426"/>
      <c r="Z3" s="1426"/>
    </row>
    <row r="5" spans="1:29" x14ac:dyDescent="0.35">
      <c r="B5" s="219"/>
      <c r="C5" s="219"/>
      <c r="D5" s="1427" t="s">
        <v>365</v>
      </c>
      <c r="E5" s="1427"/>
      <c r="F5" s="1427"/>
      <c r="G5" s="1427"/>
      <c r="H5" s="1427"/>
      <c r="I5" s="1427"/>
      <c r="J5" s="1427"/>
      <c r="K5" s="1427"/>
      <c r="L5" s="1427"/>
      <c r="M5" s="219"/>
      <c r="N5" s="1428" t="s">
        <v>339</v>
      </c>
      <c r="O5" s="1428"/>
      <c r="P5" s="1428"/>
      <c r="Q5" s="1428"/>
      <c r="R5" s="1428"/>
      <c r="S5" s="1428"/>
      <c r="T5" s="1428"/>
      <c r="U5" s="1428"/>
      <c r="V5" s="1428"/>
      <c r="W5" s="1428"/>
      <c r="X5" s="1428"/>
      <c r="Y5" s="1428"/>
      <c r="Z5" s="1428"/>
      <c r="AA5" s="1428"/>
    </row>
    <row r="6" spans="1:29" ht="21" customHeight="1" x14ac:dyDescent="0.35">
      <c r="B6" s="219"/>
      <c r="C6" s="219"/>
      <c r="D6" s="1428"/>
      <c r="E6" s="1428"/>
      <c r="F6" s="1428"/>
      <c r="G6" s="1428"/>
      <c r="H6" s="1428"/>
      <c r="I6" s="1428"/>
      <c r="J6" s="1428"/>
      <c r="K6" s="1428"/>
      <c r="L6" s="1428"/>
      <c r="M6" s="219"/>
      <c r="N6" s="1429">
        <v>43830</v>
      </c>
      <c r="O6" s="1430"/>
      <c r="P6" s="1431">
        <v>44196</v>
      </c>
      <c r="Q6" s="1432"/>
      <c r="R6" s="1431">
        <v>44561</v>
      </c>
      <c r="S6" s="1432"/>
      <c r="T6" s="1435">
        <v>44926</v>
      </c>
      <c r="U6" s="1436"/>
      <c r="V6" s="1433">
        <v>45291</v>
      </c>
      <c r="W6" s="1434"/>
      <c r="X6" s="1433">
        <v>45657</v>
      </c>
      <c r="Y6" s="1434"/>
      <c r="Z6" s="1433">
        <v>46022</v>
      </c>
      <c r="AA6" s="1437"/>
    </row>
    <row r="7" spans="1:29" x14ac:dyDescent="0.35">
      <c r="B7" s="225"/>
      <c r="C7" s="219"/>
      <c r="D7" s="226">
        <v>43465</v>
      </c>
      <c r="E7" s="227">
        <v>43830</v>
      </c>
      <c r="F7" s="228">
        <v>44196</v>
      </c>
      <c r="G7" s="228">
        <v>44561</v>
      </c>
      <c r="H7" s="228">
        <v>44926</v>
      </c>
      <c r="I7" s="228">
        <v>45291</v>
      </c>
      <c r="J7" s="228">
        <v>45657</v>
      </c>
      <c r="K7" s="228">
        <v>46022</v>
      </c>
      <c r="L7" s="229"/>
      <c r="M7" s="219"/>
      <c r="N7" s="230" t="s">
        <v>28</v>
      </c>
      <c r="O7" s="231" t="s">
        <v>340</v>
      </c>
      <c r="P7" s="232" t="s">
        <v>28</v>
      </c>
      <c r="Q7" s="233" t="s">
        <v>340</v>
      </c>
      <c r="R7" s="231" t="s">
        <v>28</v>
      </c>
      <c r="S7" s="232" t="s">
        <v>340</v>
      </c>
      <c r="T7" s="232" t="s">
        <v>28</v>
      </c>
      <c r="U7" s="232" t="s">
        <v>340</v>
      </c>
      <c r="V7" s="232" t="s">
        <v>28</v>
      </c>
      <c r="W7" s="227" t="s">
        <v>340</v>
      </c>
      <c r="X7" s="231" t="s">
        <v>28</v>
      </c>
      <c r="Y7" s="228" t="s">
        <v>340</v>
      </c>
      <c r="Z7" s="231" t="s">
        <v>28</v>
      </c>
      <c r="AA7" s="229" t="s">
        <v>340</v>
      </c>
    </row>
    <row r="8" spans="1:29" ht="8.25" customHeight="1" x14ac:dyDescent="0.35">
      <c r="B8" s="225"/>
      <c r="C8" s="219"/>
      <c r="D8" s="234"/>
      <c r="E8" s="234"/>
      <c r="F8" s="234"/>
      <c r="G8" s="297"/>
      <c r="H8" s="297"/>
      <c r="I8" s="297"/>
      <c r="J8" s="1357"/>
      <c r="K8" s="234"/>
      <c r="L8" s="234"/>
      <c r="M8" s="219"/>
    </row>
    <row r="9" spans="1:29" ht="15" customHeight="1" x14ac:dyDescent="0.35">
      <c r="B9" s="298" t="s">
        <v>8</v>
      </c>
      <c r="C9" s="219"/>
      <c r="D9" s="299">
        <v>212243</v>
      </c>
      <c r="E9" s="300">
        <v>220375</v>
      </c>
      <c r="F9" s="300">
        <v>228555</v>
      </c>
      <c r="G9" s="254">
        <v>257227</v>
      </c>
      <c r="H9" s="254">
        <v>270632</v>
      </c>
      <c r="I9" s="254">
        <v>286600</v>
      </c>
      <c r="J9" s="254">
        <v>296663</v>
      </c>
      <c r="K9" s="301">
        <v>338932</v>
      </c>
      <c r="L9" s="302"/>
      <c r="M9" s="222"/>
      <c r="N9" s="278">
        <v>3.8314573389935047E-2</v>
      </c>
      <c r="O9" s="279">
        <v>8132</v>
      </c>
      <c r="P9" s="280">
        <v>3.7118547929665402E-2</v>
      </c>
      <c r="Q9" s="279">
        <v>8180</v>
      </c>
      <c r="R9" s="280">
        <v>0.12544901664807151</v>
      </c>
      <c r="S9" s="279">
        <v>28672</v>
      </c>
      <c r="T9" s="280">
        <v>5.2113502859342242E-2</v>
      </c>
      <c r="U9" s="279">
        <v>13405</v>
      </c>
      <c r="V9" s="280">
        <v>5.9002630878831841E-2</v>
      </c>
      <c r="W9" s="279">
        <v>15968</v>
      </c>
      <c r="X9" s="280">
        <v>3.5111653872993642E-2</v>
      </c>
      <c r="Y9" s="279">
        <v>10063</v>
      </c>
      <c r="Z9" s="280">
        <v>0.14248153628865068</v>
      </c>
      <c r="AA9" s="279">
        <v>42269</v>
      </c>
    </row>
    <row r="10" spans="1:29" x14ac:dyDescent="0.35">
      <c r="B10" s="303" t="s">
        <v>7</v>
      </c>
      <c r="C10" s="219"/>
      <c r="D10" s="253">
        <v>29146</v>
      </c>
      <c r="E10" s="254">
        <v>32952</v>
      </c>
      <c r="F10" s="254">
        <v>31533</v>
      </c>
      <c r="G10" s="254">
        <v>35145</v>
      </c>
      <c r="H10" s="254">
        <v>37547</v>
      </c>
      <c r="I10" s="254">
        <v>40334</v>
      </c>
      <c r="J10" s="254">
        <v>45264</v>
      </c>
      <c r="K10" s="257">
        <v>49312</v>
      </c>
      <c r="L10" s="304"/>
      <c r="M10" s="219"/>
      <c r="N10" s="256">
        <v>0.13058395663212785</v>
      </c>
      <c r="O10" s="257">
        <v>3806</v>
      </c>
      <c r="P10" s="258">
        <v>-4.3062636562272383E-2</v>
      </c>
      <c r="Q10" s="257">
        <v>-1419</v>
      </c>
      <c r="R10" s="258">
        <v>0.11454666539815439</v>
      </c>
      <c r="S10" s="257">
        <v>3612</v>
      </c>
      <c r="T10" s="258">
        <v>6.8345426091904971E-2</v>
      </c>
      <c r="U10" s="257">
        <v>2402</v>
      </c>
      <c r="V10" s="258">
        <v>7.4226968865688248E-2</v>
      </c>
      <c r="W10" s="257">
        <v>2787</v>
      </c>
      <c r="X10" s="258">
        <v>0.12222938463827049</v>
      </c>
      <c r="Y10" s="257">
        <v>4930</v>
      </c>
      <c r="Z10" s="258">
        <v>8.9430894308943021E-2</v>
      </c>
      <c r="AA10" s="257">
        <v>4048</v>
      </c>
    </row>
    <row r="11" spans="1:29" x14ac:dyDescent="0.35">
      <c r="B11" s="303" t="s">
        <v>37</v>
      </c>
      <c r="C11" s="219"/>
      <c r="D11" s="253">
        <v>22049</v>
      </c>
      <c r="E11" s="254">
        <v>21083</v>
      </c>
      <c r="F11" s="254">
        <v>24199</v>
      </c>
      <c r="G11" s="254">
        <v>27700</v>
      </c>
      <c r="H11" s="254">
        <v>28977</v>
      </c>
      <c r="I11" s="254">
        <v>31214</v>
      </c>
      <c r="J11" s="254">
        <v>33127</v>
      </c>
      <c r="K11" s="257">
        <v>33772</v>
      </c>
      <c r="M11" s="222"/>
      <c r="N11" s="256">
        <v>-4.3811510726110003E-2</v>
      </c>
      <c r="O11" s="257">
        <v>-966</v>
      </c>
      <c r="P11" s="258">
        <v>0.14779680311151155</v>
      </c>
      <c r="Q11" s="257">
        <v>3116</v>
      </c>
      <c r="R11" s="258">
        <v>0.14467539980990951</v>
      </c>
      <c r="S11" s="257">
        <v>3501</v>
      </c>
      <c r="T11" s="258">
        <v>4.6101083032491053E-2</v>
      </c>
      <c r="U11" s="257">
        <v>1277</v>
      </c>
      <c r="V11" s="258">
        <v>7.7199157952859254E-2</v>
      </c>
      <c r="W11" s="257">
        <v>2237</v>
      </c>
      <c r="X11" s="258">
        <v>6.1286602165694815E-2</v>
      </c>
      <c r="Y11" s="257">
        <v>1913</v>
      </c>
      <c r="Z11" s="258">
        <v>1.9470522534488444E-2</v>
      </c>
      <c r="AA11" s="257">
        <v>645</v>
      </c>
    </row>
    <row r="12" spans="1:29" x14ac:dyDescent="0.35">
      <c r="B12" s="303" t="s">
        <v>38</v>
      </c>
      <c r="C12" s="219"/>
      <c r="D12" s="253">
        <v>17328</v>
      </c>
      <c r="E12" s="254">
        <v>20674</v>
      </c>
      <c r="F12" s="254">
        <v>23074</v>
      </c>
      <c r="G12" s="254">
        <v>24476</v>
      </c>
      <c r="H12" s="254">
        <v>26198</v>
      </c>
      <c r="I12" s="254">
        <v>29233</v>
      </c>
      <c r="J12" s="254">
        <v>31849</v>
      </c>
      <c r="K12" s="257">
        <v>34208</v>
      </c>
      <c r="M12" s="222"/>
      <c r="N12" s="256">
        <v>0.19309787626962138</v>
      </c>
      <c r="O12" s="257">
        <v>3346</v>
      </c>
      <c r="P12" s="258">
        <v>0.11608783979878101</v>
      </c>
      <c r="Q12" s="257">
        <v>2400</v>
      </c>
      <c r="R12" s="258">
        <v>6.0761029730432625E-2</v>
      </c>
      <c r="S12" s="257">
        <v>1402</v>
      </c>
      <c r="T12" s="258">
        <v>7.0354633109985354E-2</v>
      </c>
      <c r="U12" s="257">
        <v>1722</v>
      </c>
      <c r="V12" s="258">
        <v>0.1158485380563401</v>
      </c>
      <c r="W12" s="257">
        <v>3035</v>
      </c>
      <c r="X12" s="258">
        <v>8.9487907501795805E-2</v>
      </c>
      <c r="Y12" s="257">
        <v>2616</v>
      </c>
      <c r="Z12" s="258">
        <v>7.4068259599987529E-2</v>
      </c>
      <c r="AA12" s="257">
        <v>2359</v>
      </c>
    </row>
    <row r="13" spans="1:29" x14ac:dyDescent="0.35">
      <c r="B13" s="303" t="s">
        <v>6</v>
      </c>
      <c r="C13" s="219"/>
      <c r="D13" s="253">
        <v>21638</v>
      </c>
      <c r="E13" s="254">
        <v>23390</v>
      </c>
      <c r="F13" s="254">
        <v>25070</v>
      </c>
      <c r="G13" s="254">
        <v>26787</v>
      </c>
      <c r="H13" s="254">
        <v>34697</v>
      </c>
      <c r="I13" s="254">
        <v>40697</v>
      </c>
      <c r="J13" s="254">
        <v>45025</v>
      </c>
      <c r="K13" s="257">
        <v>65832</v>
      </c>
      <c r="L13" s="304"/>
      <c r="M13" s="219"/>
      <c r="N13" s="256">
        <v>8.0968666235326836E-2</v>
      </c>
      <c r="O13" s="257">
        <v>1752</v>
      </c>
      <c r="P13" s="258">
        <v>7.1825566481402259E-2</v>
      </c>
      <c r="Q13" s="257">
        <v>1680</v>
      </c>
      <c r="R13" s="258">
        <v>6.8488232947746308E-2</v>
      </c>
      <c r="S13" s="257">
        <v>1717</v>
      </c>
      <c r="T13" s="258">
        <v>0.29529249262702062</v>
      </c>
      <c r="U13" s="257">
        <v>7910</v>
      </c>
      <c r="V13" s="258">
        <v>0.17292561316540334</v>
      </c>
      <c r="W13" s="257">
        <v>6000</v>
      </c>
      <c r="X13" s="258">
        <v>0.10634690517728584</v>
      </c>
      <c r="Y13" s="257">
        <v>4328</v>
      </c>
      <c r="Z13" s="258">
        <v>0.4621210438645198</v>
      </c>
      <c r="AA13" s="257">
        <v>20807</v>
      </c>
      <c r="AC13" s="224"/>
    </row>
    <row r="14" spans="1:29" x14ac:dyDescent="0.35">
      <c r="B14" s="303" t="s">
        <v>5</v>
      </c>
      <c r="C14" s="219"/>
      <c r="D14" s="253">
        <v>15734</v>
      </c>
      <c r="E14" s="254">
        <v>17179</v>
      </c>
      <c r="F14" s="254">
        <v>17123</v>
      </c>
      <c r="G14" s="254">
        <v>17369</v>
      </c>
      <c r="H14" s="254">
        <v>17553</v>
      </c>
      <c r="I14" s="254">
        <v>17166</v>
      </c>
      <c r="J14" s="254">
        <v>18175</v>
      </c>
      <c r="K14" s="257">
        <v>18132</v>
      </c>
      <c r="M14" s="222"/>
      <c r="N14" s="256">
        <v>9.1839328841998302E-2</v>
      </c>
      <c r="O14" s="257">
        <v>1445</v>
      </c>
      <c r="P14" s="258">
        <v>-3.2597939344548577E-3</v>
      </c>
      <c r="Q14" s="257">
        <v>-56</v>
      </c>
      <c r="R14" s="258">
        <v>1.4366641359574883E-2</v>
      </c>
      <c r="S14" s="257">
        <v>246</v>
      </c>
      <c r="T14" s="258">
        <v>1.0593586274396882E-2</v>
      </c>
      <c r="U14" s="257">
        <v>184</v>
      </c>
      <c r="V14" s="258">
        <v>-2.204751324559906E-2</v>
      </c>
      <c r="W14" s="257">
        <v>-387</v>
      </c>
      <c r="X14" s="258">
        <v>5.8778981708027533E-2</v>
      </c>
      <c r="Y14" s="257">
        <v>1009</v>
      </c>
      <c r="Z14" s="258">
        <v>-2.3658872077029214E-3</v>
      </c>
      <c r="AA14" s="257">
        <v>-43</v>
      </c>
      <c r="AC14" s="224"/>
    </row>
    <row r="15" spans="1:29" x14ac:dyDescent="0.35">
      <c r="B15" s="303" t="s">
        <v>4</v>
      </c>
      <c r="C15" s="219"/>
      <c r="D15" s="253">
        <v>93374</v>
      </c>
      <c r="E15" s="254">
        <v>104776</v>
      </c>
      <c r="F15" s="254">
        <v>105589</v>
      </c>
      <c r="G15" s="254">
        <v>108712</v>
      </c>
      <c r="H15" s="254">
        <v>114173</v>
      </c>
      <c r="I15" s="254">
        <v>122589</v>
      </c>
      <c r="J15" s="254">
        <v>126194</v>
      </c>
      <c r="K15" s="257">
        <v>129176</v>
      </c>
      <c r="M15" s="222"/>
      <c r="N15" s="256">
        <v>0.12211108017221073</v>
      </c>
      <c r="O15" s="257">
        <v>11402</v>
      </c>
      <c r="P15" s="258">
        <v>7.7594105520348844E-3</v>
      </c>
      <c r="Q15" s="257">
        <v>813</v>
      </c>
      <c r="R15" s="258">
        <v>2.9576944568089569E-2</v>
      </c>
      <c r="S15" s="257">
        <v>3123</v>
      </c>
      <c r="T15" s="258">
        <v>5.0233644859813076E-2</v>
      </c>
      <c r="U15" s="257">
        <v>5461</v>
      </c>
      <c r="V15" s="258">
        <v>7.3712699149536265E-2</v>
      </c>
      <c r="W15" s="257">
        <v>8416</v>
      </c>
      <c r="X15" s="258">
        <v>2.9407206193051483E-2</v>
      </c>
      <c r="Y15" s="257">
        <v>3605</v>
      </c>
      <c r="Z15" s="258">
        <v>2.3630283531705043E-2</v>
      </c>
      <c r="AA15" s="257">
        <v>2982</v>
      </c>
      <c r="AC15" s="224"/>
    </row>
    <row r="16" spans="1:29" x14ac:dyDescent="0.35">
      <c r="B16" s="303" t="s">
        <v>40</v>
      </c>
      <c r="C16" s="219"/>
      <c r="D16" s="253">
        <v>57838</v>
      </c>
      <c r="E16" s="254">
        <v>62182</v>
      </c>
      <c r="F16" s="254">
        <v>59849</v>
      </c>
      <c r="G16" s="254">
        <v>63814</v>
      </c>
      <c r="H16" s="254">
        <v>67338</v>
      </c>
      <c r="I16" s="254">
        <v>72357</v>
      </c>
      <c r="J16" s="254">
        <v>78035</v>
      </c>
      <c r="K16" s="257">
        <v>82425</v>
      </c>
      <c r="M16" s="222"/>
      <c r="N16" s="256">
        <v>7.5106331477575283E-2</v>
      </c>
      <c r="O16" s="257">
        <v>4344</v>
      </c>
      <c r="P16" s="258">
        <v>-3.7518896143578506E-2</v>
      </c>
      <c r="Q16" s="257">
        <v>-2333</v>
      </c>
      <c r="R16" s="258">
        <v>6.6250062657688513E-2</v>
      </c>
      <c r="S16" s="257">
        <v>3965</v>
      </c>
      <c r="T16" s="258">
        <v>5.5222991819976697E-2</v>
      </c>
      <c r="U16" s="257">
        <v>3524</v>
      </c>
      <c r="V16" s="258">
        <v>7.4534438207253029E-2</v>
      </c>
      <c r="W16" s="257">
        <v>5019</v>
      </c>
      <c r="X16" s="258">
        <v>7.8472020675262932E-2</v>
      </c>
      <c r="Y16" s="257">
        <v>5678</v>
      </c>
      <c r="Z16" s="258">
        <v>5.6256807842634649E-2</v>
      </c>
      <c r="AA16" s="257">
        <v>4390</v>
      </c>
      <c r="AC16" s="224"/>
    </row>
    <row r="17" spans="2:31" x14ac:dyDescent="0.35">
      <c r="B17" s="303" t="s">
        <v>41</v>
      </c>
      <c r="C17" s="219"/>
      <c r="D17" s="253">
        <v>155037</v>
      </c>
      <c r="E17" s="254">
        <v>163730</v>
      </c>
      <c r="F17" s="254">
        <v>156934</v>
      </c>
      <c r="G17" s="254">
        <v>166875</v>
      </c>
      <c r="H17" s="254">
        <v>187874</v>
      </c>
      <c r="I17" s="254">
        <v>201720</v>
      </c>
      <c r="J17" s="254">
        <v>229333</v>
      </c>
      <c r="K17" s="257">
        <v>248373</v>
      </c>
      <c r="M17" s="222"/>
      <c r="N17" s="256">
        <v>5.6070486400020547E-2</v>
      </c>
      <c r="O17" s="257">
        <v>8693</v>
      </c>
      <c r="P17" s="258">
        <v>-4.1507359677517841E-2</v>
      </c>
      <c r="Q17" s="257">
        <v>-6796</v>
      </c>
      <c r="R17" s="258">
        <v>6.3345100488103379E-2</v>
      </c>
      <c r="S17" s="257">
        <v>9941</v>
      </c>
      <c r="T17" s="258">
        <v>0.12583670411985026</v>
      </c>
      <c r="U17" s="257">
        <v>20999</v>
      </c>
      <c r="V17" s="258">
        <v>7.3698329731628709E-2</v>
      </c>
      <c r="W17" s="257">
        <v>13846</v>
      </c>
      <c r="X17" s="258">
        <v>0.13688776521911561</v>
      </c>
      <c r="Y17" s="257">
        <v>27613</v>
      </c>
      <c r="Z17" s="258">
        <v>8.3023376487465717E-2</v>
      </c>
      <c r="AA17" s="257">
        <v>19040</v>
      </c>
      <c r="AC17" s="224"/>
    </row>
    <row r="18" spans="2:31" x14ac:dyDescent="0.35">
      <c r="B18" s="303" t="s">
        <v>3</v>
      </c>
      <c r="C18" s="219"/>
      <c r="D18" s="253">
        <v>74354</v>
      </c>
      <c r="E18" s="254">
        <v>88242</v>
      </c>
      <c r="F18" s="254">
        <v>102104</v>
      </c>
      <c r="G18" s="254">
        <v>117265</v>
      </c>
      <c r="H18" s="254">
        <v>133839</v>
      </c>
      <c r="I18" s="254">
        <v>146290</v>
      </c>
      <c r="J18" s="254">
        <v>164565</v>
      </c>
      <c r="K18" s="257">
        <v>179408</v>
      </c>
      <c r="M18" s="222"/>
      <c r="N18" s="256">
        <v>0.18678215025418932</v>
      </c>
      <c r="O18" s="257">
        <v>13888</v>
      </c>
      <c r="P18" s="258">
        <v>0.15709072777135602</v>
      </c>
      <c r="Q18" s="257">
        <v>13862</v>
      </c>
      <c r="R18" s="258">
        <v>0.14848585755700072</v>
      </c>
      <c r="S18" s="257">
        <v>15161</v>
      </c>
      <c r="T18" s="258">
        <v>0.14133799513921463</v>
      </c>
      <c r="U18" s="257">
        <v>16574</v>
      </c>
      <c r="V18" s="258">
        <v>9.3029684919941014E-2</v>
      </c>
      <c r="W18" s="257">
        <v>12451</v>
      </c>
      <c r="X18" s="258">
        <v>0.12492309795611467</v>
      </c>
      <c r="Y18" s="257">
        <v>18275</v>
      </c>
      <c r="Z18" s="258">
        <v>9.0195363534165907E-2</v>
      </c>
      <c r="AA18" s="257">
        <v>14843</v>
      </c>
      <c r="AC18" s="224"/>
    </row>
    <row r="19" spans="2:31" x14ac:dyDescent="0.35">
      <c r="B19" s="303" t="s">
        <v>2</v>
      </c>
      <c r="C19" s="219"/>
      <c r="D19" s="253">
        <v>29189</v>
      </c>
      <c r="E19" s="254">
        <v>28237</v>
      </c>
      <c r="F19" s="254">
        <v>29065</v>
      </c>
      <c r="G19" s="254">
        <v>31070</v>
      </c>
      <c r="H19" s="254">
        <v>32795</v>
      </c>
      <c r="I19" s="254">
        <v>35293</v>
      </c>
      <c r="J19" s="254">
        <v>37168</v>
      </c>
      <c r="K19" s="257">
        <v>37664</v>
      </c>
      <c r="M19" s="222"/>
      <c r="N19" s="256">
        <v>-3.2615026208503206E-2</v>
      </c>
      <c r="O19" s="257">
        <v>-952</v>
      </c>
      <c r="P19" s="258">
        <v>2.9323228388284939E-2</v>
      </c>
      <c r="Q19" s="257">
        <v>828</v>
      </c>
      <c r="R19" s="258">
        <v>6.8983313263375257E-2</v>
      </c>
      <c r="S19" s="257">
        <v>2005</v>
      </c>
      <c r="T19" s="258">
        <v>5.551979401351792E-2</v>
      </c>
      <c r="U19" s="257">
        <v>1725</v>
      </c>
      <c r="V19" s="258">
        <v>7.6170147888397599E-2</v>
      </c>
      <c r="W19" s="257">
        <v>2498</v>
      </c>
      <c r="X19" s="258">
        <v>5.3126682344941001E-2</v>
      </c>
      <c r="Y19" s="257">
        <v>1875</v>
      </c>
      <c r="Z19" s="258">
        <v>1.334481274214383E-2</v>
      </c>
      <c r="AA19" s="257">
        <v>496</v>
      </c>
      <c r="AC19" s="224"/>
    </row>
    <row r="20" spans="2:31" x14ac:dyDescent="0.35">
      <c r="B20" s="303" t="s">
        <v>35</v>
      </c>
      <c r="C20" s="219"/>
      <c r="D20" s="253">
        <v>60099</v>
      </c>
      <c r="E20" s="254">
        <v>61636</v>
      </c>
      <c r="F20" s="254">
        <v>62544</v>
      </c>
      <c r="G20" s="254">
        <v>65061</v>
      </c>
      <c r="H20" s="254">
        <v>68103</v>
      </c>
      <c r="I20" s="254">
        <v>73691</v>
      </c>
      <c r="J20" s="254">
        <v>77196</v>
      </c>
      <c r="K20" s="257">
        <v>93660</v>
      </c>
      <c r="M20" s="222"/>
      <c r="N20" s="256">
        <v>2.5574468793158056E-2</v>
      </c>
      <c r="O20" s="257">
        <v>1537</v>
      </c>
      <c r="P20" s="258">
        <v>1.4731650334220303E-2</v>
      </c>
      <c r="Q20" s="257">
        <v>908</v>
      </c>
      <c r="R20" s="258">
        <v>4.0243668457405901E-2</v>
      </c>
      <c r="S20" s="257">
        <v>2517</v>
      </c>
      <c r="T20" s="258">
        <v>4.6756121178586296E-2</v>
      </c>
      <c r="U20" s="257">
        <v>3042</v>
      </c>
      <c r="V20" s="258">
        <v>8.2052185659956312E-2</v>
      </c>
      <c r="W20" s="257">
        <v>5588</v>
      </c>
      <c r="X20" s="258">
        <v>4.7563474508420356E-2</v>
      </c>
      <c r="Y20" s="257">
        <v>3505</v>
      </c>
      <c r="Z20" s="258">
        <v>0.21327529923830246</v>
      </c>
      <c r="AA20" s="257">
        <v>16464</v>
      </c>
      <c r="AC20" s="224"/>
    </row>
    <row r="21" spans="2:31" x14ac:dyDescent="0.35">
      <c r="B21" s="303" t="s">
        <v>42</v>
      </c>
      <c r="C21" s="219"/>
      <c r="D21" s="253">
        <v>141699</v>
      </c>
      <c r="E21" s="254">
        <v>143622</v>
      </c>
      <c r="F21" s="254">
        <v>133442</v>
      </c>
      <c r="G21" s="254">
        <v>152686</v>
      </c>
      <c r="H21" s="254">
        <v>163762</v>
      </c>
      <c r="I21" s="254">
        <v>177795</v>
      </c>
      <c r="J21" s="254">
        <v>190951</v>
      </c>
      <c r="K21" s="257">
        <v>209961</v>
      </c>
      <c r="M21" s="222"/>
      <c r="N21" s="256">
        <v>1.3571020261258004E-2</v>
      </c>
      <c r="O21" s="257">
        <v>1923</v>
      </c>
      <c r="P21" s="258">
        <v>-7.0880505772096147E-2</v>
      </c>
      <c r="Q21" s="257">
        <v>-10180</v>
      </c>
      <c r="R21" s="258">
        <v>0.14421246683952571</v>
      </c>
      <c r="S21" s="257">
        <v>19244</v>
      </c>
      <c r="T21" s="258">
        <v>7.2541031921721677E-2</v>
      </c>
      <c r="U21" s="257">
        <v>11076</v>
      </c>
      <c r="V21" s="258">
        <v>8.5691430246333189E-2</v>
      </c>
      <c r="W21" s="257">
        <v>14033</v>
      </c>
      <c r="X21" s="258">
        <v>7.3995331702241263E-2</v>
      </c>
      <c r="Y21" s="257">
        <v>13156</v>
      </c>
      <c r="Z21" s="258">
        <v>9.9554335929112669E-2</v>
      </c>
      <c r="AA21" s="257">
        <v>19010</v>
      </c>
      <c r="AC21" s="224"/>
    </row>
    <row r="22" spans="2:31" x14ac:dyDescent="0.35">
      <c r="B22" s="303" t="s">
        <v>43</v>
      </c>
      <c r="C22" s="219"/>
      <c r="D22" s="253">
        <v>34999</v>
      </c>
      <c r="E22" s="254">
        <v>35054</v>
      </c>
      <c r="F22" s="254">
        <v>35294</v>
      </c>
      <c r="G22" s="254">
        <v>37047</v>
      </c>
      <c r="H22" s="254">
        <v>37762</v>
      </c>
      <c r="I22" s="254">
        <v>40484</v>
      </c>
      <c r="J22" s="254">
        <v>44630</v>
      </c>
      <c r="K22" s="257">
        <v>50287</v>
      </c>
      <c r="M22" s="222"/>
      <c r="N22" s="256">
        <v>1.571473470670659E-3</v>
      </c>
      <c r="O22" s="257">
        <v>55</v>
      </c>
      <c r="P22" s="258">
        <v>6.8465795629599757E-3</v>
      </c>
      <c r="Q22" s="257">
        <v>240</v>
      </c>
      <c r="R22" s="258">
        <v>4.9668498894996249E-2</v>
      </c>
      <c r="S22" s="257">
        <v>1753</v>
      </c>
      <c r="T22" s="258">
        <v>1.9299808351553427E-2</v>
      </c>
      <c r="U22" s="257">
        <v>715</v>
      </c>
      <c r="V22" s="258">
        <v>7.2083046448810917E-2</v>
      </c>
      <c r="W22" s="257">
        <v>2722</v>
      </c>
      <c r="X22" s="258">
        <v>0.1024108289694694</v>
      </c>
      <c r="Y22" s="257">
        <v>4146</v>
      </c>
      <c r="Z22" s="258">
        <v>0.12675330495182613</v>
      </c>
      <c r="AA22" s="257">
        <v>5657</v>
      </c>
      <c r="AC22" s="224"/>
    </row>
    <row r="23" spans="2:31" x14ac:dyDescent="0.35">
      <c r="B23" s="303" t="s">
        <v>44</v>
      </c>
      <c r="C23" s="219"/>
      <c r="D23" s="253">
        <v>13668</v>
      </c>
      <c r="E23" s="254">
        <v>13801</v>
      </c>
      <c r="F23" s="254">
        <v>13661</v>
      </c>
      <c r="G23" s="254">
        <v>14164</v>
      </c>
      <c r="H23" s="254">
        <v>15245</v>
      </c>
      <c r="I23" s="254">
        <v>16142</v>
      </c>
      <c r="J23" s="254">
        <v>16475</v>
      </c>
      <c r="K23" s="257">
        <v>17562</v>
      </c>
      <c r="L23" s="304"/>
      <c r="M23" s="219"/>
      <c r="N23" s="256">
        <v>9.7307579748318052E-3</v>
      </c>
      <c r="O23" s="257">
        <v>133</v>
      </c>
      <c r="P23" s="258">
        <v>-1.0144192449822453E-2</v>
      </c>
      <c r="Q23" s="257">
        <v>-140</v>
      </c>
      <c r="R23" s="258">
        <v>3.6820144938145116E-2</v>
      </c>
      <c r="S23" s="257">
        <v>503</v>
      </c>
      <c r="T23" s="258">
        <v>7.6320248517367961E-2</v>
      </c>
      <c r="U23" s="257">
        <v>1081</v>
      </c>
      <c r="V23" s="258">
        <v>5.8838963594621152E-2</v>
      </c>
      <c r="W23" s="257">
        <v>897</v>
      </c>
      <c r="X23" s="258">
        <v>2.062941395118334E-2</v>
      </c>
      <c r="Y23" s="257">
        <v>333</v>
      </c>
      <c r="Z23" s="258">
        <v>6.5978755690440094E-2</v>
      </c>
      <c r="AA23" s="257">
        <v>1087</v>
      </c>
      <c r="AC23" s="224"/>
    </row>
    <row r="24" spans="2:31" x14ac:dyDescent="0.35">
      <c r="B24" s="303" t="s">
        <v>45</v>
      </c>
      <c r="C24" s="219"/>
      <c r="D24" s="253">
        <v>65017</v>
      </c>
      <c r="E24" s="254">
        <v>67062</v>
      </c>
      <c r="F24" s="254">
        <v>65757</v>
      </c>
      <c r="G24" s="254">
        <v>65741</v>
      </c>
      <c r="H24" s="254">
        <v>65206</v>
      </c>
      <c r="I24" s="254">
        <v>67674</v>
      </c>
      <c r="J24" s="254">
        <v>70761</v>
      </c>
      <c r="K24" s="257">
        <v>74802</v>
      </c>
      <c r="M24" s="222"/>
      <c r="N24" s="256">
        <v>3.1453312210652618E-2</v>
      </c>
      <c r="O24" s="257">
        <v>2045</v>
      </c>
      <c r="P24" s="258">
        <v>-1.9459604545047915E-2</v>
      </c>
      <c r="Q24" s="257">
        <v>-1305</v>
      </c>
      <c r="R24" s="258">
        <v>-2.4332010280270211E-4</v>
      </c>
      <c r="S24" s="257">
        <v>-16</v>
      </c>
      <c r="T24" s="258">
        <v>-8.137996075508469E-3</v>
      </c>
      <c r="U24" s="257">
        <v>-535</v>
      </c>
      <c r="V24" s="258">
        <v>3.7849277673833726E-2</v>
      </c>
      <c r="W24" s="257">
        <v>2468</v>
      </c>
      <c r="X24" s="258">
        <v>4.5615746076779873E-2</v>
      </c>
      <c r="Y24" s="257">
        <v>3087</v>
      </c>
      <c r="Z24" s="258">
        <v>5.710772883367965E-2</v>
      </c>
      <c r="AA24" s="257">
        <v>4041</v>
      </c>
      <c r="AC24" s="224"/>
    </row>
    <row r="25" spans="2:31" x14ac:dyDescent="0.35">
      <c r="B25" s="303" t="s">
        <v>46</v>
      </c>
      <c r="C25" s="219"/>
      <c r="D25" s="253">
        <v>8100</v>
      </c>
      <c r="E25" s="254">
        <v>8282</v>
      </c>
      <c r="F25" s="254">
        <v>7638</v>
      </c>
      <c r="G25" s="254">
        <v>8004</v>
      </c>
      <c r="H25" s="254">
        <v>8548</v>
      </c>
      <c r="I25" s="254">
        <v>9180</v>
      </c>
      <c r="J25" s="254">
        <v>9334</v>
      </c>
      <c r="K25" s="257">
        <v>9620</v>
      </c>
      <c r="M25" s="222"/>
      <c r="N25" s="256">
        <v>2.246913580246912E-2</v>
      </c>
      <c r="O25" s="257">
        <v>182</v>
      </c>
      <c r="P25" s="258">
        <v>-7.7758995411736254E-2</v>
      </c>
      <c r="Q25" s="257">
        <v>-644</v>
      </c>
      <c r="R25" s="258">
        <v>4.7918303220738423E-2</v>
      </c>
      <c r="S25" s="257">
        <v>366</v>
      </c>
      <c r="T25" s="258">
        <v>6.7966016991504175E-2</v>
      </c>
      <c r="U25" s="257">
        <v>544</v>
      </c>
      <c r="V25" s="258">
        <v>7.3935423490875118E-2</v>
      </c>
      <c r="W25" s="257">
        <v>632</v>
      </c>
      <c r="X25" s="258">
        <v>1.6775599128540319E-2</v>
      </c>
      <c r="Y25" s="257">
        <v>154</v>
      </c>
      <c r="Z25" s="258">
        <v>3.0640668523676862E-2</v>
      </c>
      <c r="AA25" s="257">
        <v>286</v>
      </c>
      <c r="AC25" s="224"/>
    </row>
    <row r="26" spans="2:31" x14ac:dyDescent="0.35">
      <c r="B26" s="305" t="s">
        <v>1</v>
      </c>
      <c r="C26" s="219"/>
      <c r="D26" s="260">
        <v>2763</v>
      </c>
      <c r="E26" s="261">
        <v>2906</v>
      </c>
      <c r="F26" s="261">
        <v>2799</v>
      </c>
      <c r="G26" s="261">
        <v>2999</v>
      </c>
      <c r="H26" s="261">
        <v>3188</v>
      </c>
      <c r="I26" s="261">
        <v>3407</v>
      </c>
      <c r="J26" s="261">
        <v>3679</v>
      </c>
      <c r="K26" s="265">
        <v>3916</v>
      </c>
      <c r="M26" s="222"/>
      <c r="N26" s="264">
        <v>5.1755338400289563E-2</v>
      </c>
      <c r="O26" s="265">
        <v>143</v>
      </c>
      <c r="P26" s="266">
        <v>-3.6820371644872729E-2</v>
      </c>
      <c r="Q26" s="265">
        <v>-107</v>
      </c>
      <c r="R26" s="266">
        <v>7.1454090746695176E-2</v>
      </c>
      <c r="S26" s="265">
        <v>200</v>
      </c>
      <c r="T26" s="266">
        <v>6.302100700233404E-2</v>
      </c>
      <c r="U26" s="265">
        <v>189</v>
      </c>
      <c r="V26" s="266">
        <v>6.8695106649937276E-2</v>
      </c>
      <c r="W26" s="265">
        <v>219</v>
      </c>
      <c r="X26" s="266">
        <v>7.9835632521279676E-2</v>
      </c>
      <c r="Y26" s="265">
        <v>272</v>
      </c>
      <c r="Z26" s="266">
        <v>6.4419679260668605E-2</v>
      </c>
      <c r="AA26" s="265">
        <v>237</v>
      </c>
      <c r="AC26" s="224"/>
      <c r="AD26" s="224"/>
      <c r="AE26" s="286"/>
    </row>
    <row r="27" spans="2:31" x14ac:dyDescent="0.35">
      <c r="B27" s="235" t="s">
        <v>0</v>
      </c>
      <c r="C27" s="219"/>
      <c r="D27" s="1222">
        <f>SUM(D9:D26)</f>
        <v>1054275</v>
      </c>
      <c r="E27" s="306">
        <f>SUM(E9:E26)</f>
        <v>1115183</v>
      </c>
      <c r="F27" s="307">
        <f>SUM(F9:F26)</f>
        <v>1124230</v>
      </c>
      <c r="G27" s="306">
        <f>SUM(G9:G26)</f>
        <v>1222142</v>
      </c>
      <c r="H27" s="307">
        <v>1313437</v>
      </c>
      <c r="I27" s="306">
        <v>1411866</v>
      </c>
      <c r="J27" s="306">
        <v>1518424</v>
      </c>
      <c r="K27" s="306">
        <f>SUM(K9:K26)</f>
        <v>1677042</v>
      </c>
      <c r="L27" s="308"/>
      <c r="M27" s="222"/>
      <c r="N27" s="240">
        <f>E27/D27-1</f>
        <v>5.7772402836072212E-2</v>
      </c>
      <c r="O27" s="241">
        <f>E27-D27</f>
        <v>60908</v>
      </c>
      <c r="P27" s="242">
        <f>F27/E27-1</f>
        <v>8.1125698652149136E-3</v>
      </c>
      <c r="Q27" s="243">
        <f>F27-E27</f>
        <v>9047</v>
      </c>
      <c r="R27" s="242">
        <f t="shared" ref="R27" si="0">G27/F27-1</f>
        <v>8.7092498865890322E-2</v>
      </c>
      <c r="S27" s="237">
        <f t="shared" ref="S27" si="1">G27-F27</f>
        <v>97912</v>
      </c>
      <c r="T27" s="242">
        <f t="shared" ref="T27" si="2">H27/G27-1</f>
        <v>7.4700812180581222E-2</v>
      </c>
      <c r="U27" s="243">
        <f t="shared" ref="U27" si="3">H27-G27</f>
        <v>91295</v>
      </c>
      <c r="V27" s="309">
        <f t="shared" ref="V27" si="4">I27/H27-1</f>
        <v>7.4940023769697328E-2</v>
      </c>
      <c r="W27" s="237">
        <f t="shared" ref="W27" si="5">I27-H27</f>
        <v>98429</v>
      </c>
      <c r="X27" s="242">
        <f t="shared" ref="X27" si="6">J27/I27-1</f>
        <v>7.5473168133519675E-2</v>
      </c>
      <c r="Y27" s="243">
        <f>SUM(Y9:Y26)</f>
        <v>106558</v>
      </c>
      <c r="Z27" s="242">
        <v>0.10446225823617117</v>
      </c>
      <c r="AA27" s="243">
        <v>158618</v>
      </c>
    </row>
    <row r="28" spans="2:31" x14ac:dyDescent="0.35">
      <c r="D28" s="296"/>
      <c r="F28" s="296"/>
      <c r="H28" s="296"/>
      <c r="I28" s="296"/>
      <c r="L28" s="296"/>
    </row>
  </sheetData>
  <mergeCells count="10">
    <mergeCell ref="B3:Z3"/>
    <mergeCell ref="D5:L6"/>
    <mergeCell ref="N5:AA5"/>
    <mergeCell ref="N6:O6"/>
    <mergeCell ref="P6:Q6"/>
    <mergeCell ref="Z6:AA6"/>
    <mergeCell ref="R6:S6"/>
    <mergeCell ref="T6:U6"/>
    <mergeCell ref="V6:W6"/>
    <mergeCell ref="X6:Y6"/>
  </mergeCells>
  <pageMargins left="0.7" right="0.7" top="0.75" bottom="0.75" header="0.3" footer="0.3"/>
  <pageSetup paperSize="9" scale="57"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500-000005000000}">
          <x14:colorSeries rgb="FF376092"/>
          <x14:colorNegative rgb="FFD00000"/>
          <x14:colorAxis rgb="FF000000"/>
          <x14:colorMarkers rgb="FFD00000"/>
          <x14:colorFirst rgb="FFD00000"/>
          <x14:colorLast rgb="FFD00000"/>
          <x14:colorHigh rgb="FFD00000"/>
          <x14:colorLow rgb="FFD00000"/>
          <x14:sparklines>
            <x14:sparkline>
              <xm:f>EVO_resolPIA!D9:K9</xm:f>
              <xm:sqref>L9</xm:sqref>
            </x14:sparkline>
            <x14:sparkline>
              <xm:f>EVO_resolPIA!D10:K10</xm:f>
              <xm:sqref>L10</xm:sqref>
            </x14:sparkline>
            <x14:sparkline>
              <xm:f>EVO_resolPIA!D11:K11</xm:f>
              <xm:sqref>L11</xm:sqref>
            </x14:sparkline>
            <x14:sparkline>
              <xm:f>EVO_resolPIA!D12:K12</xm:f>
              <xm:sqref>L12</xm:sqref>
            </x14:sparkline>
            <x14:sparkline>
              <xm:f>EVO_resolPIA!D13:K13</xm:f>
              <xm:sqref>L13</xm:sqref>
            </x14:sparkline>
            <x14:sparkline>
              <xm:f>EVO_resolPIA!D14:K14</xm:f>
              <xm:sqref>L14</xm:sqref>
            </x14:sparkline>
            <x14:sparkline>
              <xm:f>EVO_resolPIA!D15:K15</xm:f>
              <xm:sqref>L15</xm:sqref>
            </x14:sparkline>
            <x14:sparkline>
              <xm:f>EVO_resolPIA!D16:K16</xm:f>
              <xm:sqref>L16</xm:sqref>
            </x14:sparkline>
            <x14:sparkline>
              <xm:f>EVO_resolPIA!D17:K17</xm:f>
              <xm:sqref>L17</xm:sqref>
            </x14:sparkline>
            <x14:sparkline>
              <xm:f>EVO_resolPIA!D18:K18</xm:f>
              <xm:sqref>L18</xm:sqref>
            </x14:sparkline>
            <x14:sparkline>
              <xm:f>EVO_resolPIA!D19:K19</xm:f>
              <xm:sqref>L19</xm:sqref>
            </x14:sparkline>
            <x14:sparkline>
              <xm:f>EVO_resolPIA!D20:K20</xm:f>
              <xm:sqref>L20</xm:sqref>
            </x14:sparkline>
            <x14:sparkline>
              <xm:f>EVO_resolPIA!D21:K21</xm:f>
              <xm:sqref>L21</xm:sqref>
            </x14:sparkline>
            <x14:sparkline>
              <xm:f>EVO_resolPIA!D22:K22</xm:f>
              <xm:sqref>L22</xm:sqref>
            </x14:sparkline>
            <x14:sparkline>
              <xm:f>EVO_resolPIA!D23:K23</xm:f>
              <xm:sqref>L23</xm:sqref>
            </x14:sparkline>
            <x14:sparkline>
              <xm:f>EVO_resolPIA!D24:K24</xm:f>
              <xm:sqref>L24</xm:sqref>
            </x14:sparkline>
            <x14:sparkline>
              <xm:f>EVO_resolPIA!D25:K25</xm:f>
              <xm:sqref>L25</xm:sqref>
            </x14:sparkline>
            <x14:sparkline>
              <xm:f>EVO_resolPIA!D26:K26</xm:f>
              <xm:sqref>L26</xm:sqref>
            </x14:sparkline>
            <x14:sparkline>
              <xm:f>EVO_resolPIA!D27:K27</xm:f>
              <xm:sqref>L27</xm:sqref>
            </x14:sparkline>
          </x14:sparklines>
        </x14:sparklineGroup>
      </x14:sparklineGroups>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Hoja77">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194</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61" t="s">
        <v>454</v>
      </c>
      <c r="C6" s="1561"/>
      <c r="D6" s="1561"/>
      <c r="E6" s="1561"/>
      <c r="F6" s="1561"/>
      <c r="G6" s="1561"/>
      <c r="H6" s="1561"/>
      <c r="I6" s="1561"/>
      <c r="J6" s="1016"/>
      <c r="K6" s="1016"/>
      <c r="L6" s="1016"/>
      <c r="M6" s="1067"/>
      <c r="N6" s="1067"/>
      <c r="O6" s="1067"/>
      <c r="P6" s="1067"/>
      <c r="Q6" s="1067"/>
      <c r="R6" s="1067"/>
    </row>
    <row r="7" spans="1:18" s="621" customFormat="1" ht="15.75" customHeight="1" x14ac:dyDescent="0.25">
      <c r="A7" s="1015"/>
      <c r="B7" s="1700" t="str">
        <f>porsaad!$B$6</f>
        <v>Situación a 31 de diciembre de 2025</v>
      </c>
      <c r="C7" s="1700"/>
      <c r="D7" s="1700"/>
      <c r="E7" s="1700"/>
      <c r="F7" s="1700"/>
      <c r="G7" s="1700"/>
      <c r="H7" s="1700"/>
      <c r="I7" s="1700"/>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13" t="s">
        <v>12</v>
      </c>
      <c r="C9" s="1715" t="s">
        <v>48</v>
      </c>
      <c r="D9" s="1715"/>
      <c r="E9" s="1716" t="s">
        <v>33</v>
      </c>
      <c r="F9" s="1717"/>
      <c r="G9" s="1718" t="s">
        <v>32</v>
      </c>
      <c r="H9" s="1719"/>
      <c r="I9" s="1070"/>
      <c r="J9" s="1070"/>
      <c r="K9" s="1070"/>
      <c r="L9" s="1070"/>
      <c r="M9" s="1070"/>
      <c r="N9" s="1070"/>
      <c r="O9" s="1070"/>
    </row>
    <row r="10" spans="1:18" ht="46.5" customHeight="1" x14ac:dyDescent="0.35">
      <c r="B10" s="1714"/>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v>142.17500000000001</v>
      </c>
      <c r="D11" s="1073">
        <v>0.94462619182281571</v>
      </c>
      <c r="E11" s="1072">
        <v>472.73007575758521</v>
      </c>
      <c r="F11" s="1073">
        <v>0.39212709958387248</v>
      </c>
      <c r="G11" s="1072">
        <v>546.24297638661369</v>
      </c>
      <c r="H11" s="1073">
        <v>0.32565389573183212</v>
      </c>
      <c r="I11" s="1070"/>
      <c r="J11" s="1070"/>
      <c r="K11" s="1070"/>
      <c r="L11" s="1070"/>
      <c r="M11" s="1070"/>
      <c r="N11" s="1070"/>
      <c r="O11" s="1070"/>
    </row>
    <row r="12" spans="1:18" ht="15" customHeight="1" x14ac:dyDescent="0.35">
      <c r="B12" s="1074" t="s">
        <v>7</v>
      </c>
      <c r="C12" s="1075">
        <v>206.75552631578947</v>
      </c>
      <c r="D12" s="1076">
        <v>0.49722853428789243</v>
      </c>
      <c r="E12" s="1075">
        <v>407.32051665355345</v>
      </c>
      <c r="F12" s="1076">
        <v>0.60694237275095297</v>
      </c>
      <c r="G12" s="1075">
        <v>461.06562514827976</v>
      </c>
      <c r="H12" s="1076">
        <v>0.42618293010684827</v>
      </c>
      <c r="I12" s="1070"/>
      <c r="J12" s="1070"/>
      <c r="K12" s="1070"/>
      <c r="L12" s="1070"/>
      <c r="M12" s="1070"/>
      <c r="N12" s="1070"/>
      <c r="O12" s="1070"/>
    </row>
    <row r="13" spans="1:18" ht="15" customHeight="1" x14ac:dyDescent="0.35">
      <c r="B13" s="1074" t="s">
        <v>37</v>
      </c>
      <c r="C13" s="1075">
        <v>351.62100000000004</v>
      </c>
      <c r="D13" s="1076">
        <v>0.35969276442537762</v>
      </c>
      <c r="E13" s="1075">
        <v>394.87416998672234</v>
      </c>
      <c r="F13" s="1076">
        <v>0.41207308505814039</v>
      </c>
      <c r="G13" s="1075">
        <v>428.82946259985744</v>
      </c>
      <c r="H13" s="1076">
        <v>0.43447549494373483</v>
      </c>
      <c r="I13" s="1070"/>
      <c r="J13" s="1070"/>
      <c r="K13" s="1070"/>
      <c r="L13" s="1070"/>
      <c r="M13" s="1070"/>
      <c r="N13" s="1070"/>
      <c r="O13" s="1070"/>
    </row>
    <row r="14" spans="1:18" ht="15" customHeight="1" x14ac:dyDescent="0.35">
      <c r="B14" s="1074" t="s">
        <v>38</v>
      </c>
      <c r="C14" s="1075">
        <v>553.94000000000005</v>
      </c>
      <c r="D14" s="1076">
        <v>0</v>
      </c>
      <c r="E14" s="1075">
        <v>571.28339499999981</v>
      </c>
      <c r="F14" s="1076">
        <v>0.23911948903371802</v>
      </c>
      <c r="G14" s="1075">
        <v>514.6131746031748</v>
      </c>
      <c r="H14" s="1076">
        <v>0.36217757304081655</v>
      </c>
      <c r="I14" s="1070"/>
      <c r="J14" s="1070"/>
      <c r="K14" s="1070"/>
      <c r="L14" s="1070"/>
      <c r="M14" s="1070"/>
      <c r="N14" s="1070"/>
      <c r="O14" s="1070"/>
    </row>
    <row r="15" spans="1:18" ht="15" customHeight="1" x14ac:dyDescent="0.35">
      <c r="B15" s="1074" t="s">
        <v>6</v>
      </c>
      <c r="C15" s="1075">
        <v>494.15571428571428</v>
      </c>
      <c r="D15" s="1076">
        <v>0.42217346900610087</v>
      </c>
      <c r="E15" s="1075">
        <v>567.55056401811521</v>
      </c>
      <c r="F15" s="1076">
        <v>0.45550761233999704</v>
      </c>
      <c r="G15" s="1075">
        <v>578.84640563564983</v>
      </c>
      <c r="H15" s="1076">
        <v>0.42150523139801066</v>
      </c>
      <c r="I15" s="1070"/>
      <c r="J15" s="1070"/>
      <c r="K15" s="1070"/>
      <c r="L15" s="1070"/>
      <c r="M15" s="1070"/>
      <c r="N15" s="1070"/>
      <c r="O15" s="1070"/>
    </row>
    <row r="16" spans="1:18" ht="15" customHeight="1" x14ac:dyDescent="0.35">
      <c r="B16" s="1074" t="s">
        <v>5</v>
      </c>
      <c r="C16" s="1075">
        <v>603.50071428571425</v>
      </c>
      <c r="D16" s="1076">
        <v>0.38557074110267653</v>
      </c>
      <c r="E16" s="1075">
        <v>548.01687050359726</v>
      </c>
      <c r="F16" s="1076">
        <v>0.45064815336404612</v>
      </c>
      <c r="G16" s="1075">
        <v>536.64037209302319</v>
      </c>
      <c r="H16" s="1076">
        <v>0.45190981531921653</v>
      </c>
      <c r="I16" s="1070"/>
      <c r="J16" s="1070"/>
      <c r="K16" s="1070"/>
      <c r="L16" s="1070"/>
      <c r="M16" s="1070"/>
      <c r="N16" s="1070"/>
      <c r="O16" s="1070"/>
    </row>
    <row r="17" spans="1:15" ht="15" customHeight="1" x14ac:dyDescent="0.35">
      <c r="B17" s="1074" t="s">
        <v>4</v>
      </c>
      <c r="C17" s="1075">
        <v>159.19749999999999</v>
      </c>
      <c r="D17" s="1076">
        <v>0.74369886461784918</v>
      </c>
      <c r="E17" s="1075">
        <v>426.03781915420518</v>
      </c>
      <c r="F17" s="1076">
        <v>0.67972640560315489</v>
      </c>
      <c r="G17" s="1075">
        <v>566.92812697577222</v>
      </c>
      <c r="H17" s="1076">
        <v>0.56481080533928385</v>
      </c>
      <c r="I17" s="1070"/>
      <c r="J17" s="1070"/>
      <c r="K17" s="1070"/>
      <c r="L17" s="1070"/>
      <c r="M17" s="1070"/>
      <c r="N17" s="1070"/>
      <c r="O17" s="1070"/>
    </row>
    <row r="18" spans="1:15" ht="15" customHeight="1" x14ac:dyDescent="0.35">
      <c r="B18" s="1074" t="s">
        <v>40</v>
      </c>
      <c r="C18" s="1075">
        <v>247.45478163653638</v>
      </c>
      <c r="D18" s="1076">
        <v>0.39853341200712794</v>
      </c>
      <c r="E18" s="1075">
        <v>414.839194851488</v>
      </c>
      <c r="F18" s="1076">
        <v>0.58670246823563044</v>
      </c>
      <c r="G18" s="1075">
        <v>409.86996880901734</v>
      </c>
      <c r="H18" s="1076">
        <v>0.572651980937398</v>
      </c>
      <c r="I18" s="1070"/>
      <c r="J18" s="1070"/>
      <c r="K18" s="1070"/>
      <c r="L18" s="1070"/>
      <c r="M18" s="1070"/>
      <c r="N18" s="1070"/>
      <c r="O18" s="1070"/>
    </row>
    <row r="19" spans="1:15" ht="15" customHeight="1" x14ac:dyDescent="0.35">
      <c r="B19" s="1074" t="s">
        <v>41</v>
      </c>
      <c r="C19" s="1075">
        <v>522.11500000000001</v>
      </c>
      <c r="D19" s="1076">
        <v>0.35576175892572814</v>
      </c>
      <c r="E19" s="1075">
        <v>680.17898499168916</v>
      </c>
      <c r="F19" s="1076">
        <v>0.45414101895029213</v>
      </c>
      <c r="G19" s="1075">
        <v>660.13073619630393</v>
      </c>
      <c r="H19" s="1076">
        <v>0.46452621216656692</v>
      </c>
      <c r="I19" s="1070"/>
      <c r="J19" s="1070"/>
      <c r="K19" s="1070"/>
      <c r="L19" s="1070"/>
      <c r="M19" s="1070"/>
      <c r="N19" s="1070"/>
      <c r="O19" s="1070"/>
    </row>
    <row r="20" spans="1:15" ht="15" customHeight="1" x14ac:dyDescent="0.35">
      <c r="B20" s="1074" t="s">
        <v>3</v>
      </c>
      <c r="C20" s="1075">
        <v>1456.0489340101526</v>
      </c>
      <c r="D20" s="1076">
        <v>0.34122104106969536</v>
      </c>
      <c r="E20" s="1075">
        <v>979.07005536757993</v>
      </c>
      <c r="F20" s="1076">
        <v>0.39692608641158944</v>
      </c>
      <c r="G20" s="1075">
        <v>921.67977219430463</v>
      </c>
      <c r="H20" s="1076">
        <v>0.38979872429503759</v>
      </c>
      <c r="I20" s="1070"/>
      <c r="J20" s="1070"/>
      <c r="K20" s="1070"/>
      <c r="L20" s="1070"/>
      <c r="M20" s="1070"/>
      <c r="N20" s="1070"/>
      <c r="O20" s="1070"/>
    </row>
    <row r="21" spans="1:15" ht="15" customHeight="1" x14ac:dyDescent="0.35">
      <c r="B21" s="1074" t="s">
        <v>2</v>
      </c>
      <c r="C21" s="1075" t="s">
        <v>363</v>
      </c>
      <c r="D21" s="1076" t="s">
        <v>363</v>
      </c>
      <c r="E21" s="1075">
        <v>381.41971014492782</v>
      </c>
      <c r="F21" s="1076">
        <v>0.51667963111341331</v>
      </c>
      <c r="G21" s="1075">
        <v>461.12038586956629</v>
      </c>
      <c r="H21" s="1076">
        <v>0.47154515295761223</v>
      </c>
      <c r="I21" s="1070"/>
      <c r="J21" s="1070"/>
      <c r="K21" s="1070"/>
      <c r="L21" s="1070"/>
      <c r="M21" s="1070"/>
      <c r="N21" s="1070"/>
      <c r="O21" s="1070"/>
    </row>
    <row r="22" spans="1:15" ht="15" customHeight="1" x14ac:dyDescent="0.35">
      <c r="B22" s="1074" t="s">
        <v>35</v>
      </c>
      <c r="C22" s="1075">
        <v>297.74247956403269</v>
      </c>
      <c r="D22" s="1076">
        <v>0.4079751853694365</v>
      </c>
      <c r="E22" s="1075">
        <v>409.26629001280645</v>
      </c>
      <c r="F22" s="1076">
        <v>0.44570661386006938</v>
      </c>
      <c r="G22" s="1075">
        <v>420.65122756481475</v>
      </c>
      <c r="H22" s="1076">
        <v>0.41511173176597682</v>
      </c>
      <c r="I22" s="1070"/>
      <c r="J22" s="1070"/>
      <c r="K22" s="1070"/>
      <c r="L22" s="1070"/>
      <c r="M22" s="1070"/>
      <c r="N22" s="1070"/>
      <c r="O22" s="1070"/>
    </row>
    <row r="23" spans="1:15" ht="15" customHeight="1" x14ac:dyDescent="0.35">
      <c r="B23" s="1074" t="s">
        <v>42</v>
      </c>
      <c r="C23" s="1075">
        <v>496.59666666666664</v>
      </c>
      <c r="D23" s="1076">
        <v>0.45233468956125472</v>
      </c>
      <c r="E23" s="1075">
        <v>607.5384525155597</v>
      </c>
      <c r="F23" s="1076">
        <v>0.2420526550144734</v>
      </c>
      <c r="G23" s="1075">
        <v>604.94927825157106</v>
      </c>
      <c r="H23" s="1076">
        <v>0.24336287734558962</v>
      </c>
      <c r="I23" s="1070"/>
      <c r="J23" s="1070"/>
      <c r="K23" s="1070"/>
      <c r="L23" s="1070"/>
      <c r="M23" s="1070"/>
      <c r="N23" s="1070"/>
      <c r="O23" s="1070"/>
    </row>
    <row r="24" spans="1:15" ht="15" customHeight="1" x14ac:dyDescent="0.35">
      <c r="B24" s="1074" t="s">
        <v>43</v>
      </c>
      <c r="C24" s="1075" t="s">
        <v>363</v>
      </c>
      <c r="D24" s="1076" t="s">
        <v>363</v>
      </c>
      <c r="E24" s="1075">
        <v>393.98879356568335</v>
      </c>
      <c r="F24" s="1076">
        <v>0.5907719206613633</v>
      </c>
      <c r="G24" s="1075">
        <v>412.14331730769186</v>
      </c>
      <c r="H24" s="1076">
        <v>0.5611282358027867</v>
      </c>
      <c r="I24" s="1070"/>
      <c r="J24" s="1070"/>
      <c r="K24" s="1070"/>
      <c r="L24" s="1070"/>
      <c r="M24" s="1070"/>
      <c r="N24" s="1070"/>
      <c r="O24" s="1070"/>
    </row>
    <row r="25" spans="1:15" ht="15" customHeight="1" x14ac:dyDescent="0.35">
      <c r="B25" s="1074" t="s">
        <v>44</v>
      </c>
      <c r="C25" s="1075">
        <v>1319.2516666666668</v>
      </c>
      <c r="D25" s="1076">
        <v>0.36857321530397325</v>
      </c>
      <c r="E25" s="1075">
        <v>911.24190760059639</v>
      </c>
      <c r="F25" s="1076">
        <v>0.62510036358816723</v>
      </c>
      <c r="G25" s="1075">
        <v>937.34256198347066</v>
      </c>
      <c r="H25" s="1076">
        <v>0.57207706430932814</v>
      </c>
      <c r="I25" s="1070"/>
      <c r="J25" s="1070"/>
      <c r="K25" s="1070"/>
      <c r="L25" s="1070"/>
      <c r="M25" s="1070"/>
      <c r="N25" s="1070"/>
      <c r="O25" s="1070"/>
    </row>
    <row r="26" spans="1:15" ht="15" customHeight="1" x14ac:dyDescent="0.35">
      <c r="B26" s="1074" t="s">
        <v>45</v>
      </c>
      <c r="C26" s="1075">
        <v>311.04468750000001</v>
      </c>
      <c r="D26" s="1076">
        <v>0.41430234174269481</v>
      </c>
      <c r="E26" s="1075">
        <v>648.98740540540825</v>
      </c>
      <c r="F26" s="1076">
        <v>0.32344157244654909</v>
      </c>
      <c r="G26" s="1075">
        <v>700.02700689655376</v>
      </c>
      <c r="H26" s="1076">
        <v>0.33948318856285764</v>
      </c>
      <c r="I26" s="1070"/>
      <c r="J26" s="1070"/>
      <c r="K26" s="1070"/>
      <c r="L26" s="1070"/>
      <c r="M26" s="1070"/>
      <c r="N26" s="1070"/>
      <c r="O26" s="1070"/>
    </row>
    <row r="27" spans="1:15" ht="15" customHeight="1" x14ac:dyDescent="0.35">
      <c r="B27" s="1074" t="s">
        <v>46</v>
      </c>
      <c r="C27" s="1075">
        <v>688.77217391304362</v>
      </c>
      <c r="D27" s="1076">
        <v>7.2824053450413581E-2</v>
      </c>
      <c r="E27" s="1075">
        <v>687.39657894736945</v>
      </c>
      <c r="F27" s="1076">
        <v>9.8338365484438237E-2</v>
      </c>
      <c r="G27" s="1075">
        <v>683.58963917525671</v>
      </c>
      <c r="H27" s="1076">
        <v>0.11391298644585812</v>
      </c>
      <c r="I27" s="1070"/>
      <c r="J27" s="1070"/>
      <c r="K27" s="1070"/>
      <c r="L27" s="1070"/>
      <c r="M27" s="1070"/>
      <c r="N27" s="1070"/>
      <c r="O27" s="1070"/>
    </row>
    <row r="28" spans="1:15" ht="15" customHeight="1" x14ac:dyDescent="0.35">
      <c r="B28" s="1077" t="s">
        <v>1</v>
      </c>
      <c r="C28" s="1078" t="s">
        <v>363</v>
      </c>
      <c r="D28" s="1079" t="s">
        <v>363</v>
      </c>
      <c r="E28" s="1078">
        <v>243.67</v>
      </c>
      <c r="F28" s="1079">
        <v>0</v>
      </c>
      <c r="G28" s="1078" t="s">
        <v>363</v>
      </c>
      <c r="H28" s="1079" t="s">
        <v>363</v>
      </c>
      <c r="I28" s="1070"/>
      <c r="J28" s="1070"/>
      <c r="K28" s="1070"/>
      <c r="L28" s="1070"/>
      <c r="M28" s="1070"/>
      <c r="N28" s="1070"/>
      <c r="O28" s="1070"/>
    </row>
    <row r="29" spans="1:15" ht="15" customHeight="1" x14ac:dyDescent="0.35">
      <c r="B29" s="1303" t="s">
        <v>0</v>
      </c>
      <c r="C29" s="1304">
        <v>406.16827970588167</v>
      </c>
      <c r="D29" s="1305">
        <v>1.067424701130963</v>
      </c>
      <c r="E29" s="1304">
        <v>549.82781881855431</v>
      </c>
      <c r="F29" s="1305">
        <v>0.56577609441293042</v>
      </c>
      <c r="G29" s="1304">
        <v>566.93413518869193</v>
      </c>
      <c r="H29" s="1305">
        <v>0.49430031527253543</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4.5" customHeight="1" x14ac:dyDescent="0.35">
      <c r="B32" s="1712" t="s">
        <v>288</v>
      </c>
      <c r="C32" s="1712"/>
      <c r="D32" s="1712"/>
      <c r="E32" s="1712"/>
      <c r="F32" s="1712"/>
      <c r="G32" s="1712"/>
      <c r="H32" s="1712"/>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7" orientation="landscape" r:id="rId1"/>
  <headerFooter alignWithMargins="0"/>
  <drawing r:id="rId2"/>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Hoja78">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195</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61" t="s">
        <v>453</v>
      </c>
      <c r="C6" s="1561"/>
      <c r="D6" s="1561"/>
      <c r="E6" s="1561"/>
      <c r="F6" s="1561"/>
      <c r="G6" s="1561"/>
      <c r="H6" s="1561"/>
      <c r="I6" s="1561"/>
      <c r="J6" s="1016"/>
      <c r="K6" s="1016"/>
      <c r="L6" s="1016"/>
      <c r="M6" s="1067"/>
      <c r="N6" s="1067"/>
      <c r="O6" s="1067"/>
      <c r="P6" s="1067"/>
      <c r="Q6" s="1067"/>
      <c r="R6" s="1067"/>
    </row>
    <row r="7" spans="1:18" s="621" customFormat="1" ht="15.75" customHeight="1" x14ac:dyDescent="0.25">
      <c r="A7" s="1015"/>
      <c r="B7" s="1700" t="str">
        <f>porsaad!$B$6</f>
        <v>Situación a 31 de diciembre de 2025</v>
      </c>
      <c r="C7" s="1700"/>
      <c r="D7" s="1700"/>
      <c r="E7" s="1700"/>
      <c r="F7" s="1700"/>
      <c r="G7" s="1700"/>
      <c r="H7" s="1700"/>
      <c r="I7" s="1700"/>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13" t="s">
        <v>12</v>
      </c>
      <c r="C9" s="1715" t="s">
        <v>48</v>
      </c>
      <c r="D9" s="1715"/>
      <c r="E9" s="1716" t="s">
        <v>33</v>
      </c>
      <c r="F9" s="1717"/>
      <c r="G9" s="1718" t="s">
        <v>32</v>
      </c>
      <c r="H9" s="1719"/>
      <c r="I9" s="1070"/>
      <c r="J9" s="1070"/>
      <c r="K9" s="1070"/>
      <c r="L9" s="1070"/>
      <c r="M9" s="1070"/>
      <c r="N9" s="1070"/>
      <c r="O9" s="1070"/>
    </row>
    <row r="10" spans="1:18" ht="46.5" customHeight="1" x14ac:dyDescent="0.35">
      <c r="B10" s="1714"/>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v>314.73412844036716</v>
      </c>
      <c r="D11" s="1073">
        <v>0.3433330921241784</v>
      </c>
      <c r="E11" s="1072">
        <v>318.80803278688512</v>
      </c>
      <c r="F11" s="1073">
        <v>0.39950297969145609</v>
      </c>
      <c r="G11" s="1072">
        <v>499.6634615384616</v>
      </c>
      <c r="H11" s="1073">
        <v>0.42320460394294068</v>
      </c>
      <c r="I11" s="1070"/>
      <c r="J11" s="1070"/>
      <c r="K11" s="1070"/>
      <c r="L11" s="1070"/>
      <c r="M11" s="1070"/>
      <c r="N11" s="1070"/>
      <c r="O11" s="1070"/>
    </row>
    <row r="12" spans="1:18" ht="15" customHeight="1" x14ac:dyDescent="0.35">
      <c r="B12" s="1074" t="s">
        <v>7</v>
      </c>
      <c r="C12" s="1075">
        <v>229.40555263157876</v>
      </c>
      <c r="D12" s="1076">
        <v>0.40397741512523294</v>
      </c>
      <c r="E12" s="1075">
        <v>192.38550279329613</v>
      </c>
      <c r="F12" s="1076">
        <v>0.48703229460245279</v>
      </c>
      <c r="G12" s="1075">
        <v>314.45891719745214</v>
      </c>
      <c r="H12" s="1076">
        <v>0.23583075914008153</v>
      </c>
      <c r="I12" s="1070"/>
      <c r="J12" s="1070"/>
      <c r="K12" s="1070"/>
      <c r="L12" s="1070"/>
      <c r="M12" s="1070"/>
      <c r="N12" s="1070"/>
      <c r="O12" s="1070"/>
    </row>
    <row r="13" spans="1:18" ht="15" customHeight="1" x14ac:dyDescent="0.35">
      <c r="B13" s="1074" t="s">
        <v>37</v>
      </c>
      <c r="C13" s="1075">
        <v>212.0791304347826</v>
      </c>
      <c r="D13" s="1076">
        <v>0.20646064746949069</v>
      </c>
      <c r="E13" s="1075">
        <v>302.98173913043411</v>
      </c>
      <c r="F13" s="1076">
        <v>0.12879863809676664</v>
      </c>
      <c r="G13" s="1075">
        <v>473.83038461538553</v>
      </c>
      <c r="H13" s="1076">
        <v>0.14658151971378169</v>
      </c>
      <c r="I13" s="1070"/>
      <c r="J13" s="1070"/>
      <c r="K13" s="1070"/>
      <c r="L13" s="1070"/>
      <c r="M13" s="1070"/>
      <c r="N13" s="1070"/>
      <c r="O13" s="1070"/>
    </row>
    <row r="14" spans="1:18" ht="15" customHeight="1" x14ac:dyDescent="0.35">
      <c r="B14" s="1074" t="s">
        <v>38</v>
      </c>
      <c r="C14" s="1075">
        <v>235.14000000000001</v>
      </c>
      <c r="D14" s="1076">
        <v>0.60078829260289957</v>
      </c>
      <c r="E14" s="1075">
        <v>269.97388888888889</v>
      </c>
      <c r="F14" s="1076">
        <v>0.48751846057901682</v>
      </c>
      <c r="G14" s="1075">
        <v>376.05028571428574</v>
      </c>
      <c r="H14" s="1076">
        <v>0.65860642694253191</v>
      </c>
      <c r="I14" s="1070"/>
      <c r="J14" s="1070"/>
      <c r="K14" s="1070"/>
      <c r="L14" s="1070"/>
      <c r="M14" s="1070"/>
      <c r="N14" s="1070"/>
      <c r="O14" s="1070"/>
    </row>
    <row r="15" spans="1:18" ht="15" customHeight="1" x14ac:dyDescent="0.35">
      <c r="B15" s="1074" t="s">
        <v>6</v>
      </c>
      <c r="C15" s="1075">
        <v>336.04514948454107</v>
      </c>
      <c r="D15" s="1076">
        <v>0.48953012966081977</v>
      </c>
      <c r="E15" s="1075">
        <v>348.89229540918336</v>
      </c>
      <c r="F15" s="1076">
        <v>0.44227119488753674</v>
      </c>
      <c r="G15" s="1075">
        <v>582.21612149532723</v>
      </c>
      <c r="H15" s="1076">
        <v>0.38582372147042221</v>
      </c>
      <c r="I15" s="1070"/>
      <c r="J15" s="1070"/>
      <c r="K15" s="1070"/>
      <c r="L15" s="1070"/>
      <c r="M15" s="1070"/>
      <c r="N15" s="1070"/>
      <c r="O15" s="1070"/>
    </row>
    <row r="16" spans="1:18" ht="15" customHeight="1" x14ac:dyDescent="0.35">
      <c r="B16" s="1074" t="s">
        <v>5</v>
      </c>
      <c r="C16" s="1075">
        <v>402.25</v>
      </c>
      <c r="D16" s="1076">
        <v>0</v>
      </c>
      <c r="E16" s="1075">
        <v>290.42</v>
      </c>
      <c r="F16" s="1076">
        <v>0.42968570320798366</v>
      </c>
      <c r="G16" s="1075">
        <v>521.09333333333336</v>
      </c>
      <c r="H16" s="1076">
        <v>0.54829004644882684</v>
      </c>
      <c r="I16" s="1070"/>
      <c r="J16" s="1070"/>
      <c r="K16" s="1070"/>
      <c r="L16" s="1070"/>
      <c r="M16" s="1070"/>
      <c r="N16" s="1070"/>
      <c r="O16" s="1070"/>
    </row>
    <row r="17" spans="1:15" ht="15" customHeight="1" x14ac:dyDescent="0.35">
      <c r="B17" s="1074" t="s">
        <v>4</v>
      </c>
      <c r="C17" s="1075">
        <v>243.36212044926449</v>
      </c>
      <c r="D17" s="1076">
        <v>0.53068076620770355</v>
      </c>
      <c r="E17" s="1075">
        <v>472.41273235144598</v>
      </c>
      <c r="F17" s="1076">
        <v>0.59794542824232511</v>
      </c>
      <c r="G17" s="1075">
        <v>632.84402684563918</v>
      </c>
      <c r="H17" s="1076">
        <v>0.52709862580404354</v>
      </c>
      <c r="I17" s="1070"/>
      <c r="J17" s="1070"/>
      <c r="K17" s="1070"/>
      <c r="L17" s="1070"/>
      <c r="M17" s="1070"/>
      <c r="N17" s="1070"/>
      <c r="O17" s="1070"/>
    </row>
    <row r="18" spans="1:15" ht="15" customHeight="1" x14ac:dyDescent="0.35">
      <c r="B18" s="1074" t="s">
        <v>40</v>
      </c>
      <c r="C18" s="1075">
        <v>209.68903846153844</v>
      </c>
      <c r="D18" s="1076">
        <v>0.57664531751462433</v>
      </c>
      <c r="E18" s="1075">
        <v>243.08121673003805</v>
      </c>
      <c r="F18" s="1076">
        <v>0.49631340307361776</v>
      </c>
      <c r="G18" s="1075">
        <v>271.81366666666668</v>
      </c>
      <c r="H18" s="1076">
        <v>0.4397980627167043</v>
      </c>
      <c r="I18" s="1070"/>
      <c r="J18" s="1070"/>
      <c r="K18" s="1070"/>
      <c r="L18" s="1070"/>
      <c r="M18" s="1070"/>
      <c r="N18" s="1070"/>
      <c r="O18" s="1070"/>
    </row>
    <row r="19" spans="1:15" ht="15" customHeight="1" x14ac:dyDescent="0.35">
      <c r="B19" s="1074" t="s">
        <v>41</v>
      </c>
      <c r="C19" s="1075">
        <v>411.00885416666222</v>
      </c>
      <c r="D19" s="1076">
        <v>0.15360267493667479</v>
      </c>
      <c r="E19" s="1075">
        <v>418.68778808970688</v>
      </c>
      <c r="F19" s="1076">
        <v>0.12770201181857513</v>
      </c>
      <c r="G19" s="1075">
        <v>418.87684931506891</v>
      </c>
      <c r="H19" s="1076">
        <v>0.12347623266046209</v>
      </c>
      <c r="I19" s="1070"/>
      <c r="J19" s="1070"/>
      <c r="K19" s="1070"/>
      <c r="L19" s="1070"/>
      <c r="M19" s="1070"/>
      <c r="N19" s="1070"/>
      <c r="O19" s="1070"/>
    </row>
    <row r="20" spans="1:15" ht="15" customHeight="1" x14ac:dyDescent="0.35">
      <c r="B20" s="1074" t="s">
        <v>3</v>
      </c>
      <c r="C20" s="1075">
        <v>467.37250000000108</v>
      </c>
      <c r="D20" s="1076">
        <v>0.52711946587320602</v>
      </c>
      <c r="E20" s="1075">
        <v>489.39166666666409</v>
      </c>
      <c r="F20" s="1076">
        <v>0.41269523518038237</v>
      </c>
      <c r="G20" s="1075">
        <v>673.77343558282178</v>
      </c>
      <c r="H20" s="1076">
        <v>0.27962940065110692</v>
      </c>
      <c r="I20" s="1070"/>
      <c r="J20" s="1070"/>
      <c r="K20" s="1070"/>
      <c r="L20" s="1070"/>
      <c r="M20" s="1070"/>
      <c r="N20" s="1070"/>
      <c r="O20" s="1070"/>
    </row>
    <row r="21" spans="1:15" ht="15" customHeight="1" x14ac:dyDescent="0.35">
      <c r="B21" s="1074" t="s">
        <v>2</v>
      </c>
      <c r="C21" s="1075">
        <v>293.31638805970158</v>
      </c>
      <c r="D21" s="1076">
        <v>0.3494893542252403</v>
      </c>
      <c r="E21" s="1075">
        <v>341.96973190348547</v>
      </c>
      <c r="F21" s="1076">
        <v>0.32409681010469388</v>
      </c>
      <c r="G21" s="1075">
        <v>367.61507142857141</v>
      </c>
      <c r="H21" s="1076">
        <v>0.35700843912892222</v>
      </c>
      <c r="I21" s="1070"/>
      <c r="J21" s="1070"/>
      <c r="K21" s="1070"/>
      <c r="L21" s="1070"/>
      <c r="M21" s="1070"/>
      <c r="N21" s="1070"/>
      <c r="O21" s="1070"/>
    </row>
    <row r="22" spans="1:15" ht="15" customHeight="1" x14ac:dyDescent="0.35">
      <c r="B22" s="1074" t="s">
        <v>35</v>
      </c>
      <c r="C22" s="1075">
        <v>225.23555999999948</v>
      </c>
      <c r="D22" s="1076">
        <v>0.40567661238015912</v>
      </c>
      <c r="E22" s="1075">
        <v>230.71996911196919</v>
      </c>
      <c r="F22" s="1076">
        <v>0.42851871756245102</v>
      </c>
      <c r="G22" s="1075">
        <v>356.33131868131994</v>
      </c>
      <c r="H22" s="1076">
        <v>0.43251666961642482</v>
      </c>
      <c r="I22" s="1070"/>
      <c r="J22" s="1070"/>
      <c r="K22" s="1070"/>
      <c r="L22" s="1070"/>
      <c r="M22" s="1070"/>
      <c r="N22" s="1070"/>
      <c r="O22" s="1070"/>
    </row>
    <row r="23" spans="1:15" ht="15" customHeight="1" x14ac:dyDescent="0.35">
      <c r="B23" s="1074" t="s">
        <v>42</v>
      </c>
      <c r="C23" s="1075">
        <v>320.12719409282704</v>
      </c>
      <c r="D23" s="1076">
        <v>0.12713277400656967</v>
      </c>
      <c r="E23" s="1075">
        <v>335.60646766169117</v>
      </c>
      <c r="F23" s="1076">
        <v>0.16081910325175011</v>
      </c>
      <c r="G23" s="1075">
        <v>458.51851024207849</v>
      </c>
      <c r="H23" s="1076">
        <v>0.22755735125207796</v>
      </c>
      <c r="I23" s="1070"/>
      <c r="J23" s="1070"/>
      <c r="K23" s="1070"/>
      <c r="L23" s="1070"/>
      <c r="M23" s="1070"/>
      <c r="N23" s="1070"/>
      <c r="O23" s="1070"/>
    </row>
    <row r="24" spans="1:15" ht="15" customHeight="1" x14ac:dyDescent="0.35">
      <c r="B24" s="1074" t="s">
        <v>43</v>
      </c>
      <c r="C24" s="1075">
        <v>412.7537500000002</v>
      </c>
      <c r="D24" s="1076">
        <v>0.151413587990997</v>
      </c>
      <c r="E24" s="1075">
        <v>427.14773722627831</v>
      </c>
      <c r="F24" s="1076">
        <v>0.23672852287802992</v>
      </c>
      <c r="G24" s="1075">
        <v>630.92235772357742</v>
      </c>
      <c r="H24" s="1076">
        <v>0.22259727434972976</v>
      </c>
      <c r="I24" s="1070"/>
      <c r="J24" s="1070"/>
      <c r="K24" s="1070"/>
      <c r="L24" s="1070"/>
      <c r="M24" s="1070"/>
      <c r="N24" s="1070"/>
      <c r="O24" s="1070"/>
    </row>
    <row r="25" spans="1:15" ht="15" customHeight="1" x14ac:dyDescent="0.35">
      <c r="B25" s="1074" t="s">
        <v>44</v>
      </c>
      <c r="C25" s="1075">
        <v>691.26457711442686</v>
      </c>
      <c r="D25" s="1076">
        <v>0.58960389950881331</v>
      </c>
      <c r="E25" s="1075">
        <v>735.34467105263093</v>
      </c>
      <c r="F25" s="1076">
        <v>0.54303929200889911</v>
      </c>
      <c r="G25" s="1075">
        <v>726.16176470588243</v>
      </c>
      <c r="H25" s="1076">
        <v>0.54098890676710187</v>
      </c>
      <c r="I25" s="1070"/>
      <c r="J25" s="1070"/>
      <c r="K25" s="1070"/>
      <c r="L25" s="1070"/>
      <c r="M25" s="1070"/>
      <c r="N25" s="1070"/>
      <c r="O25" s="1070"/>
    </row>
    <row r="26" spans="1:15" ht="15" customHeight="1" x14ac:dyDescent="0.35">
      <c r="B26" s="1074" t="s">
        <v>45</v>
      </c>
      <c r="C26" s="1075">
        <v>225</v>
      </c>
      <c r="D26" s="1076">
        <v>0.13333333333333333</v>
      </c>
      <c r="E26" s="1075">
        <v>444</v>
      </c>
      <c r="F26" s="1076">
        <v>0.22047032844417599</v>
      </c>
      <c r="G26" s="1075">
        <v>497.71428571428572</v>
      </c>
      <c r="H26" s="1076">
        <v>1.2150407857933372E-2</v>
      </c>
      <c r="I26" s="1070"/>
      <c r="J26" s="1070"/>
      <c r="K26" s="1070"/>
      <c r="L26" s="1070"/>
      <c r="M26" s="1070"/>
      <c r="N26" s="1070"/>
      <c r="O26" s="1070"/>
    </row>
    <row r="27" spans="1:15" ht="15" customHeight="1" x14ac:dyDescent="0.35">
      <c r="B27" s="1074" t="s">
        <v>46</v>
      </c>
      <c r="C27" s="1075">
        <v>335.61800000000005</v>
      </c>
      <c r="D27" s="1076">
        <v>0.27410119999583049</v>
      </c>
      <c r="E27" s="1075">
        <v>288.63435897435892</v>
      </c>
      <c r="F27" s="1076">
        <v>0.26228605052048254</v>
      </c>
      <c r="G27" s="1075">
        <v>502.06777777777785</v>
      </c>
      <c r="H27" s="1076">
        <v>0.29329638974685435</v>
      </c>
      <c r="I27" s="1070"/>
      <c r="J27" s="1070"/>
      <c r="K27" s="1070"/>
      <c r="L27" s="1070"/>
      <c r="M27" s="1070"/>
      <c r="N27" s="1070"/>
      <c r="O27" s="1070"/>
    </row>
    <row r="28" spans="1:15" ht="15" customHeight="1" x14ac:dyDescent="0.35">
      <c r="B28" s="1077" t="s">
        <v>1</v>
      </c>
      <c r="C28" s="1078" t="s">
        <v>363</v>
      </c>
      <c r="D28" s="1079" t="s">
        <v>363</v>
      </c>
      <c r="E28" s="1078" t="s">
        <v>363</v>
      </c>
      <c r="F28" s="1079" t="s">
        <v>363</v>
      </c>
      <c r="G28" s="1078" t="s">
        <v>363</v>
      </c>
      <c r="H28" s="1079" t="s">
        <v>363</v>
      </c>
      <c r="I28" s="1070"/>
      <c r="J28" s="1070"/>
      <c r="K28" s="1070"/>
      <c r="L28" s="1070"/>
      <c r="M28" s="1070"/>
      <c r="N28" s="1070"/>
      <c r="O28" s="1070"/>
    </row>
    <row r="29" spans="1:15" ht="15" customHeight="1" x14ac:dyDescent="0.35">
      <c r="B29" s="1303" t="s">
        <v>0</v>
      </c>
      <c r="C29" s="1304">
        <v>268.66636695475097</v>
      </c>
      <c r="D29" s="1305">
        <v>0.54358766217417753</v>
      </c>
      <c r="E29" s="1304">
        <v>369.86206272339138</v>
      </c>
      <c r="F29" s="1305">
        <v>0.54375316701019705</v>
      </c>
      <c r="G29" s="1304">
        <v>502.75285989355621</v>
      </c>
      <c r="H29" s="1305">
        <v>0.49467191690511381</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7.5" customHeight="1" x14ac:dyDescent="0.35">
      <c r="B32" s="1712" t="s">
        <v>288</v>
      </c>
      <c r="C32" s="1712"/>
      <c r="D32" s="1712"/>
      <c r="E32" s="1712"/>
      <c r="F32" s="1712"/>
      <c r="G32" s="1712"/>
      <c r="H32" s="1712"/>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Hoja79">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196</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61" t="s">
        <v>452</v>
      </c>
      <c r="C6" s="1561"/>
      <c r="D6" s="1561"/>
      <c r="E6" s="1561"/>
      <c r="F6" s="1561"/>
      <c r="G6" s="1561"/>
      <c r="H6" s="1561"/>
      <c r="I6" s="1561"/>
      <c r="J6" s="1016"/>
      <c r="K6" s="1016"/>
      <c r="L6" s="1016"/>
      <c r="M6" s="1067"/>
      <c r="N6" s="1067"/>
      <c r="O6" s="1067"/>
      <c r="P6" s="1067"/>
      <c r="Q6" s="1067"/>
      <c r="R6" s="1067"/>
    </row>
    <row r="7" spans="1:18" s="621" customFormat="1" ht="15.75" customHeight="1" x14ac:dyDescent="0.25">
      <c r="A7" s="1015"/>
      <c r="B7" s="1700" t="str">
        <f>porsaad!$B$6</f>
        <v>Situación a 31 de diciembre de 2025</v>
      </c>
      <c r="C7" s="1700"/>
      <c r="D7" s="1700"/>
      <c r="E7" s="1700"/>
      <c r="F7" s="1700"/>
      <c r="G7" s="1700"/>
      <c r="H7" s="1700"/>
      <c r="I7" s="1700"/>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13" t="s">
        <v>12</v>
      </c>
      <c r="C9" s="1715" t="s">
        <v>48</v>
      </c>
      <c r="D9" s="1715"/>
      <c r="E9" s="1716" t="s">
        <v>33</v>
      </c>
      <c r="F9" s="1717"/>
      <c r="G9" s="1718" t="s">
        <v>32</v>
      </c>
      <c r="H9" s="1719"/>
      <c r="I9" s="1070"/>
      <c r="J9" s="1070"/>
      <c r="K9" s="1070"/>
      <c r="L9" s="1070"/>
      <c r="M9" s="1070"/>
      <c r="N9" s="1070"/>
      <c r="O9" s="1070"/>
    </row>
    <row r="10" spans="1:18" ht="46.5" customHeight="1" x14ac:dyDescent="0.35">
      <c r="B10" s="1714"/>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363</v>
      </c>
      <c r="D11" s="1073" t="s">
        <v>363</v>
      </c>
      <c r="E11" s="1072" t="s">
        <v>363</v>
      </c>
      <c r="F11" s="1073" t="s">
        <v>363</v>
      </c>
      <c r="G11" s="1072" t="s">
        <v>363</v>
      </c>
      <c r="H11" s="1073" t="s">
        <v>363</v>
      </c>
      <c r="I11" s="1070"/>
      <c r="J11" s="1070"/>
      <c r="K11" s="1070"/>
      <c r="L11" s="1070"/>
      <c r="M11" s="1070"/>
      <c r="N11" s="1070"/>
      <c r="O11" s="1070"/>
    </row>
    <row r="12" spans="1:18" ht="15" customHeight="1" x14ac:dyDescent="0.35">
      <c r="B12" s="1074" t="s">
        <v>7</v>
      </c>
      <c r="C12" s="1075" t="s">
        <v>363</v>
      </c>
      <c r="D12" s="1076" t="s">
        <v>363</v>
      </c>
      <c r="E12" s="1075" t="s">
        <v>363</v>
      </c>
      <c r="F12" s="1076" t="s">
        <v>363</v>
      </c>
      <c r="G12" s="1075" t="s">
        <v>363</v>
      </c>
      <c r="H12" s="1076" t="s">
        <v>363</v>
      </c>
      <c r="I12" s="1070"/>
      <c r="J12" s="1070"/>
      <c r="K12" s="1070"/>
      <c r="L12" s="1070"/>
      <c r="M12" s="1070"/>
      <c r="N12" s="1070"/>
      <c r="O12" s="1070"/>
    </row>
    <row r="13" spans="1:18" ht="15" customHeight="1" x14ac:dyDescent="0.35">
      <c r="B13" s="1074" t="s">
        <v>37</v>
      </c>
      <c r="C13" s="1075">
        <v>383.25409171076103</v>
      </c>
      <c r="D13" s="1076">
        <v>0.41237646437235265</v>
      </c>
      <c r="E13" s="1075" t="s">
        <v>363</v>
      </c>
      <c r="F13" s="1076" t="s">
        <v>363</v>
      </c>
      <c r="G13" s="1075" t="s">
        <v>363</v>
      </c>
      <c r="H13" s="1076" t="s">
        <v>363</v>
      </c>
      <c r="I13" s="1070"/>
      <c r="J13" s="1070"/>
      <c r="K13" s="1070"/>
      <c r="L13" s="1070"/>
      <c r="M13" s="1070"/>
      <c r="N13" s="1070"/>
      <c r="O13" s="1070"/>
    </row>
    <row r="14" spans="1:18" ht="15" customHeight="1" x14ac:dyDescent="0.3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35">
      <c r="B15" s="1074" t="s">
        <v>6</v>
      </c>
      <c r="C15" s="1075">
        <v>238.80117265469275</v>
      </c>
      <c r="D15" s="1076">
        <v>0.484114314198485</v>
      </c>
      <c r="E15" s="1075">
        <v>347.15540293040777</v>
      </c>
      <c r="F15" s="1076">
        <v>0.43655085767102197</v>
      </c>
      <c r="G15" s="1075">
        <v>562.84876616915449</v>
      </c>
      <c r="H15" s="1076">
        <v>0.42138104515743968</v>
      </c>
      <c r="I15" s="1070"/>
      <c r="J15" s="1070"/>
      <c r="K15" s="1070"/>
      <c r="L15" s="1070"/>
      <c r="M15" s="1070"/>
      <c r="N15" s="1070"/>
      <c r="O15" s="1070"/>
    </row>
    <row r="16" spans="1:18" ht="15" customHeight="1" x14ac:dyDescent="0.35">
      <c r="B16" s="1074" t="s">
        <v>5</v>
      </c>
      <c r="C16" s="1075">
        <v>166.21055555555557</v>
      </c>
      <c r="D16" s="1076">
        <v>0.40249266065010425</v>
      </c>
      <c r="E16" s="1075">
        <v>185.59218749999999</v>
      </c>
      <c r="F16" s="1076">
        <v>0.37775973591889278</v>
      </c>
      <c r="G16" s="1075">
        <v>206.42249999999999</v>
      </c>
      <c r="H16" s="1076">
        <v>0.19868173656407373</v>
      </c>
      <c r="I16" s="1070"/>
      <c r="J16" s="1070"/>
      <c r="K16" s="1070"/>
      <c r="L16" s="1070"/>
      <c r="M16" s="1070"/>
      <c r="N16" s="1070"/>
      <c r="O16" s="1070"/>
    </row>
    <row r="17" spans="1:15" ht="15" customHeight="1" x14ac:dyDescent="0.35">
      <c r="B17" s="1074" t="s">
        <v>4</v>
      </c>
      <c r="C17" s="1075">
        <v>167.34530508474555</v>
      </c>
      <c r="D17" s="1076">
        <v>0.90494393447079013</v>
      </c>
      <c r="E17" s="1075">
        <v>204.73808726534736</v>
      </c>
      <c r="F17" s="1076">
        <v>1.0712661491146762</v>
      </c>
      <c r="G17" s="1075">
        <v>262.90780387551382</v>
      </c>
      <c r="H17" s="1076">
        <v>0.97110096600782347</v>
      </c>
      <c r="I17" s="1070"/>
      <c r="J17" s="1070"/>
      <c r="K17" s="1070"/>
      <c r="L17" s="1070"/>
      <c r="M17" s="1070"/>
      <c r="N17" s="1070"/>
      <c r="O17" s="1070"/>
    </row>
    <row r="18" spans="1:15" ht="15" customHeight="1" x14ac:dyDescent="0.35">
      <c r="B18" s="1074" t="s">
        <v>40</v>
      </c>
      <c r="C18" s="1075">
        <v>139.15766978922713</v>
      </c>
      <c r="D18" s="1076">
        <v>0.44899939716181364</v>
      </c>
      <c r="E18" s="1075">
        <v>186.7379860139859</v>
      </c>
      <c r="F18" s="1076">
        <v>0.49342844033564998</v>
      </c>
      <c r="G18" s="1075">
        <v>228.09119658119667</v>
      </c>
      <c r="H18" s="1076">
        <v>0.69718299173147946</v>
      </c>
      <c r="I18" s="1070"/>
      <c r="J18" s="1070"/>
      <c r="K18" s="1070"/>
      <c r="L18" s="1070"/>
      <c r="M18" s="1070"/>
      <c r="N18" s="1070"/>
      <c r="O18" s="1070"/>
    </row>
    <row r="19" spans="1:15" ht="15" customHeight="1" x14ac:dyDescent="0.35">
      <c r="B19" s="1074" t="s">
        <v>41</v>
      </c>
      <c r="C19" s="1075" t="s">
        <v>363</v>
      </c>
      <c r="D19" s="1076" t="s">
        <v>363</v>
      </c>
      <c r="E19" s="1075" t="s">
        <v>363</v>
      </c>
      <c r="F19" s="1076" t="s">
        <v>363</v>
      </c>
      <c r="G19" s="1075" t="s">
        <v>363</v>
      </c>
      <c r="H19" s="1076" t="s">
        <v>363</v>
      </c>
      <c r="I19" s="1070"/>
      <c r="J19" s="1070"/>
      <c r="K19" s="1070"/>
      <c r="L19" s="1070"/>
      <c r="M19" s="1070"/>
      <c r="N19" s="1070"/>
      <c r="O19" s="1070"/>
    </row>
    <row r="20" spans="1:15" ht="15" customHeight="1" x14ac:dyDescent="0.35">
      <c r="B20" s="1074" t="s">
        <v>3</v>
      </c>
      <c r="C20" s="1075">
        <v>268.73156043956038</v>
      </c>
      <c r="D20" s="1076">
        <v>0.2774345204167537</v>
      </c>
      <c r="E20" s="1075">
        <v>350.79448369565</v>
      </c>
      <c r="F20" s="1076">
        <v>0.31515451671327693</v>
      </c>
      <c r="G20" s="1075">
        <v>458.56112419700224</v>
      </c>
      <c r="H20" s="1076">
        <v>0.43907801953334152</v>
      </c>
      <c r="I20" s="1070"/>
      <c r="J20" s="1070"/>
      <c r="K20" s="1070"/>
      <c r="L20" s="1070"/>
      <c r="M20" s="1070"/>
      <c r="N20" s="1070"/>
      <c r="O20" s="1070"/>
    </row>
    <row r="21" spans="1:15" ht="15" customHeight="1" x14ac:dyDescent="0.35">
      <c r="B21" s="1074" t="s">
        <v>2</v>
      </c>
      <c r="C21" s="1075">
        <v>277.73658823529405</v>
      </c>
      <c r="D21" s="1076">
        <v>0.23101757836716763</v>
      </c>
      <c r="E21" s="1075">
        <v>354.15576850094817</v>
      </c>
      <c r="F21" s="1076">
        <v>0.30502470873930315</v>
      </c>
      <c r="G21" s="1075">
        <v>357.70462365591408</v>
      </c>
      <c r="H21" s="1076">
        <v>0.46612157442675889</v>
      </c>
      <c r="I21" s="1070"/>
      <c r="J21" s="1070"/>
      <c r="K21" s="1070"/>
      <c r="L21" s="1070"/>
      <c r="M21" s="1070"/>
      <c r="N21" s="1070"/>
      <c r="O21" s="1070"/>
    </row>
    <row r="22" spans="1:15" ht="15" customHeight="1" x14ac:dyDescent="0.35">
      <c r="B22" s="1074" t="s">
        <v>35</v>
      </c>
      <c r="C22" s="1075">
        <v>237.6610554951034</v>
      </c>
      <c r="D22" s="1076">
        <v>0.34320840857672114</v>
      </c>
      <c r="E22" s="1075">
        <v>333.56849431818</v>
      </c>
      <c r="F22" s="1076">
        <v>0.37254894361868945</v>
      </c>
      <c r="G22" s="1075">
        <v>535.16465517241454</v>
      </c>
      <c r="H22" s="1076">
        <v>0.41194520218850872</v>
      </c>
      <c r="I22" s="1070"/>
      <c r="J22" s="1070"/>
      <c r="K22" s="1070"/>
      <c r="L22" s="1070"/>
      <c r="M22" s="1070"/>
      <c r="N22" s="1070"/>
      <c r="O22" s="1070"/>
    </row>
    <row r="23" spans="1:15" ht="15" customHeight="1" x14ac:dyDescent="0.35">
      <c r="B23" s="1074" t="s">
        <v>42</v>
      </c>
      <c r="C23" s="1075">
        <v>304.96350960339242</v>
      </c>
      <c r="D23" s="1076">
        <v>0.10283591383856398</v>
      </c>
      <c r="E23" s="1075">
        <v>331.74740368509282</v>
      </c>
      <c r="F23" s="1076">
        <v>0.22067785199569309</v>
      </c>
      <c r="G23" s="1075">
        <v>449.3926231263323</v>
      </c>
      <c r="H23" s="1076">
        <v>0.33281086863094428</v>
      </c>
      <c r="I23" s="1070"/>
      <c r="J23" s="1070"/>
      <c r="K23" s="1070"/>
      <c r="L23" s="1070"/>
      <c r="M23" s="1070"/>
      <c r="N23" s="1070"/>
      <c r="O23" s="1070"/>
    </row>
    <row r="24" spans="1:15" ht="15" customHeight="1" x14ac:dyDescent="0.35">
      <c r="B24" s="1074" t="s">
        <v>43</v>
      </c>
      <c r="C24" s="1075">
        <v>297.78033333333337</v>
      </c>
      <c r="D24" s="1076">
        <v>0.17149542430725506</v>
      </c>
      <c r="E24" s="1075">
        <v>409.08568306011051</v>
      </c>
      <c r="F24" s="1076">
        <v>0.20010373479942625</v>
      </c>
      <c r="G24" s="1075">
        <v>676.42931578947343</v>
      </c>
      <c r="H24" s="1076">
        <v>0.18881728192524921</v>
      </c>
      <c r="I24" s="1070"/>
      <c r="J24" s="1070"/>
      <c r="K24" s="1070"/>
      <c r="L24" s="1070"/>
      <c r="M24" s="1070"/>
      <c r="N24" s="1070"/>
      <c r="O24" s="1070"/>
    </row>
    <row r="25" spans="1:15" ht="15" customHeight="1" x14ac:dyDescent="0.35">
      <c r="B25" s="1074" t="s">
        <v>44</v>
      </c>
      <c r="C25" s="1075">
        <v>294.54470588235313</v>
      </c>
      <c r="D25" s="1076">
        <v>7.3207135155455197E-2</v>
      </c>
      <c r="E25" s="1075" t="s">
        <v>363</v>
      </c>
      <c r="F25" s="1076" t="s">
        <v>363</v>
      </c>
      <c r="G25" s="1075" t="s">
        <v>363</v>
      </c>
      <c r="H25" s="1076" t="s">
        <v>363</v>
      </c>
      <c r="I25" s="1070"/>
      <c r="J25" s="1070"/>
      <c r="K25" s="1070"/>
      <c r="L25" s="1070"/>
      <c r="M25" s="1070"/>
      <c r="N25" s="1070"/>
      <c r="O25" s="1070"/>
    </row>
    <row r="26" spans="1:15" ht="15" customHeight="1" x14ac:dyDescent="0.35">
      <c r="B26" s="1074" t="s">
        <v>45</v>
      </c>
      <c r="C26" s="1075" t="s">
        <v>363</v>
      </c>
      <c r="D26" s="1076" t="s">
        <v>363</v>
      </c>
      <c r="E26" s="1075" t="s">
        <v>363</v>
      </c>
      <c r="F26" s="1076" t="s">
        <v>363</v>
      </c>
      <c r="G26" s="1075" t="s">
        <v>363</v>
      </c>
      <c r="H26" s="1076" t="s">
        <v>363</v>
      </c>
      <c r="I26" s="1070"/>
      <c r="J26" s="1070"/>
      <c r="K26" s="1070"/>
      <c r="L26" s="1070"/>
      <c r="M26" s="1070"/>
      <c r="N26" s="1070"/>
      <c r="O26" s="1070"/>
    </row>
    <row r="27" spans="1:15" ht="15" customHeight="1" x14ac:dyDescent="0.3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35">
      <c r="B28" s="1077" t="s">
        <v>1</v>
      </c>
      <c r="C28" s="1078" t="s">
        <v>363</v>
      </c>
      <c r="D28" s="1079" t="s">
        <v>363</v>
      </c>
      <c r="E28" s="1078" t="s">
        <v>363</v>
      </c>
      <c r="F28" s="1079" t="s">
        <v>363</v>
      </c>
      <c r="G28" s="1078" t="s">
        <v>363</v>
      </c>
      <c r="H28" s="1079" t="s">
        <v>363</v>
      </c>
      <c r="I28" s="1070"/>
      <c r="J28" s="1070"/>
      <c r="K28" s="1070"/>
      <c r="L28" s="1070"/>
      <c r="M28" s="1070"/>
      <c r="N28" s="1070"/>
      <c r="O28" s="1070"/>
    </row>
    <row r="29" spans="1:15" ht="15" customHeight="1" x14ac:dyDescent="0.35">
      <c r="B29" s="1303" t="s">
        <v>0</v>
      </c>
      <c r="C29" s="1304">
        <v>260.07225919695998</v>
      </c>
      <c r="D29" s="1305">
        <v>0.44106390444498328</v>
      </c>
      <c r="E29" s="1304">
        <v>300.95668646080992</v>
      </c>
      <c r="F29" s="1305">
        <v>0.51670705832363284</v>
      </c>
      <c r="G29" s="1304">
        <v>410.64579795889239</v>
      </c>
      <c r="H29" s="1305">
        <v>0.58070551779822221</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8.65" customHeight="1" x14ac:dyDescent="0.35">
      <c r="B32" s="1712" t="s">
        <v>288</v>
      </c>
      <c r="C32" s="1712"/>
      <c r="D32" s="1712"/>
      <c r="E32" s="1712"/>
      <c r="F32" s="1712"/>
      <c r="G32" s="1712"/>
      <c r="H32" s="1712"/>
    </row>
  </sheetData>
  <mergeCells count="7">
    <mergeCell ref="B32:H32"/>
    <mergeCell ref="B6:I6"/>
    <mergeCell ref="B7:I7"/>
    <mergeCell ref="B9:B10"/>
    <mergeCell ref="C9:D9"/>
    <mergeCell ref="E9:F9"/>
    <mergeCell ref="G9:H9"/>
  </mergeCells>
  <conditionalFormatting sqref="C11:C28">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E11:E28">
    <cfRule type="colorScale" priority="3">
      <colorScale>
        <cfvo type="min"/>
        <cfvo type="max"/>
        <color theme="4" tint="0.79998168889431442"/>
        <color theme="4" tint="-0.249977111117893"/>
      </colorScale>
    </cfRule>
    <cfRule type="colorScale" priority="4">
      <colorScale>
        <cfvo type="num" val="0"/>
        <cfvo type="num" val="20"/>
        <color rgb="FFFCFCFF"/>
        <color theme="4"/>
      </colorScale>
    </cfRule>
  </conditionalFormatting>
  <conditionalFormatting sqref="G11:G28">
    <cfRule type="colorScale" priority="1">
      <colorScale>
        <cfvo type="min"/>
        <cfvo type="max"/>
        <color theme="4" tint="0.79998168889431442"/>
        <color theme="4" tint="-0.249977111117893"/>
      </colorScale>
    </cfRule>
    <cfRule type="colorScale" priority="2">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Hoja80">
    <pageSetUpPr fitToPage="1"/>
  </sheetPr>
  <dimension ref="A1:R32"/>
  <sheetViews>
    <sheetView zoomScaleNormal="100" workbookViewId="0"/>
  </sheetViews>
  <sheetFormatPr baseColWidth="10" defaultColWidth="11.453125" defaultRowHeight="14.5" x14ac:dyDescent="0.35"/>
  <cols>
    <col min="1" max="1" width="5.81640625" style="666" customWidth="1"/>
    <col min="2" max="2" width="28.81640625" style="666" customWidth="1"/>
    <col min="3" max="3" width="10.81640625" style="666" bestFit="1" customWidth="1"/>
    <col min="4" max="4" width="12.54296875" style="666" customWidth="1"/>
    <col min="5" max="5" width="10.81640625" style="666" bestFit="1" customWidth="1"/>
    <col min="6" max="6" width="12.81640625" style="666" customWidth="1"/>
    <col min="7" max="7" width="10.81640625" style="666" bestFit="1" customWidth="1"/>
    <col min="8" max="8" width="12.81640625" style="666" customWidth="1"/>
    <col min="9" max="9" width="28.1796875" style="666" customWidth="1"/>
    <col min="10" max="10" width="7" style="666" customWidth="1"/>
    <col min="11" max="11" width="10.81640625" style="666" customWidth="1"/>
    <col min="12" max="12" width="7" style="666" customWidth="1"/>
    <col min="13" max="13" width="10.81640625" style="666" customWidth="1"/>
    <col min="14" max="14" width="7" style="666" customWidth="1"/>
    <col min="15" max="15" width="10.81640625" style="666" customWidth="1"/>
    <col min="16" max="16" width="11.453125" style="666"/>
    <col min="17" max="17" width="25.1796875" style="666" bestFit="1" customWidth="1"/>
    <col min="18" max="18" width="6.7265625" style="666" customWidth="1"/>
    <col min="19" max="19" width="10.7265625" style="666" customWidth="1"/>
    <col min="20" max="20" width="6.7265625" style="666" customWidth="1"/>
    <col min="21" max="21" width="10.7265625" style="666" customWidth="1"/>
    <col min="22" max="22" width="6.7265625" style="666" customWidth="1"/>
    <col min="23" max="23" width="10.7265625" style="666" customWidth="1"/>
    <col min="24" max="16384" width="11.453125" style="666"/>
  </cols>
  <sheetData>
    <row r="1" spans="1:18" s="700" customFormat="1" x14ac:dyDescent="0.35">
      <c r="A1" s="700" t="s">
        <v>96</v>
      </c>
      <c r="B1" s="700" t="s">
        <v>67</v>
      </c>
      <c r="C1" s="700" t="s">
        <v>197</v>
      </c>
      <c r="I1" s="700" t="s">
        <v>96</v>
      </c>
      <c r="J1" s="700" t="s">
        <v>67</v>
      </c>
      <c r="Q1" s="700" t="s">
        <v>81</v>
      </c>
    </row>
    <row r="2" spans="1:18" s="700" customFormat="1" x14ac:dyDescent="0.35"/>
    <row r="3" spans="1:18" s="700" customFormat="1" x14ac:dyDescent="0.35"/>
    <row r="4" spans="1:18" s="700" customFormat="1" x14ac:dyDescent="0.35"/>
    <row r="5" spans="1:18" s="700" customFormat="1" ht="16.5" customHeight="1" x14ac:dyDescent="0.35"/>
    <row r="6" spans="1:18" s="621" customFormat="1" ht="42.75" customHeight="1" x14ac:dyDescent="0.25">
      <c r="A6" s="1015"/>
      <c r="B6" s="1561" t="s">
        <v>451</v>
      </c>
      <c r="C6" s="1561"/>
      <c r="D6" s="1561"/>
      <c r="E6" s="1561"/>
      <c r="F6" s="1561"/>
      <c r="G6" s="1561"/>
      <c r="H6" s="1561"/>
      <c r="I6" s="1561"/>
      <c r="J6" s="1016"/>
      <c r="K6" s="1016"/>
      <c r="L6" s="1016"/>
      <c r="M6" s="1067"/>
      <c r="N6" s="1067"/>
      <c r="O6" s="1067"/>
      <c r="P6" s="1067"/>
      <c r="Q6" s="1067"/>
      <c r="R6" s="1067"/>
    </row>
    <row r="7" spans="1:18" s="621" customFormat="1" ht="15.75" customHeight="1" x14ac:dyDescent="0.25">
      <c r="A7" s="1015"/>
      <c r="B7" s="1700" t="str">
        <f>porsaad!$B$6</f>
        <v>Situación a 31 de diciembre de 2025</v>
      </c>
      <c r="C7" s="1700"/>
      <c r="D7" s="1700"/>
      <c r="E7" s="1700"/>
      <c r="F7" s="1700"/>
      <c r="G7" s="1700"/>
      <c r="H7" s="1700"/>
      <c r="I7" s="1700"/>
      <c r="J7" s="1068"/>
      <c r="K7" s="1068"/>
      <c r="L7" s="1068"/>
      <c r="M7" s="1069"/>
      <c r="N7" s="1069"/>
      <c r="O7" s="1069"/>
      <c r="P7" s="1069"/>
      <c r="Q7" s="1069"/>
      <c r="R7" s="1069"/>
    </row>
    <row r="8" spans="1:18" s="700" customFormat="1" ht="6" customHeight="1" x14ac:dyDescent="0.35">
      <c r="A8" s="1018"/>
      <c r="B8" s="1018"/>
      <c r="C8" s="1018"/>
      <c r="D8" s="1018"/>
      <c r="E8" s="1018"/>
      <c r="F8" s="1018"/>
      <c r="G8" s="1018"/>
      <c r="H8" s="1018"/>
      <c r="I8" s="1018"/>
      <c r="J8" s="1018"/>
      <c r="K8" s="1018"/>
      <c r="L8" s="1018"/>
    </row>
    <row r="9" spans="1:18" x14ac:dyDescent="0.35">
      <c r="B9" s="1713" t="s">
        <v>12</v>
      </c>
      <c r="C9" s="1715" t="s">
        <v>48</v>
      </c>
      <c r="D9" s="1715"/>
      <c r="E9" s="1716" t="s">
        <v>33</v>
      </c>
      <c r="F9" s="1717"/>
      <c r="G9" s="1718" t="s">
        <v>32</v>
      </c>
      <c r="H9" s="1719"/>
      <c r="I9" s="1070"/>
      <c r="J9" s="1070"/>
      <c r="K9" s="1070"/>
      <c r="L9" s="1070"/>
      <c r="M9" s="1070"/>
      <c r="N9" s="1070"/>
      <c r="O9" s="1070"/>
    </row>
    <row r="10" spans="1:18" ht="46.5" customHeight="1" x14ac:dyDescent="0.35">
      <c r="B10" s="1714"/>
      <c r="C10" s="1066" t="s">
        <v>132</v>
      </c>
      <c r="D10" s="860" t="s">
        <v>157</v>
      </c>
      <c r="E10" s="1066" t="s">
        <v>132</v>
      </c>
      <c r="F10" s="818" t="s">
        <v>157</v>
      </c>
      <c r="G10" s="818" t="s">
        <v>132</v>
      </c>
      <c r="H10" s="819" t="s">
        <v>157</v>
      </c>
      <c r="I10" s="1070"/>
      <c r="J10" s="1070"/>
      <c r="K10" s="1070"/>
      <c r="L10" s="1070"/>
      <c r="M10" s="1070"/>
      <c r="N10" s="1070"/>
      <c r="O10" s="1070"/>
    </row>
    <row r="11" spans="1:18" ht="15" customHeight="1" x14ac:dyDescent="0.35">
      <c r="B11" s="1071" t="s">
        <v>8</v>
      </c>
      <c r="C11" s="1072" t="s">
        <v>363</v>
      </c>
      <c r="D11" s="1073" t="s">
        <v>363</v>
      </c>
      <c r="E11" s="1072" t="s">
        <v>363</v>
      </c>
      <c r="F11" s="1073" t="s">
        <v>363</v>
      </c>
      <c r="G11" s="1072" t="s">
        <v>363</v>
      </c>
      <c r="H11" s="1073" t="s">
        <v>363</v>
      </c>
      <c r="I11" s="1070"/>
      <c r="J11" s="1070"/>
      <c r="K11" s="1070"/>
      <c r="L11" s="1070"/>
      <c r="M11" s="1070"/>
      <c r="N11" s="1070"/>
      <c r="O11" s="1070"/>
    </row>
    <row r="12" spans="1:18" ht="15" customHeight="1" x14ac:dyDescent="0.35">
      <c r="B12" s="1074" t="s">
        <v>7</v>
      </c>
      <c r="C12" s="1075" t="s">
        <v>363</v>
      </c>
      <c r="D12" s="1076" t="s">
        <v>363</v>
      </c>
      <c r="E12" s="1075" t="s">
        <v>363</v>
      </c>
      <c r="F12" s="1076" t="s">
        <v>363</v>
      </c>
      <c r="G12" s="1075" t="s">
        <v>363</v>
      </c>
      <c r="H12" s="1076" t="s">
        <v>363</v>
      </c>
      <c r="I12" s="1070"/>
      <c r="J12" s="1070"/>
      <c r="K12" s="1070"/>
      <c r="L12" s="1070"/>
      <c r="M12" s="1070"/>
      <c r="N12" s="1070"/>
      <c r="O12" s="1070"/>
    </row>
    <row r="13" spans="1:18" ht="15" customHeight="1" x14ac:dyDescent="0.35">
      <c r="B13" s="1074" t="s">
        <v>37</v>
      </c>
      <c r="C13" s="1103">
        <v>16.210010471204221</v>
      </c>
      <c r="D13" s="1076">
        <v>0.18694095717604059</v>
      </c>
      <c r="E13" s="1103">
        <v>15.968333333333323</v>
      </c>
      <c r="F13" s="1076">
        <v>0.22739869468074594</v>
      </c>
      <c r="G13" s="1103">
        <v>15.173636363636364</v>
      </c>
      <c r="H13" s="1076">
        <v>7.6154973992699812E-2</v>
      </c>
      <c r="I13" s="1070"/>
      <c r="J13" s="1070"/>
      <c r="K13" s="1070"/>
      <c r="L13" s="1070"/>
      <c r="M13" s="1070"/>
      <c r="N13" s="1070"/>
      <c r="O13" s="1070"/>
    </row>
    <row r="14" spans="1:18" ht="15" customHeight="1" x14ac:dyDescent="0.35">
      <c r="B14" s="1074" t="s">
        <v>38</v>
      </c>
      <c r="C14" s="1075" t="s">
        <v>363</v>
      </c>
      <c r="D14" s="1076" t="s">
        <v>363</v>
      </c>
      <c r="E14" s="1075" t="s">
        <v>363</v>
      </c>
      <c r="F14" s="1076" t="s">
        <v>363</v>
      </c>
      <c r="G14" s="1075" t="s">
        <v>363</v>
      </c>
      <c r="H14" s="1076" t="s">
        <v>363</v>
      </c>
      <c r="I14" s="1070"/>
      <c r="J14" s="1070"/>
      <c r="K14" s="1070"/>
      <c r="L14" s="1070"/>
      <c r="M14" s="1070"/>
      <c r="N14" s="1070"/>
      <c r="O14" s="1070"/>
    </row>
    <row r="15" spans="1:18" ht="15" customHeight="1" x14ac:dyDescent="0.35">
      <c r="B15" s="1074" t="s">
        <v>6</v>
      </c>
      <c r="C15" s="1075">
        <v>63.333333333333336</v>
      </c>
      <c r="D15" s="1076">
        <v>0.63436883807031486</v>
      </c>
      <c r="E15" s="1075">
        <v>26.666666666666668</v>
      </c>
      <c r="F15" s="1076">
        <v>5.4126587736526427E-2</v>
      </c>
      <c r="G15" s="1075">
        <v>13.75</v>
      </c>
      <c r="H15" s="1076">
        <v>1.1547005383792517</v>
      </c>
      <c r="I15" s="1070"/>
      <c r="J15" s="1070"/>
      <c r="K15" s="1070"/>
      <c r="L15" s="1070"/>
      <c r="M15" s="1070"/>
      <c r="N15" s="1070"/>
      <c r="O15" s="1070"/>
    </row>
    <row r="16" spans="1:18" ht="15" customHeight="1" x14ac:dyDescent="0.35">
      <c r="B16" s="1074" t="s">
        <v>5</v>
      </c>
      <c r="C16" s="1075" t="s">
        <v>363</v>
      </c>
      <c r="D16" s="1076" t="s">
        <v>363</v>
      </c>
      <c r="E16" s="1075" t="s">
        <v>363</v>
      </c>
      <c r="F16" s="1076" t="s">
        <v>363</v>
      </c>
      <c r="G16" s="1075" t="s">
        <v>363</v>
      </c>
      <c r="H16" s="1076" t="s">
        <v>363</v>
      </c>
      <c r="I16" s="1070"/>
      <c r="J16" s="1070"/>
      <c r="K16" s="1070"/>
      <c r="L16" s="1070"/>
      <c r="M16" s="1070"/>
      <c r="N16" s="1070"/>
      <c r="O16" s="1070"/>
    </row>
    <row r="17" spans="1:15" ht="15" customHeight="1" x14ac:dyDescent="0.35">
      <c r="B17" s="1074" t="s">
        <v>4</v>
      </c>
      <c r="C17" s="1075" t="s">
        <v>363</v>
      </c>
      <c r="D17" s="1076" t="s">
        <v>363</v>
      </c>
      <c r="E17" s="1075" t="s">
        <v>363</v>
      </c>
      <c r="F17" s="1076" t="s">
        <v>363</v>
      </c>
      <c r="G17" s="1075" t="s">
        <v>363</v>
      </c>
      <c r="H17" s="1076" t="s">
        <v>363</v>
      </c>
      <c r="I17" s="1070"/>
      <c r="J17" s="1070"/>
      <c r="K17" s="1070"/>
      <c r="L17" s="1070"/>
      <c r="M17" s="1070"/>
      <c r="N17" s="1070"/>
      <c r="O17" s="1070"/>
    </row>
    <row r="18" spans="1:15" ht="15" customHeight="1" x14ac:dyDescent="0.35">
      <c r="B18" s="1074" t="s">
        <v>40</v>
      </c>
      <c r="C18" s="1075" t="s">
        <v>363</v>
      </c>
      <c r="D18" s="1076" t="s">
        <v>363</v>
      </c>
      <c r="E18" s="1075" t="s">
        <v>363</v>
      </c>
      <c r="F18" s="1076" t="s">
        <v>363</v>
      </c>
      <c r="G18" s="1075" t="s">
        <v>363</v>
      </c>
      <c r="H18" s="1076" t="s">
        <v>363</v>
      </c>
      <c r="I18" s="1070"/>
      <c r="J18" s="1070"/>
      <c r="K18" s="1070"/>
      <c r="L18" s="1070"/>
      <c r="M18" s="1070"/>
      <c r="N18" s="1070"/>
      <c r="O18" s="1070"/>
    </row>
    <row r="19" spans="1:15" ht="15" customHeight="1" x14ac:dyDescent="0.35">
      <c r="B19" s="1074" t="s">
        <v>41</v>
      </c>
      <c r="C19" s="1075" t="s">
        <v>363</v>
      </c>
      <c r="D19" s="1076" t="s">
        <v>363</v>
      </c>
      <c r="E19" s="1075" t="s">
        <v>363</v>
      </c>
      <c r="F19" s="1076" t="s">
        <v>363</v>
      </c>
      <c r="G19" s="1075" t="s">
        <v>363</v>
      </c>
      <c r="H19" s="1076" t="s">
        <v>363</v>
      </c>
      <c r="I19" s="1070"/>
      <c r="J19" s="1070"/>
      <c r="K19" s="1070"/>
      <c r="L19" s="1070"/>
      <c r="M19" s="1070"/>
      <c r="N19" s="1070"/>
      <c r="O19" s="1070"/>
    </row>
    <row r="20" spans="1:15" ht="15" customHeight="1" x14ac:dyDescent="0.35">
      <c r="B20" s="1074" t="s">
        <v>3</v>
      </c>
      <c r="C20" s="1075" t="s">
        <v>363</v>
      </c>
      <c r="D20" s="1076" t="s">
        <v>363</v>
      </c>
      <c r="E20" s="1075" t="s">
        <v>363</v>
      </c>
      <c r="F20" s="1076" t="s">
        <v>363</v>
      </c>
      <c r="G20" s="1075" t="s">
        <v>363</v>
      </c>
      <c r="H20" s="1076" t="s">
        <v>363</v>
      </c>
      <c r="I20" s="1070"/>
      <c r="J20" s="1070"/>
      <c r="K20" s="1070"/>
      <c r="L20" s="1070"/>
      <c r="M20" s="1070"/>
      <c r="N20" s="1070"/>
      <c r="O20" s="1070"/>
    </row>
    <row r="21" spans="1:15" ht="15" customHeight="1" x14ac:dyDescent="0.35">
      <c r="B21" s="1074" t="s">
        <v>2</v>
      </c>
      <c r="C21" s="1075" t="s">
        <v>363</v>
      </c>
      <c r="D21" s="1076" t="s">
        <v>363</v>
      </c>
      <c r="E21" s="1075" t="s">
        <v>363</v>
      </c>
      <c r="F21" s="1076" t="s">
        <v>363</v>
      </c>
      <c r="G21" s="1075" t="s">
        <v>363</v>
      </c>
      <c r="H21" s="1076" t="s">
        <v>363</v>
      </c>
      <c r="I21" s="1070"/>
      <c r="J21" s="1070"/>
      <c r="K21" s="1070"/>
      <c r="L21" s="1070"/>
      <c r="M21" s="1070"/>
      <c r="N21" s="1070"/>
      <c r="O21" s="1070"/>
    </row>
    <row r="22" spans="1:15" ht="15" customHeight="1" x14ac:dyDescent="0.35">
      <c r="B22" s="1074" t="s">
        <v>35</v>
      </c>
      <c r="C22" s="1075" t="s">
        <v>363</v>
      </c>
      <c r="D22" s="1076" t="s">
        <v>363</v>
      </c>
      <c r="E22" s="1075" t="s">
        <v>363</v>
      </c>
      <c r="F22" s="1076" t="s">
        <v>363</v>
      </c>
      <c r="G22" s="1075" t="s">
        <v>363</v>
      </c>
      <c r="H22" s="1076" t="s">
        <v>363</v>
      </c>
      <c r="I22" s="1070"/>
      <c r="J22" s="1070"/>
      <c r="K22" s="1070"/>
      <c r="L22" s="1070"/>
      <c r="M22" s="1070"/>
      <c r="N22" s="1070"/>
      <c r="O22" s="1070"/>
    </row>
    <row r="23" spans="1:15" ht="15" customHeight="1" x14ac:dyDescent="0.35">
      <c r="B23" s="1074" t="s">
        <v>42</v>
      </c>
      <c r="C23" s="1075" t="s">
        <v>363</v>
      </c>
      <c r="D23" s="1076" t="s">
        <v>363</v>
      </c>
      <c r="E23" s="1075" t="s">
        <v>363</v>
      </c>
      <c r="F23" s="1076" t="s">
        <v>363</v>
      </c>
      <c r="G23" s="1075" t="s">
        <v>363</v>
      </c>
      <c r="H23" s="1076" t="s">
        <v>363</v>
      </c>
      <c r="I23" s="1070"/>
      <c r="J23" s="1070"/>
      <c r="K23" s="1070"/>
      <c r="L23" s="1070"/>
      <c r="M23" s="1070"/>
      <c r="N23" s="1070"/>
      <c r="O23" s="1070"/>
    </row>
    <row r="24" spans="1:15" ht="15" customHeight="1" x14ac:dyDescent="0.35">
      <c r="B24" s="1074" t="s">
        <v>43</v>
      </c>
      <c r="C24" s="1075" t="s">
        <v>363</v>
      </c>
      <c r="D24" s="1076" t="s">
        <v>363</v>
      </c>
      <c r="E24" s="1075" t="s">
        <v>363</v>
      </c>
      <c r="F24" s="1076" t="s">
        <v>363</v>
      </c>
      <c r="G24" s="1075" t="s">
        <v>363</v>
      </c>
      <c r="H24" s="1076" t="s">
        <v>363</v>
      </c>
      <c r="I24" s="1070"/>
      <c r="J24" s="1070"/>
      <c r="K24" s="1070"/>
      <c r="L24" s="1070"/>
      <c r="M24" s="1070"/>
      <c r="N24" s="1070"/>
      <c r="O24" s="1070"/>
    </row>
    <row r="25" spans="1:15" ht="15" customHeight="1" x14ac:dyDescent="0.35">
      <c r="B25" s="1074" t="s">
        <v>44</v>
      </c>
      <c r="C25" s="1075" t="s">
        <v>363</v>
      </c>
      <c r="D25" s="1076" t="s">
        <v>363</v>
      </c>
      <c r="E25" s="1075" t="s">
        <v>363</v>
      </c>
      <c r="F25" s="1076" t="s">
        <v>363</v>
      </c>
      <c r="G25" s="1075" t="s">
        <v>363</v>
      </c>
      <c r="H25" s="1076" t="s">
        <v>363</v>
      </c>
      <c r="I25" s="1070"/>
      <c r="J25" s="1070"/>
      <c r="K25" s="1070"/>
      <c r="L25" s="1070"/>
      <c r="M25" s="1070"/>
      <c r="N25" s="1070"/>
      <c r="O25" s="1070"/>
    </row>
    <row r="26" spans="1:15" ht="15" customHeight="1" x14ac:dyDescent="0.35">
      <c r="B26" s="1074" t="s">
        <v>45</v>
      </c>
      <c r="C26" s="1075" t="s">
        <v>363</v>
      </c>
      <c r="D26" s="1076" t="s">
        <v>363</v>
      </c>
      <c r="E26" s="1075" t="s">
        <v>363</v>
      </c>
      <c r="F26" s="1076" t="s">
        <v>363</v>
      </c>
      <c r="G26" s="1075" t="s">
        <v>363</v>
      </c>
      <c r="H26" s="1076" t="s">
        <v>363</v>
      </c>
      <c r="I26" s="1070"/>
      <c r="J26" s="1070"/>
      <c r="K26" s="1070"/>
      <c r="L26" s="1070"/>
      <c r="M26" s="1070"/>
      <c r="N26" s="1070"/>
      <c r="O26" s="1070"/>
    </row>
    <row r="27" spans="1:15" ht="15" customHeight="1" x14ac:dyDescent="0.35">
      <c r="B27" s="1074" t="s">
        <v>46</v>
      </c>
      <c r="C27" s="1075" t="s">
        <v>363</v>
      </c>
      <c r="D27" s="1076" t="s">
        <v>363</v>
      </c>
      <c r="E27" s="1075" t="s">
        <v>363</v>
      </c>
      <c r="F27" s="1076" t="s">
        <v>363</v>
      </c>
      <c r="G27" s="1075" t="s">
        <v>363</v>
      </c>
      <c r="H27" s="1076" t="s">
        <v>363</v>
      </c>
      <c r="I27" s="1070"/>
      <c r="J27" s="1070"/>
      <c r="K27" s="1070"/>
      <c r="L27" s="1070"/>
      <c r="M27" s="1070"/>
      <c r="N27" s="1070"/>
      <c r="O27" s="1070"/>
    </row>
    <row r="28" spans="1:15" ht="15" customHeight="1" x14ac:dyDescent="0.35">
      <c r="B28" s="1077" t="s">
        <v>1</v>
      </c>
      <c r="C28" s="1078" t="s">
        <v>363</v>
      </c>
      <c r="D28" s="1079" t="s">
        <v>363</v>
      </c>
      <c r="E28" s="1078" t="s">
        <v>363</v>
      </c>
      <c r="F28" s="1079" t="s">
        <v>363</v>
      </c>
      <c r="G28" s="1078" t="s">
        <v>363</v>
      </c>
      <c r="H28" s="1079" t="s">
        <v>363</v>
      </c>
      <c r="I28" s="1070"/>
      <c r="J28" s="1070"/>
      <c r="K28" s="1070"/>
      <c r="L28" s="1070"/>
      <c r="M28" s="1070"/>
      <c r="N28" s="1070"/>
      <c r="O28" s="1070"/>
    </row>
    <row r="29" spans="1:15" ht="15" customHeight="1" x14ac:dyDescent="0.35">
      <c r="B29" s="1303" t="s">
        <v>0</v>
      </c>
      <c r="C29" s="1304">
        <v>17.645238578680235</v>
      </c>
      <c r="D29" s="1305">
        <v>0.61034694982692506</v>
      </c>
      <c r="E29" s="1304">
        <v>16.477777777777771</v>
      </c>
      <c r="F29" s="1305">
        <v>0.25668172901029723</v>
      </c>
      <c r="G29" s="1304">
        <v>14.954615384615384</v>
      </c>
      <c r="H29" s="1305">
        <v>0.3761702070630733</v>
      </c>
      <c r="I29" s="672"/>
      <c r="J29" s="672"/>
      <c r="K29" s="672"/>
      <c r="L29" s="672"/>
      <c r="M29" s="672"/>
      <c r="N29" s="672"/>
      <c r="O29" s="672"/>
    </row>
    <row r="30" spans="1:15" x14ac:dyDescent="0.35">
      <c r="A30" s="1070"/>
      <c r="B30" s="1070"/>
      <c r="C30" s="1070"/>
      <c r="D30" s="1070"/>
      <c r="E30" s="1070"/>
      <c r="F30" s="1070"/>
      <c r="G30" s="1070"/>
      <c r="H30" s="1070"/>
      <c r="I30" s="1070"/>
      <c r="J30" s="1070"/>
      <c r="K30" s="1070"/>
      <c r="L30" s="1070"/>
      <c r="M30" s="1070"/>
      <c r="N30" s="1070"/>
      <c r="O30" s="1070"/>
    </row>
    <row r="31" spans="1:15" ht="12.75" customHeight="1" x14ac:dyDescent="0.35">
      <c r="B31" s="1080" t="s">
        <v>188</v>
      </c>
      <c r="C31" s="1080"/>
      <c r="D31" s="1080"/>
      <c r="E31" s="1080"/>
      <c r="F31" s="1080"/>
      <c r="G31" s="1080"/>
      <c r="H31" s="1080"/>
      <c r="I31" s="1081"/>
      <c r="J31" s="1081"/>
      <c r="K31" s="1081"/>
      <c r="L31" s="1081"/>
      <c r="M31" s="1081"/>
      <c r="N31" s="1081"/>
      <c r="O31" s="1081"/>
    </row>
    <row r="32" spans="1:15" ht="47.5" customHeight="1" x14ac:dyDescent="0.35">
      <c r="B32" s="1712" t="s">
        <v>288</v>
      </c>
      <c r="C32" s="1712"/>
      <c r="D32" s="1712"/>
      <c r="E32" s="1712"/>
      <c r="F32" s="1712"/>
      <c r="G32" s="1712"/>
      <c r="H32" s="1712"/>
    </row>
  </sheetData>
  <mergeCells count="7">
    <mergeCell ref="B32:H32"/>
    <mergeCell ref="B6:I6"/>
    <mergeCell ref="B7:I7"/>
    <mergeCell ref="B9:B10"/>
    <mergeCell ref="C9:D9"/>
    <mergeCell ref="E9:F9"/>
    <mergeCell ref="G9:H9"/>
  </mergeCells>
  <conditionalFormatting sqref="C11:C28">
    <cfRule type="colorScale" priority="12">
      <colorScale>
        <cfvo type="min"/>
        <cfvo type="max"/>
        <color theme="4" tint="0.79998168889431442"/>
        <color theme="4" tint="-0.249977111117893"/>
      </colorScale>
    </cfRule>
    <cfRule type="colorScale" priority="13">
      <colorScale>
        <cfvo type="num" val="0"/>
        <cfvo type="num" val="20"/>
        <color rgb="FFFCFCFF"/>
        <color theme="4"/>
      </colorScale>
    </cfRule>
  </conditionalFormatting>
  <conditionalFormatting sqref="C13">
    <cfRule type="colorScale" priority="7">
      <colorScale>
        <cfvo type="min"/>
        <cfvo type="max"/>
        <color theme="4" tint="0.79998168889431442"/>
        <color theme="4" tint="0.79998168889431442"/>
      </colorScale>
    </cfRule>
  </conditionalFormatting>
  <conditionalFormatting sqref="E11:E12 E14:E28">
    <cfRule type="colorScale" priority="10">
      <colorScale>
        <cfvo type="min"/>
        <cfvo type="max"/>
        <color theme="4" tint="0.79998168889431442"/>
        <color theme="4" tint="-0.249977111117893"/>
      </colorScale>
    </cfRule>
    <cfRule type="colorScale" priority="11">
      <colorScale>
        <cfvo type="num" val="0"/>
        <cfvo type="num" val="20"/>
        <color rgb="FFFCFCFF"/>
        <color theme="4"/>
      </colorScale>
    </cfRule>
  </conditionalFormatting>
  <conditionalFormatting sqref="E13">
    <cfRule type="colorScale" priority="4">
      <colorScale>
        <cfvo type="min"/>
        <cfvo type="max"/>
        <color theme="4" tint="0.79998168889431442"/>
        <color theme="4" tint="0.79998168889431442"/>
      </colorScale>
    </cfRule>
    <cfRule type="colorScale" priority="5">
      <colorScale>
        <cfvo type="min"/>
        <cfvo type="max"/>
        <color theme="4" tint="0.79998168889431442"/>
        <color theme="4" tint="-0.249977111117893"/>
      </colorScale>
    </cfRule>
    <cfRule type="colorScale" priority="6">
      <colorScale>
        <cfvo type="num" val="0"/>
        <cfvo type="num" val="20"/>
        <color rgb="FFFCFCFF"/>
        <color theme="4"/>
      </colorScale>
    </cfRule>
  </conditionalFormatting>
  <conditionalFormatting sqref="G11:G12 G14:G28">
    <cfRule type="colorScale" priority="8">
      <colorScale>
        <cfvo type="min"/>
        <cfvo type="max"/>
        <color theme="4" tint="0.79998168889431442"/>
        <color theme="4" tint="-0.249977111117893"/>
      </colorScale>
    </cfRule>
    <cfRule type="colorScale" priority="9">
      <colorScale>
        <cfvo type="num" val="0"/>
        <cfvo type="num" val="20"/>
        <color rgb="FFFCFCFF"/>
        <color theme="4"/>
      </colorScale>
    </cfRule>
  </conditionalFormatting>
  <conditionalFormatting sqref="G13">
    <cfRule type="colorScale" priority="1">
      <colorScale>
        <cfvo type="min"/>
        <cfvo type="max"/>
        <color theme="4" tint="0.79998168889431442"/>
        <color theme="4" tint="0.79998168889431442"/>
      </colorScale>
    </cfRule>
    <cfRule type="colorScale" priority="2">
      <colorScale>
        <cfvo type="min"/>
        <cfvo type="max"/>
        <color theme="4" tint="0.79998168889431442"/>
        <color theme="4" tint="-0.249977111117893"/>
      </colorScale>
    </cfRule>
    <cfRule type="colorScale" priority="3">
      <colorScale>
        <cfvo type="num" val="0"/>
        <cfvo type="num" val="20"/>
        <color rgb="FFFCFCFF"/>
        <color theme="4"/>
      </colorScale>
    </cfRule>
  </conditionalFormatting>
  <printOptions horizontalCentered="1"/>
  <pageMargins left="0" right="0" top="0.43307086614173229" bottom="0.43307086614173229" header="0" footer="0"/>
  <pageSetup paperSize="9" scale="96" orientation="landscape" r:id="rId1"/>
  <headerFooter alignWithMargins="0"/>
  <drawing r:id="rId2"/>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Hoja37">
    <tabColor theme="5"/>
    <pageSetUpPr fitToPage="1"/>
  </sheetPr>
  <dimension ref="A1:IY55"/>
  <sheetViews>
    <sheetView zoomScale="80" zoomScaleNormal="80" workbookViewId="0"/>
  </sheetViews>
  <sheetFormatPr baseColWidth="10" defaultColWidth="11.453125" defaultRowHeight="14.5" x14ac:dyDescent="0.25"/>
  <cols>
    <col min="1" max="1" width="0.7265625" style="333" customWidth="1"/>
    <col min="2" max="2" width="28.7265625" style="333" customWidth="1"/>
    <col min="3" max="3" width="0.7265625" style="333" customWidth="1"/>
    <col min="4" max="4" width="11.26953125" style="333" bestFit="1" customWidth="1"/>
    <col min="5" max="5" width="10.7265625" style="333" customWidth="1"/>
    <col min="6" max="6" width="0.7265625" style="333" customWidth="1"/>
    <col min="7" max="7" width="12.81640625" style="333" customWidth="1"/>
    <col min="8" max="8" width="10.7265625" style="333" customWidth="1"/>
    <col min="9" max="9" width="0.7265625" style="333" customWidth="1"/>
    <col min="10" max="10" width="11.7265625" style="333" customWidth="1"/>
    <col min="11" max="11" width="11.1796875" style="333" customWidth="1"/>
    <col min="12" max="17" width="11.453125" style="333"/>
    <col min="18" max="18" width="7.54296875" style="333" customWidth="1"/>
    <col min="19" max="19" width="2.26953125" style="333" customWidth="1"/>
    <col min="20" max="16384" width="11.453125" style="333"/>
  </cols>
  <sheetData>
    <row r="1" spans="1:259" s="613" customFormat="1" ht="9" customHeight="1" x14ac:dyDescent="0.35">
      <c r="A1" s="340"/>
      <c r="B1" s="311"/>
      <c r="C1" s="340"/>
      <c r="D1" s="311"/>
      <c r="E1" s="311"/>
      <c r="F1" s="341"/>
      <c r="G1" s="1105"/>
      <c r="H1" s="340"/>
      <c r="I1" s="341"/>
      <c r="J1" s="340"/>
      <c r="K1" s="748"/>
      <c r="L1" s="748"/>
      <c r="M1" s="748"/>
      <c r="N1" s="748"/>
      <c r="O1" s="340"/>
      <c r="P1" s="340"/>
      <c r="Q1" s="340"/>
      <c r="R1" s="748"/>
      <c r="S1" s="748"/>
      <c r="T1" s="340"/>
      <c r="U1" s="340"/>
      <c r="V1" s="340"/>
      <c r="W1" s="340"/>
      <c r="X1" s="340"/>
      <c r="Y1" s="340"/>
      <c r="Z1" s="340"/>
      <c r="AA1" s="340"/>
      <c r="AB1" s="340"/>
      <c r="AC1" s="340"/>
      <c r="AD1" s="340"/>
      <c r="AE1" s="340"/>
      <c r="AF1" s="340"/>
      <c r="AG1" s="340"/>
      <c r="AH1" s="340"/>
      <c r="AI1" s="340"/>
      <c r="AJ1" s="340"/>
      <c r="AK1" s="340"/>
      <c r="AL1" s="340"/>
      <c r="AM1" s="340"/>
      <c r="AN1" s="340"/>
      <c r="AO1" s="340"/>
      <c r="AP1" s="340"/>
      <c r="AQ1" s="340"/>
      <c r="AR1" s="340"/>
      <c r="AS1" s="340"/>
      <c r="AT1" s="340"/>
      <c r="AU1" s="340"/>
      <c r="AV1" s="340"/>
      <c r="AW1" s="340"/>
      <c r="AX1" s="340"/>
      <c r="AY1" s="340"/>
      <c r="AZ1" s="340"/>
      <c r="BA1" s="340"/>
      <c r="BB1" s="340"/>
      <c r="BC1" s="340"/>
      <c r="BD1" s="340"/>
      <c r="BE1" s="340"/>
      <c r="BF1" s="340"/>
      <c r="BG1" s="340"/>
      <c r="BH1" s="340"/>
      <c r="BI1" s="340"/>
      <c r="BJ1" s="340"/>
      <c r="BK1" s="340"/>
      <c r="BL1" s="340"/>
      <c r="BM1" s="340"/>
      <c r="BN1" s="340"/>
      <c r="BO1" s="340"/>
      <c r="BP1" s="340"/>
      <c r="BQ1" s="340"/>
      <c r="BR1" s="340"/>
      <c r="BS1" s="340"/>
      <c r="BT1" s="340"/>
      <c r="BU1" s="340"/>
      <c r="BV1" s="340"/>
      <c r="BW1" s="340"/>
      <c r="BX1" s="340"/>
      <c r="BY1" s="340"/>
      <c r="BZ1" s="340"/>
      <c r="CA1" s="340"/>
      <c r="CB1" s="340"/>
      <c r="CC1" s="340"/>
      <c r="CD1" s="340"/>
      <c r="CE1" s="340"/>
      <c r="CF1" s="340"/>
      <c r="CG1" s="340"/>
      <c r="CH1" s="340"/>
      <c r="CI1" s="340"/>
      <c r="CJ1" s="340"/>
      <c r="CK1" s="340"/>
      <c r="CL1" s="340"/>
      <c r="CM1" s="340"/>
      <c r="CN1" s="340"/>
      <c r="CO1" s="340"/>
      <c r="CP1" s="340"/>
      <c r="CQ1" s="340"/>
      <c r="CR1" s="340"/>
      <c r="CS1" s="340"/>
      <c r="CT1" s="340"/>
      <c r="CU1" s="340"/>
      <c r="CV1" s="340"/>
      <c r="CW1" s="340"/>
      <c r="CX1" s="340"/>
      <c r="CY1" s="340"/>
      <c r="CZ1" s="340"/>
      <c r="DA1" s="340"/>
      <c r="DB1" s="340"/>
      <c r="DC1" s="340"/>
      <c r="DD1" s="340"/>
      <c r="DE1" s="340"/>
      <c r="DF1" s="340"/>
      <c r="DG1" s="340"/>
      <c r="DH1" s="340"/>
      <c r="DI1" s="340"/>
      <c r="DJ1" s="340"/>
      <c r="DK1" s="340"/>
      <c r="DL1" s="340"/>
      <c r="DM1" s="340"/>
      <c r="DN1" s="340"/>
      <c r="DO1" s="340"/>
      <c r="DP1" s="340"/>
      <c r="DQ1" s="340"/>
      <c r="DR1" s="340"/>
      <c r="DS1" s="340"/>
      <c r="DT1" s="340"/>
      <c r="DU1" s="340"/>
      <c r="DV1" s="340"/>
      <c r="DW1" s="340"/>
      <c r="DX1" s="340"/>
      <c r="DY1" s="340"/>
      <c r="DZ1" s="340"/>
      <c r="EA1" s="340"/>
      <c r="EB1" s="340"/>
      <c r="EC1" s="340"/>
      <c r="ED1" s="340"/>
      <c r="EE1" s="340"/>
      <c r="EF1" s="340"/>
      <c r="EG1" s="340"/>
      <c r="EH1" s="340"/>
      <c r="EI1" s="340"/>
      <c r="EJ1" s="340"/>
      <c r="EK1" s="340"/>
      <c r="EL1" s="340"/>
      <c r="EM1" s="340"/>
      <c r="EN1" s="340"/>
      <c r="EO1" s="340"/>
      <c r="EP1" s="340"/>
      <c r="EQ1" s="340"/>
      <c r="ER1" s="340"/>
      <c r="ES1" s="340"/>
      <c r="ET1" s="340"/>
      <c r="EU1" s="340"/>
      <c r="EV1" s="340"/>
      <c r="EW1" s="340"/>
      <c r="EX1" s="340"/>
      <c r="EY1" s="340"/>
      <c r="EZ1" s="340"/>
      <c r="FA1" s="340"/>
      <c r="FB1" s="340"/>
      <c r="FC1" s="340"/>
      <c r="FD1" s="340"/>
      <c r="FE1" s="340"/>
      <c r="FF1" s="340"/>
      <c r="FG1" s="340"/>
      <c r="FH1" s="340"/>
      <c r="FI1" s="340"/>
      <c r="FJ1" s="340"/>
      <c r="FK1" s="340"/>
      <c r="FL1" s="340"/>
      <c r="FM1" s="340"/>
      <c r="FN1" s="340"/>
      <c r="FO1" s="340"/>
      <c r="FP1" s="340"/>
      <c r="FQ1" s="340"/>
      <c r="FR1" s="340"/>
      <c r="FS1" s="340"/>
      <c r="FT1" s="340"/>
      <c r="FU1" s="340"/>
      <c r="FV1" s="340"/>
      <c r="FW1" s="340"/>
      <c r="FX1" s="340"/>
      <c r="FY1" s="340"/>
      <c r="FZ1" s="340"/>
      <c r="GA1" s="340"/>
      <c r="GB1" s="340"/>
      <c r="GC1" s="340"/>
      <c r="GD1" s="340"/>
      <c r="GE1" s="340"/>
      <c r="GF1" s="340"/>
      <c r="GG1" s="340"/>
      <c r="GH1" s="340"/>
      <c r="GI1" s="340"/>
      <c r="GJ1" s="340"/>
      <c r="GK1" s="340"/>
      <c r="GL1" s="340"/>
      <c r="GM1" s="340"/>
      <c r="GN1" s="340"/>
      <c r="GO1" s="340"/>
      <c r="GP1" s="340"/>
      <c r="GQ1" s="340"/>
      <c r="GR1" s="340"/>
      <c r="GS1" s="340"/>
      <c r="GT1" s="340"/>
      <c r="GU1" s="340"/>
      <c r="GV1" s="340"/>
      <c r="GW1" s="340"/>
      <c r="GX1" s="340"/>
      <c r="GY1" s="340"/>
      <c r="GZ1" s="340"/>
      <c r="HA1" s="340"/>
      <c r="HB1" s="340"/>
      <c r="HC1" s="340"/>
      <c r="HD1" s="340"/>
      <c r="HE1" s="340"/>
      <c r="HF1" s="340"/>
      <c r="HG1" s="340"/>
      <c r="HH1" s="340"/>
      <c r="HI1" s="340"/>
      <c r="HJ1" s="340"/>
      <c r="HK1" s="340"/>
      <c r="HL1" s="340"/>
      <c r="HM1" s="340"/>
      <c r="HN1" s="340"/>
      <c r="HO1" s="340"/>
      <c r="HP1" s="340"/>
      <c r="HQ1" s="340"/>
      <c r="HR1" s="340"/>
      <c r="HS1" s="340"/>
      <c r="HT1" s="340"/>
      <c r="HU1" s="340"/>
      <c r="HV1" s="340"/>
      <c r="HW1" s="340"/>
      <c r="HX1" s="340"/>
      <c r="HY1" s="340"/>
      <c r="HZ1" s="340"/>
      <c r="IA1" s="340"/>
      <c r="IB1" s="340"/>
      <c r="IC1" s="340"/>
      <c r="ID1" s="340"/>
      <c r="IE1" s="340"/>
      <c r="IF1" s="340"/>
      <c r="IG1" s="340"/>
      <c r="IH1" s="340"/>
      <c r="II1" s="340"/>
      <c r="IJ1" s="340"/>
      <c r="IK1" s="340"/>
      <c r="IL1" s="340"/>
      <c r="IM1" s="340"/>
      <c r="IN1" s="340"/>
      <c r="IO1" s="340"/>
      <c r="IP1" s="340"/>
      <c r="IQ1" s="340"/>
      <c r="IR1" s="340"/>
      <c r="IS1" s="340"/>
      <c r="IT1" s="340"/>
      <c r="IU1" s="340"/>
      <c r="IV1" s="340"/>
      <c r="IW1" s="340"/>
      <c r="IX1" s="340"/>
      <c r="IY1" s="340"/>
    </row>
    <row r="2" spans="1:259" s="619" customFormat="1" ht="49.5" customHeight="1" x14ac:dyDescent="0.35">
      <c r="A2" s="343"/>
      <c r="B2" s="749"/>
      <c r="C2" s="343"/>
      <c r="D2" s="749"/>
      <c r="E2" s="749"/>
      <c r="F2" s="749"/>
      <c r="G2" s="749"/>
      <c r="H2" s="749"/>
      <c r="I2" s="749"/>
      <c r="J2" s="343"/>
      <c r="K2" s="748"/>
      <c r="L2" s="748"/>
      <c r="M2" s="748"/>
      <c r="N2" s="748"/>
      <c r="O2" s="343"/>
      <c r="P2" s="343"/>
      <c r="Q2" s="343"/>
      <c r="R2" s="343"/>
      <c r="S2" s="343"/>
      <c r="T2" s="343"/>
      <c r="U2" s="343"/>
      <c r="V2" s="343"/>
      <c r="W2" s="343"/>
      <c r="X2" s="343"/>
      <c r="Y2" s="343"/>
      <c r="Z2" s="343"/>
      <c r="AA2" s="343"/>
      <c r="AB2" s="343"/>
      <c r="AC2" s="343"/>
      <c r="AD2" s="343"/>
      <c r="AE2" s="343"/>
      <c r="AF2" s="343"/>
      <c r="AG2" s="343"/>
      <c r="AH2" s="343"/>
      <c r="AI2" s="343"/>
      <c r="AJ2" s="343"/>
      <c r="AK2" s="343"/>
      <c r="AL2" s="343"/>
      <c r="AM2" s="343"/>
      <c r="AN2" s="343"/>
      <c r="AO2" s="343"/>
      <c r="AP2" s="343"/>
      <c r="AQ2" s="343"/>
      <c r="AR2" s="343"/>
      <c r="AS2" s="343"/>
      <c r="AT2" s="343"/>
      <c r="AU2" s="343"/>
      <c r="AV2" s="343"/>
      <c r="AW2" s="343"/>
      <c r="AX2" s="343"/>
      <c r="AY2" s="343"/>
      <c r="AZ2" s="343"/>
      <c r="BA2" s="343"/>
      <c r="BB2" s="343"/>
      <c r="BC2" s="343"/>
      <c r="BD2" s="343"/>
      <c r="BE2" s="343"/>
      <c r="BF2" s="343"/>
      <c r="BG2" s="343"/>
      <c r="BH2" s="343"/>
      <c r="BI2" s="343"/>
      <c r="BJ2" s="343"/>
      <c r="BK2" s="343"/>
      <c r="BL2" s="343"/>
      <c r="BM2" s="343"/>
      <c r="BN2" s="343"/>
      <c r="BO2" s="343"/>
      <c r="BP2" s="343"/>
      <c r="BQ2" s="343"/>
      <c r="BR2" s="343"/>
      <c r="BS2" s="343"/>
      <c r="BT2" s="343"/>
      <c r="BU2" s="343"/>
      <c r="BV2" s="343"/>
      <c r="BW2" s="343"/>
      <c r="BX2" s="343"/>
      <c r="BY2" s="343"/>
      <c r="BZ2" s="343"/>
      <c r="CA2" s="343"/>
      <c r="CB2" s="343"/>
      <c r="CC2" s="343"/>
      <c r="CD2" s="343"/>
      <c r="CE2" s="343"/>
      <c r="CF2" s="343"/>
      <c r="CG2" s="343"/>
      <c r="CH2" s="343"/>
      <c r="CI2" s="343"/>
      <c r="CJ2" s="343"/>
      <c r="CK2" s="343"/>
      <c r="CL2" s="343"/>
      <c r="CM2" s="343"/>
      <c r="CN2" s="343"/>
      <c r="CO2" s="343"/>
      <c r="CP2" s="343"/>
      <c r="CQ2" s="343"/>
      <c r="CR2" s="343"/>
      <c r="CS2" s="343"/>
      <c r="CT2" s="343"/>
      <c r="CU2" s="343"/>
      <c r="CV2" s="343"/>
      <c r="CW2" s="343"/>
      <c r="CX2" s="343"/>
      <c r="CY2" s="343"/>
      <c r="CZ2" s="343"/>
      <c r="DA2" s="343"/>
      <c r="DB2" s="343"/>
      <c r="DC2" s="343"/>
      <c r="DD2" s="343"/>
      <c r="DE2" s="343"/>
      <c r="DF2" s="343"/>
      <c r="DG2" s="343"/>
      <c r="DH2" s="343"/>
      <c r="DI2" s="343"/>
      <c r="DJ2" s="343"/>
      <c r="DK2" s="343"/>
      <c r="DL2" s="343"/>
      <c r="DM2" s="343"/>
      <c r="DN2" s="343"/>
      <c r="DO2" s="343"/>
      <c r="DP2" s="343"/>
      <c r="DQ2" s="343"/>
      <c r="DR2" s="343"/>
      <c r="DS2" s="343"/>
      <c r="DT2" s="343"/>
      <c r="DU2" s="343"/>
      <c r="DV2" s="343"/>
      <c r="DW2" s="343"/>
      <c r="DX2" s="343"/>
      <c r="DY2" s="343"/>
      <c r="DZ2" s="343"/>
      <c r="EA2" s="343"/>
      <c r="EB2" s="343"/>
      <c r="EC2" s="343"/>
      <c r="ED2" s="343"/>
      <c r="EE2" s="343"/>
      <c r="EF2" s="343"/>
      <c r="EG2" s="343"/>
      <c r="EH2" s="343"/>
      <c r="EI2" s="343"/>
      <c r="EJ2" s="343"/>
      <c r="EK2" s="343"/>
      <c r="EL2" s="343"/>
      <c r="EM2" s="343"/>
      <c r="EN2" s="343"/>
      <c r="EO2" s="343"/>
      <c r="EP2" s="343"/>
      <c r="EQ2" s="343"/>
      <c r="ER2" s="343"/>
      <c r="ES2" s="343"/>
      <c r="ET2" s="343"/>
      <c r="EU2" s="343"/>
      <c r="EV2" s="343"/>
      <c r="EW2" s="343"/>
      <c r="EX2" s="343"/>
      <c r="EY2" s="343"/>
      <c r="EZ2" s="343"/>
      <c r="FA2" s="343"/>
      <c r="FB2" s="343"/>
      <c r="FC2" s="343"/>
      <c r="FD2" s="343"/>
      <c r="FE2" s="343"/>
      <c r="FF2" s="343"/>
      <c r="FG2" s="343"/>
      <c r="FH2" s="343"/>
      <c r="FI2" s="343"/>
      <c r="FJ2" s="343"/>
      <c r="FK2" s="343"/>
      <c r="FL2" s="343"/>
      <c r="FM2" s="343"/>
      <c r="FN2" s="343"/>
      <c r="FO2" s="343"/>
      <c r="FP2" s="343"/>
      <c r="FQ2" s="343"/>
      <c r="FR2" s="343"/>
      <c r="FS2" s="343"/>
      <c r="FT2" s="343"/>
      <c r="FU2" s="343"/>
      <c r="FV2" s="343"/>
      <c r="FW2" s="343"/>
      <c r="FX2" s="343"/>
      <c r="FY2" s="343"/>
      <c r="FZ2" s="343"/>
      <c r="GA2" s="343"/>
      <c r="GB2" s="343"/>
      <c r="GC2" s="343"/>
      <c r="GD2" s="343"/>
      <c r="GE2" s="343"/>
      <c r="GF2" s="343"/>
      <c r="GG2" s="343"/>
      <c r="GH2" s="343"/>
      <c r="GI2" s="343"/>
      <c r="GJ2" s="343"/>
      <c r="GK2" s="343"/>
      <c r="GL2" s="343"/>
      <c r="GM2" s="343"/>
      <c r="GN2" s="343"/>
      <c r="GO2" s="343"/>
      <c r="GP2" s="343"/>
      <c r="GQ2" s="343"/>
      <c r="GR2" s="343"/>
      <c r="GS2" s="343"/>
      <c r="GT2" s="343"/>
      <c r="GU2" s="343"/>
      <c r="GV2" s="343"/>
      <c r="GW2" s="343"/>
      <c r="GX2" s="343"/>
      <c r="GY2" s="343"/>
      <c r="GZ2" s="343"/>
      <c r="HA2" s="343"/>
      <c r="HB2" s="343"/>
      <c r="HC2" s="343"/>
      <c r="HD2" s="343"/>
      <c r="HE2" s="343"/>
      <c r="HF2" s="343"/>
      <c r="HG2" s="343"/>
      <c r="HH2" s="343"/>
      <c r="HI2" s="343"/>
      <c r="HJ2" s="343"/>
      <c r="HK2" s="343"/>
      <c r="HL2" s="343"/>
      <c r="HM2" s="343"/>
      <c r="HN2" s="343"/>
      <c r="HO2" s="343"/>
      <c r="HP2" s="343"/>
      <c r="HQ2" s="343"/>
      <c r="HR2" s="343"/>
      <c r="HS2" s="343"/>
      <c r="HT2" s="343"/>
      <c r="HU2" s="343"/>
      <c r="HV2" s="343"/>
      <c r="HW2" s="343"/>
      <c r="HX2" s="343"/>
      <c r="HY2" s="343"/>
      <c r="HZ2" s="343"/>
      <c r="IA2" s="343"/>
      <c r="IB2" s="343"/>
      <c r="IC2" s="343"/>
      <c r="ID2" s="343"/>
      <c r="IE2" s="343"/>
      <c r="IF2" s="343"/>
      <c r="IG2" s="343"/>
      <c r="IH2" s="343"/>
      <c r="II2" s="343"/>
      <c r="IJ2" s="343"/>
      <c r="IK2" s="343"/>
      <c r="IL2" s="343"/>
      <c r="IM2" s="343"/>
      <c r="IN2" s="343"/>
      <c r="IO2" s="343"/>
      <c r="IP2" s="343"/>
      <c r="IQ2" s="343"/>
      <c r="IR2" s="343"/>
      <c r="IS2" s="343"/>
      <c r="IT2" s="343"/>
      <c r="IU2" s="343"/>
      <c r="IV2" s="343"/>
      <c r="IW2" s="343"/>
      <c r="IX2" s="343"/>
      <c r="IY2" s="343"/>
    </row>
    <row r="3" spans="1:259" s="621" customFormat="1" ht="7" customHeight="1" x14ac:dyDescent="0.35">
      <c r="A3" s="345"/>
      <c r="B3" s="1444"/>
      <c r="C3" s="1444"/>
      <c r="D3" s="1444"/>
      <c r="E3" s="1444"/>
      <c r="F3" s="1444"/>
      <c r="G3" s="1444"/>
      <c r="H3" s="1444"/>
      <c r="I3" s="1444"/>
      <c r="J3" s="345"/>
      <c r="K3" s="748"/>
      <c r="L3" s="748"/>
      <c r="M3" s="748"/>
      <c r="N3" s="748"/>
      <c r="O3" s="345"/>
      <c r="P3" s="345"/>
      <c r="Q3" s="345"/>
      <c r="R3" s="343"/>
      <c r="S3" s="343"/>
      <c r="T3" s="345"/>
      <c r="U3" s="345"/>
      <c r="V3" s="345"/>
      <c r="W3" s="345"/>
      <c r="X3" s="345"/>
      <c r="Y3" s="345"/>
      <c r="Z3" s="345"/>
      <c r="AA3" s="345"/>
      <c r="AB3" s="345"/>
      <c r="AC3" s="345"/>
      <c r="AD3" s="345"/>
      <c r="AE3" s="345"/>
      <c r="AF3" s="345"/>
      <c r="AG3" s="345"/>
      <c r="AH3" s="345"/>
      <c r="AI3" s="345"/>
      <c r="AJ3" s="345"/>
      <c r="AK3" s="345"/>
      <c r="AL3" s="345"/>
      <c r="AM3" s="345"/>
      <c r="AN3" s="345"/>
      <c r="AO3" s="345"/>
      <c r="AP3" s="345"/>
      <c r="AQ3" s="345"/>
      <c r="AR3" s="345"/>
      <c r="AS3" s="345"/>
      <c r="AT3" s="345"/>
      <c r="AU3" s="345"/>
      <c r="AV3" s="345"/>
      <c r="AW3" s="345"/>
      <c r="AX3" s="345"/>
      <c r="AY3" s="345"/>
      <c r="AZ3" s="345"/>
      <c r="BA3" s="345"/>
      <c r="BB3" s="345"/>
      <c r="BC3" s="345"/>
      <c r="BD3" s="345"/>
      <c r="BE3" s="345"/>
      <c r="BF3" s="345"/>
      <c r="BG3" s="345"/>
      <c r="BH3" s="345"/>
      <c r="BI3" s="345"/>
      <c r="BJ3" s="345"/>
      <c r="BK3" s="345"/>
      <c r="BL3" s="345"/>
      <c r="BM3" s="345"/>
      <c r="BN3" s="345"/>
      <c r="BO3" s="345"/>
      <c r="BP3" s="345"/>
      <c r="BQ3" s="345"/>
      <c r="BR3" s="345"/>
      <c r="BS3" s="345"/>
      <c r="BT3" s="345"/>
      <c r="BU3" s="345"/>
      <c r="BV3" s="345"/>
      <c r="BW3" s="345"/>
      <c r="BX3" s="345"/>
      <c r="BY3" s="345"/>
      <c r="BZ3" s="345"/>
      <c r="CA3" s="345"/>
      <c r="CB3" s="345"/>
      <c r="CC3" s="345"/>
      <c r="CD3" s="345"/>
      <c r="CE3" s="345"/>
      <c r="CF3" s="345"/>
      <c r="CG3" s="345"/>
      <c r="CH3" s="345"/>
      <c r="CI3" s="345"/>
      <c r="CJ3" s="345"/>
      <c r="CK3" s="345"/>
      <c r="CL3" s="345"/>
      <c r="CM3" s="345"/>
      <c r="CN3" s="345"/>
      <c r="CO3" s="345"/>
      <c r="CP3" s="345"/>
      <c r="CQ3" s="345"/>
      <c r="CR3" s="345"/>
      <c r="CS3" s="345"/>
      <c r="CT3" s="345"/>
      <c r="CU3" s="345"/>
      <c r="CV3" s="345"/>
      <c r="CW3" s="345"/>
      <c r="CX3" s="345"/>
      <c r="CY3" s="345"/>
      <c r="CZ3" s="345"/>
      <c r="DA3" s="345"/>
      <c r="DB3" s="345"/>
      <c r="DC3" s="345"/>
      <c r="DD3" s="345"/>
      <c r="DE3" s="345"/>
      <c r="DF3" s="345"/>
      <c r="DG3" s="345"/>
      <c r="DH3" s="345"/>
      <c r="DI3" s="345"/>
      <c r="DJ3" s="345"/>
      <c r="DK3" s="345"/>
      <c r="DL3" s="345"/>
      <c r="DM3" s="345"/>
      <c r="DN3" s="345"/>
      <c r="DO3" s="345"/>
      <c r="DP3" s="345"/>
      <c r="DQ3" s="345"/>
      <c r="DR3" s="345"/>
      <c r="DS3" s="345"/>
      <c r="DT3" s="345"/>
      <c r="DU3" s="345"/>
      <c r="DV3" s="345"/>
      <c r="DW3" s="345"/>
      <c r="DX3" s="345"/>
      <c r="DY3" s="345"/>
      <c r="DZ3" s="345"/>
      <c r="EA3" s="345"/>
      <c r="EB3" s="345"/>
      <c r="EC3" s="345"/>
      <c r="ED3" s="345"/>
      <c r="EE3" s="345"/>
      <c r="EF3" s="345"/>
      <c r="EG3" s="345"/>
      <c r="EH3" s="345"/>
      <c r="EI3" s="345"/>
      <c r="EJ3" s="345"/>
      <c r="EK3" s="345"/>
      <c r="EL3" s="345"/>
      <c r="EM3" s="345"/>
      <c r="EN3" s="345"/>
      <c r="EO3" s="345"/>
      <c r="EP3" s="345"/>
      <c r="EQ3" s="345"/>
      <c r="ER3" s="345"/>
      <c r="ES3" s="345"/>
      <c r="ET3" s="345"/>
      <c r="EU3" s="345"/>
      <c r="EV3" s="345"/>
      <c r="EW3" s="345"/>
      <c r="EX3" s="345"/>
      <c r="EY3" s="345"/>
      <c r="EZ3" s="345"/>
      <c r="FA3" s="345"/>
      <c r="FB3" s="345"/>
      <c r="FC3" s="345"/>
      <c r="FD3" s="345"/>
      <c r="FE3" s="345"/>
      <c r="FF3" s="345"/>
      <c r="FG3" s="345"/>
      <c r="FH3" s="345"/>
      <c r="FI3" s="345"/>
      <c r="FJ3" s="345"/>
      <c r="FK3" s="345"/>
      <c r="FL3" s="345"/>
      <c r="FM3" s="345"/>
      <c r="FN3" s="345"/>
      <c r="FO3" s="345"/>
      <c r="FP3" s="345"/>
      <c r="FQ3" s="345"/>
      <c r="FR3" s="345"/>
      <c r="FS3" s="345"/>
      <c r="FT3" s="345"/>
      <c r="FU3" s="345"/>
      <c r="FV3" s="345"/>
      <c r="FW3" s="345"/>
      <c r="FX3" s="345"/>
      <c r="FY3" s="345"/>
      <c r="FZ3" s="345"/>
      <c r="GA3" s="345"/>
      <c r="GB3" s="345"/>
      <c r="GC3" s="345"/>
      <c r="GD3" s="345"/>
      <c r="GE3" s="345"/>
      <c r="GF3" s="345"/>
      <c r="GG3" s="345"/>
      <c r="GH3" s="345"/>
      <c r="GI3" s="345"/>
      <c r="GJ3" s="345"/>
      <c r="GK3" s="345"/>
      <c r="GL3" s="345"/>
      <c r="GM3" s="345"/>
      <c r="GN3" s="345"/>
      <c r="GO3" s="345"/>
      <c r="GP3" s="345"/>
      <c r="GQ3" s="345"/>
      <c r="GR3" s="345"/>
      <c r="GS3" s="345"/>
      <c r="GT3" s="345"/>
      <c r="GU3" s="345"/>
      <c r="GV3" s="345"/>
      <c r="GW3" s="345"/>
      <c r="GX3" s="345"/>
      <c r="GY3" s="345"/>
      <c r="GZ3" s="345"/>
      <c r="HA3" s="345"/>
      <c r="HB3" s="345"/>
      <c r="HC3" s="345"/>
      <c r="HD3" s="345"/>
      <c r="HE3" s="345"/>
      <c r="HF3" s="345"/>
      <c r="HG3" s="345"/>
      <c r="HH3" s="345"/>
      <c r="HI3" s="345"/>
      <c r="HJ3" s="345"/>
      <c r="HK3" s="345"/>
      <c r="HL3" s="345"/>
      <c r="HM3" s="345"/>
      <c r="HN3" s="345"/>
      <c r="HO3" s="345"/>
      <c r="HP3" s="345"/>
      <c r="HQ3" s="345"/>
      <c r="HR3" s="345"/>
      <c r="HS3" s="345"/>
      <c r="HT3" s="345"/>
      <c r="HU3" s="345"/>
      <c r="HV3" s="345"/>
      <c r="HW3" s="345"/>
      <c r="HX3" s="345"/>
      <c r="HY3" s="345"/>
      <c r="HZ3" s="345"/>
      <c r="IA3" s="345"/>
      <c r="IB3" s="345"/>
      <c r="IC3" s="345"/>
      <c r="ID3" s="345"/>
      <c r="IE3" s="345"/>
      <c r="IF3" s="345"/>
      <c r="IG3" s="345"/>
      <c r="IH3" s="345"/>
      <c r="II3" s="345"/>
      <c r="IJ3" s="345"/>
      <c r="IK3" s="345"/>
      <c r="IL3" s="345"/>
      <c r="IM3" s="345"/>
      <c r="IN3" s="345"/>
      <c r="IO3" s="345"/>
      <c r="IP3" s="345"/>
      <c r="IQ3" s="345"/>
      <c r="IR3" s="345"/>
      <c r="IS3" s="345"/>
      <c r="IT3" s="345"/>
      <c r="IU3" s="345"/>
      <c r="IV3" s="345"/>
      <c r="IW3" s="345"/>
      <c r="IX3" s="345"/>
      <c r="IY3" s="345"/>
    </row>
    <row r="4" spans="1:259" s="621" customFormat="1" ht="21.75" customHeight="1" x14ac:dyDescent="0.25">
      <c r="A4" s="1721" t="s">
        <v>333</v>
      </c>
      <c r="B4" s="1721"/>
      <c r="C4" s="1721"/>
      <c r="D4" s="1721"/>
      <c r="E4" s="1721"/>
      <c r="F4" s="1721"/>
      <c r="G4" s="1721"/>
      <c r="H4" s="1721"/>
      <c r="I4" s="1721"/>
      <c r="J4" s="1721"/>
      <c r="K4" s="1721"/>
      <c r="L4" s="1721"/>
      <c r="M4" s="1721"/>
      <c r="N4" s="1721"/>
      <c r="O4" s="1721"/>
      <c r="P4" s="1721"/>
      <c r="Q4" s="1721"/>
      <c r="R4" s="322"/>
      <c r="S4" s="345"/>
      <c r="T4" s="345"/>
      <c r="U4" s="345"/>
      <c r="V4" s="345"/>
      <c r="W4" s="345"/>
      <c r="X4" s="345"/>
      <c r="Y4" s="345"/>
      <c r="Z4" s="345"/>
      <c r="AA4" s="345"/>
      <c r="AB4" s="345"/>
      <c r="AC4" s="345"/>
      <c r="AD4" s="345"/>
      <c r="AE4" s="345"/>
      <c r="AF4" s="345"/>
      <c r="AG4" s="345"/>
      <c r="AH4" s="345"/>
      <c r="AI4" s="345"/>
      <c r="AJ4" s="345"/>
      <c r="AK4" s="345"/>
      <c r="AL4" s="345"/>
      <c r="AM4" s="345"/>
      <c r="AN4" s="345"/>
      <c r="AO4" s="345"/>
      <c r="AP4" s="345"/>
      <c r="AQ4" s="345"/>
      <c r="AR4" s="345"/>
      <c r="AS4" s="345"/>
      <c r="AT4" s="345"/>
      <c r="AU4" s="345"/>
      <c r="AV4" s="345"/>
      <c r="AW4" s="345"/>
      <c r="AX4" s="345"/>
      <c r="AY4" s="345"/>
      <c r="AZ4" s="345"/>
      <c r="BA4" s="345"/>
      <c r="BB4" s="345"/>
      <c r="BC4" s="345"/>
      <c r="BD4" s="345"/>
      <c r="BE4" s="345"/>
      <c r="BF4" s="345"/>
      <c r="BG4" s="345"/>
      <c r="BH4" s="345"/>
      <c r="BI4" s="345"/>
      <c r="BJ4" s="345"/>
      <c r="BK4" s="345"/>
      <c r="BL4" s="345"/>
      <c r="BM4" s="345"/>
      <c r="BN4" s="345"/>
      <c r="BO4" s="345"/>
      <c r="BP4" s="345"/>
      <c r="BQ4" s="345"/>
      <c r="BR4" s="345"/>
      <c r="BS4" s="345"/>
      <c r="BT4" s="345"/>
      <c r="BU4" s="345"/>
      <c r="BV4" s="345"/>
      <c r="BW4" s="345"/>
      <c r="BX4" s="345"/>
      <c r="BY4" s="345"/>
      <c r="BZ4" s="345"/>
      <c r="CA4" s="345"/>
      <c r="CB4" s="345"/>
      <c r="CC4" s="345"/>
      <c r="CD4" s="345"/>
      <c r="CE4" s="345"/>
      <c r="CF4" s="345"/>
      <c r="CG4" s="345"/>
      <c r="CH4" s="345"/>
      <c r="CI4" s="345"/>
      <c r="CJ4" s="345"/>
      <c r="CK4" s="345"/>
      <c r="CL4" s="345"/>
      <c r="CM4" s="345"/>
      <c r="CN4" s="345"/>
      <c r="CO4" s="345"/>
      <c r="CP4" s="345"/>
      <c r="CQ4" s="345"/>
      <c r="CR4" s="345"/>
      <c r="CS4" s="345"/>
      <c r="CT4" s="345"/>
      <c r="CU4" s="345"/>
      <c r="CV4" s="345"/>
      <c r="CW4" s="345"/>
      <c r="CX4" s="345"/>
      <c r="CY4" s="345"/>
      <c r="CZ4" s="345"/>
      <c r="DA4" s="345"/>
      <c r="DB4" s="345"/>
      <c r="DC4" s="345"/>
      <c r="DD4" s="345"/>
      <c r="DE4" s="345"/>
      <c r="DF4" s="345"/>
      <c r="DG4" s="345"/>
      <c r="DH4" s="345"/>
      <c r="DI4" s="345"/>
      <c r="DJ4" s="345"/>
      <c r="DK4" s="345"/>
      <c r="DL4" s="345"/>
      <c r="DM4" s="345"/>
      <c r="DN4" s="345"/>
      <c r="DO4" s="345"/>
      <c r="DP4" s="345"/>
      <c r="DQ4" s="345"/>
      <c r="DR4" s="345"/>
      <c r="DS4" s="345"/>
      <c r="DT4" s="345"/>
      <c r="DU4" s="345"/>
      <c r="DV4" s="345"/>
      <c r="DW4" s="345"/>
      <c r="DX4" s="345"/>
      <c r="DY4" s="345"/>
      <c r="DZ4" s="345"/>
      <c r="EA4" s="345"/>
      <c r="EB4" s="345"/>
      <c r="EC4" s="345"/>
      <c r="ED4" s="345"/>
      <c r="EE4" s="345"/>
      <c r="EF4" s="345"/>
      <c r="EG4" s="345"/>
      <c r="EH4" s="345"/>
      <c r="EI4" s="345"/>
      <c r="EJ4" s="345"/>
      <c r="EK4" s="345"/>
      <c r="EL4" s="345"/>
      <c r="EM4" s="345"/>
      <c r="EN4" s="345"/>
      <c r="EO4" s="345"/>
      <c r="EP4" s="345"/>
      <c r="EQ4" s="345"/>
      <c r="ER4" s="345"/>
      <c r="ES4" s="345"/>
      <c r="ET4" s="345"/>
      <c r="EU4" s="345"/>
      <c r="EV4" s="345"/>
      <c r="EW4" s="345"/>
      <c r="EX4" s="345"/>
      <c r="EY4" s="345"/>
      <c r="EZ4" s="345"/>
      <c r="FA4" s="345"/>
      <c r="FB4" s="345"/>
      <c r="FC4" s="345"/>
      <c r="FD4" s="345"/>
      <c r="FE4" s="345"/>
      <c r="FF4" s="345"/>
      <c r="FG4" s="345"/>
      <c r="FH4" s="345"/>
      <c r="FI4" s="345"/>
      <c r="FJ4" s="345"/>
      <c r="FK4" s="345"/>
      <c r="FL4" s="345"/>
      <c r="FM4" s="345"/>
      <c r="FN4" s="345"/>
      <c r="FO4" s="345"/>
      <c r="FP4" s="345"/>
      <c r="FQ4" s="345"/>
      <c r="FR4" s="345"/>
      <c r="FS4" s="345"/>
      <c r="FT4" s="345"/>
      <c r="FU4" s="345"/>
      <c r="FV4" s="345"/>
      <c r="FW4" s="345"/>
      <c r="FX4" s="345"/>
      <c r="FY4" s="345"/>
      <c r="FZ4" s="345"/>
      <c r="GA4" s="345"/>
      <c r="GB4" s="345"/>
      <c r="GC4" s="345"/>
      <c r="GD4" s="345"/>
      <c r="GE4" s="345"/>
      <c r="GF4" s="345"/>
      <c r="GG4" s="345"/>
      <c r="GH4" s="345"/>
      <c r="GI4" s="345"/>
      <c r="GJ4" s="345"/>
      <c r="GK4" s="345"/>
      <c r="GL4" s="345"/>
      <c r="GM4" s="345"/>
      <c r="GN4" s="345"/>
      <c r="GO4" s="345"/>
      <c r="GP4" s="345"/>
      <c r="GQ4" s="345"/>
      <c r="GR4" s="345"/>
      <c r="GS4" s="345"/>
      <c r="GT4" s="345"/>
      <c r="GU4" s="345"/>
      <c r="GV4" s="345"/>
      <c r="GW4" s="345"/>
      <c r="GX4" s="345"/>
      <c r="GY4" s="345"/>
      <c r="GZ4" s="345"/>
      <c r="HA4" s="345"/>
      <c r="HB4" s="345"/>
      <c r="HC4" s="345"/>
      <c r="HD4" s="345"/>
      <c r="HE4" s="345"/>
      <c r="HF4" s="345"/>
      <c r="HG4" s="345"/>
      <c r="HH4" s="345"/>
      <c r="HI4" s="345"/>
      <c r="HJ4" s="345"/>
      <c r="HK4" s="345"/>
      <c r="HL4" s="345"/>
      <c r="HM4" s="345"/>
      <c r="HN4" s="345"/>
      <c r="HO4" s="345"/>
      <c r="HP4" s="345"/>
      <c r="HQ4" s="345"/>
      <c r="HR4" s="345"/>
      <c r="HS4" s="345"/>
      <c r="HT4" s="345"/>
      <c r="HU4" s="345"/>
      <c r="HV4" s="345"/>
      <c r="HW4" s="345"/>
      <c r="HX4" s="345"/>
      <c r="HY4" s="345"/>
      <c r="HZ4" s="345"/>
      <c r="IA4" s="345"/>
      <c r="IB4" s="345"/>
      <c r="IC4" s="345"/>
      <c r="ID4" s="345"/>
      <c r="IE4" s="345"/>
      <c r="IF4" s="345"/>
      <c r="IG4" s="345"/>
      <c r="IH4" s="345"/>
      <c r="II4" s="345"/>
      <c r="IJ4" s="345"/>
      <c r="IK4" s="345"/>
      <c r="IL4" s="345"/>
      <c r="IM4" s="345"/>
      <c r="IN4" s="345"/>
      <c r="IO4" s="345"/>
      <c r="IP4" s="345"/>
      <c r="IQ4" s="345"/>
      <c r="IR4" s="345"/>
      <c r="IS4" s="345"/>
      <c r="IT4" s="345"/>
      <c r="IU4" s="345"/>
      <c r="IV4" s="345"/>
      <c r="IW4" s="345"/>
      <c r="IX4" s="345"/>
      <c r="IY4" s="345"/>
    </row>
    <row r="5" spans="1:259" s="621" customFormat="1" ht="17.25" customHeight="1" x14ac:dyDescent="0.25">
      <c r="A5" s="492"/>
      <c r="B5" s="1482" t="str">
        <f>porsaad!$B$6</f>
        <v>Situación a 31 de diciembre de 2025</v>
      </c>
      <c r="C5" s="1482"/>
      <c r="D5" s="1482"/>
      <c r="E5" s="1482"/>
      <c r="F5" s="1482"/>
      <c r="G5" s="1482"/>
      <c r="H5" s="1482"/>
      <c r="I5" s="1482"/>
      <c r="J5" s="1482"/>
      <c r="K5" s="1482"/>
      <c r="L5" s="1482"/>
      <c r="M5" s="1482"/>
      <c r="N5" s="1482"/>
      <c r="O5" s="1482"/>
      <c r="P5" s="1482"/>
      <c r="Q5" s="1482"/>
      <c r="R5" s="875"/>
      <c r="S5" s="875"/>
      <c r="T5" s="345"/>
      <c r="U5" s="345"/>
      <c r="V5" s="345"/>
      <c r="W5" s="345"/>
      <c r="X5" s="345"/>
      <c r="Y5" s="345"/>
      <c r="Z5" s="345"/>
      <c r="AA5" s="345"/>
      <c r="AB5" s="345"/>
      <c r="AC5" s="345"/>
      <c r="AD5" s="345"/>
      <c r="AE5" s="345"/>
      <c r="AF5" s="345"/>
      <c r="AG5" s="345"/>
      <c r="AH5" s="345"/>
      <c r="AI5" s="345"/>
      <c r="AJ5" s="345"/>
      <c r="AK5" s="345"/>
      <c r="AL5" s="345"/>
      <c r="AM5" s="345"/>
      <c r="AN5" s="345"/>
      <c r="AO5" s="345"/>
      <c r="AP5" s="345"/>
      <c r="AQ5" s="345"/>
      <c r="AR5" s="345"/>
      <c r="AS5" s="345"/>
      <c r="AT5" s="345"/>
      <c r="AU5" s="345"/>
      <c r="AV5" s="345"/>
      <c r="AW5" s="345"/>
      <c r="AX5" s="345"/>
      <c r="AY5" s="345"/>
      <c r="AZ5" s="345"/>
      <c r="BA5" s="345"/>
      <c r="BB5" s="345"/>
      <c r="BC5" s="345"/>
      <c r="BD5" s="345"/>
      <c r="BE5" s="345"/>
      <c r="BF5" s="345"/>
      <c r="BG5" s="345"/>
      <c r="BH5" s="345"/>
      <c r="BI5" s="345"/>
      <c r="BJ5" s="345"/>
      <c r="BK5" s="345"/>
      <c r="BL5" s="345"/>
      <c r="BM5" s="345"/>
      <c r="BN5" s="345"/>
      <c r="BO5" s="345"/>
      <c r="BP5" s="345"/>
      <c r="BQ5" s="345"/>
      <c r="BR5" s="345"/>
      <c r="BS5" s="345"/>
      <c r="BT5" s="345"/>
      <c r="BU5" s="345"/>
      <c r="BV5" s="345"/>
      <c r="BW5" s="345"/>
      <c r="BX5" s="345"/>
      <c r="BY5" s="345"/>
      <c r="BZ5" s="345"/>
      <c r="CA5" s="345"/>
      <c r="CB5" s="345"/>
      <c r="CC5" s="345"/>
      <c r="CD5" s="345"/>
      <c r="CE5" s="345"/>
      <c r="CF5" s="345"/>
      <c r="CG5" s="345"/>
      <c r="CH5" s="345"/>
      <c r="CI5" s="345"/>
      <c r="CJ5" s="345"/>
      <c r="CK5" s="345"/>
      <c r="CL5" s="345"/>
      <c r="CM5" s="345"/>
      <c r="CN5" s="345"/>
      <c r="CO5" s="345"/>
      <c r="CP5" s="345"/>
      <c r="CQ5" s="345"/>
      <c r="CR5" s="345"/>
      <c r="CS5" s="345"/>
      <c r="CT5" s="345"/>
      <c r="CU5" s="345"/>
      <c r="CV5" s="345"/>
      <c r="CW5" s="345"/>
      <c r="CX5" s="345"/>
      <c r="CY5" s="345"/>
      <c r="CZ5" s="345"/>
      <c r="DA5" s="345"/>
      <c r="DB5" s="345"/>
      <c r="DC5" s="345"/>
      <c r="DD5" s="345"/>
      <c r="DE5" s="345"/>
      <c r="DF5" s="345"/>
      <c r="DG5" s="345"/>
      <c r="DH5" s="345"/>
      <c r="DI5" s="345"/>
      <c r="DJ5" s="345"/>
      <c r="DK5" s="345"/>
      <c r="DL5" s="345"/>
      <c r="DM5" s="345"/>
      <c r="DN5" s="345"/>
      <c r="DO5" s="345"/>
      <c r="DP5" s="345"/>
      <c r="DQ5" s="345"/>
      <c r="DR5" s="345"/>
      <c r="DS5" s="345"/>
      <c r="DT5" s="345"/>
      <c r="DU5" s="345"/>
      <c r="DV5" s="345"/>
      <c r="DW5" s="345"/>
      <c r="DX5" s="345"/>
      <c r="DY5" s="345"/>
      <c r="DZ5" s="345"/>
      <c r="EA5" s="345"/>
      <c r="EB5" s="345"/>
      <c r="EC5" s="345"/>
      <c r="ED5" s="345"/>
      <c r="EE5" s="345"/>
      <c r="EF5" s="345"/>
      <c r="EG5" s="345"/>
      <c r="EH5" s="345"/>
      <c r="EI5" s="345"/>
      <c r="EJ5" s="345"/>
      <c r="EK5" s="345"/>
      <c r="EL5" s="345"/>
      <c r="EM5" s="345"/>
      <c r="EN5" s="345"/>
      <c r="EO5" s="345"/>
      <c r="EP5" s="345"/>
      <c r="EQ5" s="345"/>
      <c r="ER5" s="345"/>
      <c r="ES5" s="345"/>
      <c r="ET5" s="345"/>
      <c r="EU5" s="345"/>
      <c r="EV5" s="345"/>
      <c r="EW5" s="345"/>
      <c r="EX5" s="345"/>
      <c r="EY5" s="345"/>
      <c r="EZ5" s="345"/>
      <c r="FA5" s="345"/>
      <c r="FB5" s="345"/>
      <c r="FC5" s="345"/>
      <c r="FD5" s="345"/>
      <c r="FE5" s="345"/>
      <c r="FF5" s="345"/>
      <c r="FG5" s="345"/>
      <c r="FH5" s="345"/>
      <c r="FI5" s="345"/>
      <c r="FJ5" s="345"/>
      <c r="FK5" s="345"/>
      <c r="FL5" s="345"/>
      <c r="FM5" s="345"/>
      <c r="FN5" s="345"/>
      <c r="FO5" s="345"/>
      <c r="FP5" s="345"/>
      <c r="FQ5" s="345"/>
      <c r="FR5" s="345"/>
      <c r="FS5" s="345"/>
      <c r="FT5" s="345"/>
      <c r="FU5" s="345"/>
      <c r="FV5" s="345"/>
      <c r="FW5" s="345"/>
      <c r="FX5" s="345"/>
      <c r="FY5" s="345"/>
      <c r="FZ5" s="345"/>
      <c r="GA5" s="345"/>
      <c r="GB5" s="345"/>
      <c r="GC5" s="345"/>
      <c r="GD5" s="345"/>
      <c r="GE5" s="345"/>
      <c r="GF5" s="345"/>
      <c r="GG5" s="345"/>
      <c r="GH5" s="345"/>
      <c r="GI5" s="345"/>
      <c r="GJ5" s="345"/>
      <c r="GK5" s="345"/>
      <c r="GL5" s="345"/>
      <c r="GM5" s="345"/>
      <c r="GN5" s="345"/>
      <c r="GO5" s="345"/>
      <c r="GP5" s="345"/>
      <c r="GQ5" s="345"/>
      <c r="GR5" s="345"/>
      <c r="GS5" s="345"/>
      <c r="GT5" s="345"/>
      <c r="GU5" s="345"/>
      <c r="GV5" s="345"/>
      <c r="GW5" s="345"/>
      <c r="GX5" s="345"/>
      <c r="GY5" s="345"/>
      <c r="GZ5" s="345"/>
      <c r="HA5" s="345"/>
      <c r="HB5" s="345"/>
      <c r="HC5" s="345"/>
      <c r="HD5" s="345"/>
      <c r="HE5" s="345"/>
      <c r="HF5" s="345"/>
      <c r="HG5" s="345"/>
      <c r="HH5" s="345"/>
      <c r="HI5" s="345"/>
      <c r="HJ5" s="345"/>
      <c r="HK5" s="345"/>
      <c r="HL5" s="345"/>
      <c r="HM5" s="345"/>
      <c r="HN5" s="345"/>
      <c r="HO5" s="345"/>
      <c r="HP5" s="345"/>
      <c r="HQ5" s="345"/>
      <c r="HR5" s="345"/>
      <c r="HS5" s="345"/>
      <c r="HT5" s="345"/>
      <c r="HU5" s="345"/>
      <c r="HV5" s="345"/>
      <c r="HW5" s="345"/>
      <c r="HX5" s="345"/>
      <c r="HY5" s="345"/>
      <c r="HZ5" s="345"/>
      <c r="IA5" s="345"/>
      <c r="IB5" s="345"/>
      <c r="IC5" s="345"/>
      <c r="ID5" s="345"/>
      <c r="IE5" s="345"/>
      <c r="IF5" s="345"/>
      <c r="IG5" s="345"/>
      <c r="IH5" s="345"/>
      <c r="II5" s="345"/>
      <c r="IJ5" s="345"/>
      <c r="IK5" s="345"/>
      <c r="IL5" s="345"/>
      <c r="IM5" s="345"/>
      <c r="IN5" s="345"/>
      <c r="IO5" s="345"/>
      <c r="IP5" s="345"/>
      <c r="IQ5" s="345"/>
      <c r="IR5" s="345"/>
      <c r="IS5" s="345"/>
      <c r="IT5" s="345"/>
      <c r="IU5" s="345"/>
      <c r="IV5" s="345"/>
      <c r="IW5" s="345"/>
      <c r="IX5" s="345"/>
      <c r="IY5" s="345"/>
    </row>
    <row r="6" spans="1:259" s="621" customFormat="1" ht="7" customHeight="1" x14ac:dyDescent="0.25">
      <c r="A6" s="492"/>
      <c r="B6" s="492"/>
      <c r="C6" s="345"/>
      <c r="D6" s="492"/>
      <c r="E6" s="492"/>
      <c r="F6" s="492"/>
      <c r="G6" s="492"/>
      <c r="H6" s="492"/>
      <c r="I6" s="492"/>
      <c r="J6" s="492"/>
      <c r="K6" s="492"/>
      <c r="L6" s="1106"/>
      <c r="M6" s="1106"/>
      <c r="N6" s="492"/>
      <c r="O6" s="492"/>
      <c r="P6" s="492"/>
      <c r="Q6" s="492"/>
      <c r="R6" s="345"/>
      <c r="S6" s="345"/>
      <c r="T6" s="345"/>
      <c r="U6" s="345"/>
      <c r="V6" s="345"/>
      <c r="W6" s="345"/>
      <c r="X6" s="345"/>
      <c r="Y6" s="345"/>
      <c r="Z6" s="345"/>
      <c r="AA6" s="345"/>
      <c r="AB6" s="345"/>
      <c r="AC6" s="345"/>
      <c r="AD6" s="345"/>
      <c r="AE6" s="345"/>
      <c r="AF6" s="345"/>
      <c r="AG6" s="345"/>
      <c r="AH6" s="345"/>
      <c r="AI6" s="345"/>
      <c r="AJ6" s="345"/>
      <c r="AK6" s="345"/>
      <c r="AL6" s="345"/>
      <c r="AM6" s="345"/>
      <c r="AN6" s="345"/>
      <c r="AO6" s="345"/>
      <c r="AP6" s="345"/>
      <c r="AQ6" s="345"/>
      <c r="AR6" s="345"/>
      <c r="AS6" s="345"/>
      <c r="AT6" s="345"/>
      <c r="AU6" s="345"/>
      <c r="AV6" s="345"/>
      <c r="AW6" s="345"/>
      <c r="AX6" s="345"/>
      <c r="AY6" s="345"/>
      <c r="AZ6" s="345"/>
      <c r="BA6" s="345"/>
      <c r="BB6" s="345"/>
      <c r="BC6" s="345"/>
      <c r="BD6" s="345"/>
      <c r="BE6" s="345"/>
      <c r="BF6" s="345"/>
      <c r="BG6" s="345"/>
      <c r="BH6" s="345"/>
      <c r="BI6" s="345"/>
      <c r="BJ6" s="345"/>
      <c r="BK6" s="345"/>
      <c r="BL6" s="345"/>
      <c r="BM6" s="345"/>
      <c r="BN6" s="345"/>
      <c r="BO6" s="345"/>
      <c r="BP6" s="345"/>
      <c r="BQ6" s="345"/>
      <c r="BR6" s="345"/>
      <c r="BS6" s="345"/>
      <c r="BT6" s="345"/>
      <c r="BU6" s="345"/>
      <c r="BV6" s="345"/>
      <c r="BW6" s="345"/>
      <c r="BX6" s="345"/>
      <c r="BY6" s="345"/>
      <c r="BZ6" s="345"/>
      <c r="CA6" s="345"/>
      <c r="CB6" s="345"/>
      <c r="CC6" s="345"/>
      <c r="CD6" s="345"/>
      <c r="CE6" s="345"/>
      <c r="CF6" s="345"/>
      <c r="CG6" s="345"/>
      <c r="CH6" s="345"/>
      <c r="CI6" s="345"/>
      <c r="CJ6" s="345"/>
      <c r="CK6" s="345"/>
      <c r="CL6" s="345"/>
      <c r="CM6" s="345"/>
      <c r="CN6" s="345"/>
      <c r="CO6" s="345"/>
      <c r="CP6" s="345"/>
      <c r="CQ6" s="345"/>
      <c r="CR6" s="345"/>
      <c r="CS6" s="345"/>
      <c r="CT6" s="345"/>
      <c r="CU6" s="345"/>
      <c r="CV6" s="345"/>
      <c r="CW6" s="345"/>
      <c r="CX6" s="345"/>
      <c r="CY6" s="345"/>
      <c r="CZ6" s="345"/>
      <c r="DA6" s="345"/>
      <c r="DB6" s="345"/>
      <c r="DC6" s="345"/>
      <c r="DD6" s="345"/>
      <c r="DE6" s="345"/>
      <c r="DF6" s="345"/>
      <c r="DG6" s="345"/>
      <c r="DH6" s="345"/>
      <c r="DI6" s="345"/>
      <c r="DJ6" s="345"/>
      <c r="DK6" s="345"/>
      <c r="DL6" s="345"/>
      <c r="DM6" s="345"/>
      <c r="DN6" s="345"/>
      <c r="DO6" s="345"/>
      <c r="DP6" s="345"/>
      <c r="DQ6" s="345"/>
      <c r="DR6" s="345"/>
      <c r="DS6" s="345"/>
      <c r="DT6" s="345"/>
      <c r="DU6" s="345"/>
      <c r="DV6" s="345"/>
      <c r="DW6" s="345"/>
      <c r="DX6" s="345"/>
      <c r="DY6" s="345"/>
      <c r="DZ6" s="345"/>
      <c r="EA6" s="345"/>
      <c r="EB6" s="345"/>
      <c r="EC6" s="345"/>
      <c r="ED6" s="345"/>
      <c r="EE6" s="345"/>
      <c r="EF6" s="345"/>
      <c r="EG6" s="345"/>
      <c r="EH6" s="345"/>
      <c r="EI6" s="345"/>
      <c r="EJ6" s="345"/>
      <c r="EK6" s="345"/>
      <c r="EL6" s="345"/>
      <c r="EM6" s="345"/>
      <c r="EN6" s="345"/>
      <c r="EO6" s="345"/>
      <c r="EP6" s="345"/>
      <c r="EQ6" s="345"/>
      <c r="ER6" s="345"/>
      <c r="ES6" s="345"/>
      <c r="ET6" s="345"/>
      <c r="EU6" s="345"/>
      <c r="EV6" s="345"/>
      <c r="EW6" s="345"/>
      <c r="EX6" s="345"/>
      <c r="EY6" s="345"/>
      <c r="EZ6" s="345"/>
      <c r="FA6" s="345"/>
      <c r="FB6" s="345"/>
      <c r="FC6" s="345"/>
      <c r="FD6" s="345"/>
      <c r="FE6" s="345"/>
      <c r="FF6" s="345"/>
      <c r="FG6" s="345"/>
      <c r="FH6" s="345"/>
      <c r="FI6" s="345"/>
      <c r="FJ6" s="345"/>
      <c r="FK6" s="345"/>
      <c r="FL6" s="345"/>
      <c r="FM6" s="345"/>
      <c r="FN6" s="345"/>
      <c r="FO6" s="345"/>
      <c r="FP6" s="345"/>
      <c r="FQ6" s="345"/>
      <c r="FR6" s="345"/>
      <c r="FS6" s="345"/>
      <c r="FT6" s="345"/>
      <c r="FU6" s="345"/>
      <c r="FV6" s="345"/>
      <c r="FW6" s="345"/>
      <c r="FX6" s="345"/>
      <c r="FY6" s="345"/>
      <c r="FZ6" s="345"/>
      <c r="GA6" s="345"/>
      <c r="GB6" s="345"/>
      <c r="GC6" s="345"/>
      <c r="GD6" s="345"/>
      <c r="GE6" s="345"/>
      <c r="GF6" s="345"/>
      <c r="GG6" s="345"/>
      <c r="GH6" s="345"/>
      <c r="GI6" s="345"/>
      <c r="GJ6" s="345"/>
      <c r="GK6" s="345"/>
      <c r="GL6" s="345"/>
      <c r="GM6" s="345"/>
      <c r="GN6" s="345"/>
      <c r="GO6" s="345"/>
      <c r="GP6" s="345"/>
      <c r="GQ6" s="345"/>
      <c r="GR6" s="345"/>
      <c r="GS6" s="345"/>
      <c r="GT6" s="345"/>
      <c r="GU6" s="345"/>
      <c r="GV6" s="345"/>
      <c r="GW6" s="345"/>
      <c r="GX6" s="345"/>
      <c r="GY6" s="345"/>
      <c r="GZ6" s="345"/>
      <c r="HA6" s="345"/>
      <c r="HB6" s="345"/>
      <c r="HC6" s="345"/>
      <c r="HD6" s="345"/>
      <c r="HE6" s="345"/>
      <c r="HF6" s="345"/>
      <c r="HG6" s="345"/>
      <c r="HH6" s="345"/>
      <c r="HI6" s="345"/>
      <c r="HJ6" s="345"/>
      <c r="HK6" s="345"/>
      <c r="HL6" s="345"/>
      <c r="HM6" s="345"/>
      <c r="HN6" s="345"/>
      <c r="HO6" s="345"/>
      <c r="HP6" s="345"/>
      <c r="HQ6" s="345"/>
      <c r="HR6" s="345"/>
      <c r="HS6" s="345"/>
      <c r="HT6" s="345"/>
      <c r="HU6" s="345"/>
      <c r="HV6" s="345"/>
      <c r="HW6" s="345"/>
      <c r="HX6" s="345"/>
      <c r="HY6" s="345"/>
      <c r="HZ6" s="345"/>
      <c r="IA6" s="345"/>
      <c r="IB6" s="345"/>
      <c r="IC6" s="345"/>
      <c r="ID6" s="345"/>
      <c r="IE6" s="345"/>
      <c r="IF6" s="345"/>
      <c r="IG6" s="345"/>
      <c r="IH6" s="345"/>
      <c r="II6" s="345"/>
      <c r="IJ6" s="345"/>
      <c r="IK6" s="345"/>
      <c r="IL6" s="345"/>
      <c r="IM6" s="345"/>
      <c r="IN6" s="345"/>
      <c r="IO6" s="345"/>
      <c r="IP6" s="345"/>
      <c r="IQ6" s="345"/>
      <c r="IR6" s="345"/>
      <c r="IS6" s="345"/>
      <c r="IT6" s="345"/>
      <c r="IU6" s="345"/>
      <c r="IV6" s="345"/>
      <c r="IW6" s="345"/>
      <c r="IX6" s="345"/>
      <c r="IY6" s="345"/>
    </row>
    <row r="7" spans="1:259" s="621" customFormat="1" ht="4.5" customHeight="1" x14ac:dyDescent="0.25">
      <c r="A7" s="492"/>
      <c r="B7" s="492"/>
      <c r="C7" s="345"/>
      <c r="D7" s="492"/>
      <c r="E7" s="492"/>
      <c r="F7" s="492"/>
      <c r="G7" s="492"/>
      <c r="H7" s="492"/>
      <c r="I7" s="492"/>
      <c r="J7" s="492"/>
      <c r="K7" s="492"/>
      <c r="L7" s="753"/>
      <c r="M7" s="753"/>
      <c r="N7" s="437"/>
      <c r="O7" s="437"/>
      <c r="P7" s="437"/>
      <c r="Q7" s="437"/>
      <c r="R7" s="322"/>
      <c r="S7" s="322"/>
      <c r="T7" s="345"/>
      <c r="U7" s="345"/>
      <c r="V7" s="345"/>
      <c r="W7" s="345"/>
      <c r="X7" s="345"/>
      <c r="Y7" s="345"/>
      <c r="Z7" s="345"/>
      <c r="AA7" s="345"/>
      <c r="AB7" s="345"/>
      <c r="AC7" s="345"/>
      <c r="AD7" s="345"/>
      <c r="AE7" s="345"/>
      <c r="AF7" s="345"/>
      <c r="AG7" s="345"/>
      <c r="AH7" s="345"/>
      <c r="AI7" s="345"/>
      <c r="AJ7" s="345"/>
      <c r="AK7" s="345"/>
      <c r="AL7" s="345"/>
      <c r="AM7" s="345"/>
      <c r="AN7" s="345"/>
      <c r="AO7" s="345"/>
      <c r="AP7" s="345"/>
      <c r="AQ7" s="345"/>
      <c r="AR7" s="345"/>
      <c r="AS7" s="345"/>
      <c r="AT7" s="345"/>
      <c r="AU7" s="345"/>
      <c r="AV7" s="345"/>
      <c r="AW7" s="345"/>
      <c r="AX7" s="345"/>
      <c r="AY7" s="345"/>
      <c r="AZ7" s="345"/>
      <c r="BA7" s="345"/>
      <c r="BB7" s="345"/>
      <c r="BC7" s="345"/>
      <c r="BD7" s="345"/>
      <c r="BE7" s="345"/>
      <c r="BF7" s="345"/>
      <c r="BG7" s="345"/>
      <c r="BH7" s="345"/>
      <c r="BI7" s="345"/>
      <c r="BJ7" s="345"/>
      <c r="BK7" s="345"/>
      <c r="BL7" s="345"/>
      <c r="BM7" s="345"/>
      <c r="BN7" s="345"/>
      <c r="BO7" s="345"/>
      <c r="BP7" s="345"/>
      <c r="BQ7" s="345"/>
      <c r="BR7" s="345"/>
      <c r="BS7" s="345"/>
      <c r="BT7" s="345"/>
      <c r="BU7" s="345"/>
      <c r="BV7" s="345"/>
      <c r="BW7" s="345"/>
      <c r="BX7" s="345"/>
      <c r="BY7" s="345"/>
      <c r="BZ7" s="345"/>
      <c r="CA7" s="345"/>
      <c r="CB7" s="345"/>
      <c r="CC7" s="345"/>
      <c r="CD7" s="345"/>
      <c r="CE7" s="345"/>
      <c r="CF7" s="345"/>
      <c r="CG7" s="345"/>
      <c r="CH7" s="345"/>
      <c r="CI7" s="345"/>
      <c r="CJ7" s="345"/>
      <c r="CK7" s="345"/>
      <c r="CL7" s="345"/>
      <c r="CM7" s="345"/>
      <c r="CN7" s="345"/>
      <c r="CO7" s="345"/>
      <c r="CP7" s="345"/>
      <c r="CQ7" s="345"/>
      <c r="CR7" s="345"/>
      <c r="CS7" s="345"/>
      <c r="CT7" s="345"/>
      <c r="CU7" s="345"/>
      <c r="CV7" s="345"/>
      <c r="CW7" s="345"/>
      <c r="CX7" s="345"/>
      <c r="CY7" s="345"/>
      <c r="CZ7" s="345"/>
      <c r="DA7" s="345"/>
      <c r="DB7" s="345"/>
      <c r="DC7" s="345"/>
      <c r="DD7" s="345"/>
      <c r="DE7" s="345"/>
      <c r="DF7" s="345"/>
      <c r="DG7" s="345"/>
      <c r="DH7" s="345"/>
      <c r="DI7" s="345"/>
      <c r="DJ7" s="345"/>
      <c r="DK7" s="345"/>
      <c r="DL7" s="345"/>
      <c r="DM7" s="345"/>
      <c r="DN7" s="345"/>
      <c r="DO7" s="345"/>
      <c r="DP7" s="345"/>
      <c r="DQ7" s="345"/>
      <c r="DR7" s="345"/>
      <c r="DS7" s="345"/>
      <c r="DT7" s="345"/>
      <c r="DU7" s="345"/>
      <c r="DV7" s="345"/>
      <c r="DW7" s="345"/>
      <c r="DX7" s="345"/>
      <c r="DY7" s="345"/>
      <c r="DZ7" s="345"/>
      <c r="EA7" s="345"/>
      <c r="EB7" s="345"/>
      <c r="EC7" s="345"/>
      <c r="ED7" s="345"/>
      <c r="EE7" s="345"/>
      <c r="EF7" s="345"/>
      <c r="EG7" s="345"/>
      <c r="EH7" s="345"/>
      <c r="EI7" s="345"/>
      <c r="EJ7" s="345"/>
      <c r="EK7" s="345"/>
      <c r="EL7" s="345"/>
      <c r="EM7" s="345"/>
      <c r="EN7" s="345"/>
      <c r="EO7" s="345"/>
      <c r="EP7" s="345"/>
      <c r="EQ7" s="345"/>
      <c r="ER7" s="345"/>
      <c r="ES7" s="345"/>
      <c r="ET7" s="345"/>
      <c r="EU7" s="345"/>
      <c r="EV7" s="345"/>
      <c r="EW7" s="345"/>
      <c r="EX7" s="345"/>
      <c r="EY7" s="345"/>
      <c r="EZ7" s="345"/>
      <c r="FA7" s="345"/>
      <c r="FB7" s="345"/>
      <c r="FC7" s="345"/>
      <c r="FD7" s="345"/>
      <c r="FE7" s="345"/>
      <c r="FF7" s="345"/>
      <c r="FG7" s="345"/>
      <c r="FH7" s="345"/>
      <c r="FI7" s="345"/>
      <c r="FJ7" s="345"/>
      <c r="FK7" s="345"/>
      <c r="FL7" s="345"/>
      <c r="FM7" s="345"/>
      <c r="FN7" s="345"/>
      <c r="FO7" s="345"/>
      <c r="FP7" s="345"/>
      <c r="FQ7" s="345"/>
      <c r="FR7" s="345"/>
      <c r="FS7" s="345"/>
      <c r="FT7" s="345"/>
      <c r="FU7" s="345"/>
      <c r="FV7" s="345"/>
      <c r="FW7" s="345"/>
      <c r="FX7" s="345"/>
      <c r="FY7" s="345"/>
      <c r="FZ7" s="345"/>
      <c r="GA7" s="345"/>
      <c r="GB7" s="345"/>
      <c r="GC7" s="345"/>
      <c r="GD7" s="345"/>
      <c r="GE7" s="345"/>
      <c r="GF7" s="345"/>
      <c r="GG7" s="345"/>
      <c r="GH7" s="345"/>
      <c r="GI7" s="345"/>
      <c r="GJ7" s="345"/>
      <c r="GK7" s="345"/>
      <c r="GL7" s="345"/>
      <c r="GM7" s="345"/>
      <c r="GN7" s="345"/>
      <c r="GO7" s="345"/>
      <c r="GP7" s="345"/>
      <c r="GQ7" s="345"/>
      <c r="GR7" s="345"/>
      <c r="GS7" s="345"/>
      <c r="GT7" s="345"/>
      <c r="GU7" s="345"/>
      <c r="GV7" s="345"/>
      <c r="GW7" s="345"/>
      <c r="GX7" s="345"/>
      <c r="GY7" s="345"/>
      <c r="GZ7" s="345"/>
      <c r="HA7" s="345"/>
      <c r="HB7" s="345"/>
      <c r="HC7" s="345"/>
      <c r="HD7" s="345"/>
      <c r="HE7" s="345"/>
      <c r="HF7" s="345"/>
      <c r="HG7" s="345"/>
      <c r="HH7" s="345"/>
      <c r="HI7" s="345"/>
      <c r="HJ7" s="345"/>
      <c r="HK7" s="345"/>
      <c r="HL7" s="345"/>
      <c r="HM7" s="345"/>
      <c r="HN7" s="345"/>
      <c r="HO7" s="345"/>
      <c r="HP7" s="345"/>
      <c r="HQ7" s="345"/>
      <c r="HR7" s="345"/>
      <c r="HS7" s="345"/>
      <c r="HT7" s="345"/>
      <c r="HU7" s="345"/>
      <c r="HV7" s="345"/>
      <c r="HW7" s="345"/>
      <c r="HX7" s="345"/>
      <c r="HY7" s="345"/>
      <c r="HZ7" s="345"/>
      <c r="IA7" s="345"/>
      <c r="IB7" s="345"/>
      <c r="IC7" s="345"/>
      <c r="ID7" s="345"/>
      <c r="IE7" s="345"/>
      <c r="IF7" s="345"/>
      <c r="IG7" s="345"/>
      <c r="IH7" s="345"/>
      <c r="II7" s="345"/>
      <c r="IJ7" s="345"/>
      <c r="IK7" s="345"/>
      <c r="IL7" s="345"/>
      <c r="IM7" s="345"/>
      <c r="IN7" s="345"/>
      <c r="IO7" s="345"/>
      <c r="IP7" s="345"/>
      <c r="IQ7" s="345"/>
      <c r="IR7" s="345"/>
      <c r="IS7" s="345"/>
      <c r="IT7" s="345"/>
      <c r="IU7" s="345"/>
      <c r="IV7" s="345"/>
      <c r="IW7" s="345"/>
      <c r="IX7" s="345"/>
      <c r="IY7" s="345"/>
    </row>
    <row r="8" spans="1:259" s="621" customFormat="1" ht="27" customHeight="1" x14ac:dyDescent="0.25">
      <c r="A8" s="492"/>
      <c r="B8" s="1722" t="s">
        <v>500</v>
      </c>
      <c r="C8" s="1723"/>
      <c r="D8" s="1724"/>
      <c r="E8" s="1724"/>
      <c r="F8" s="1724"/>
      <c r="G8" s="1724"/>
      <c r="H8" s="1724"/>
      <c r="I8" s="1724"/>
      <c r="J8" s="1724"/>
      <c r="K8" s="1725"/>
      <c r="L8" s="753"/>
      <c r="M8" s="753"/>
      <c r="N8" s="437"/>
      <c r="O8" s="437"/>
      <c r="P8" s="437"/>
      <c r="Q8" s="437"/>
      <c r="R8" s="322"/>
      <c r="S8" s="322"/>
      <c r="T8" s="345"/>
      <c r="U8" s="345"/>
      <c r="V8" s="345"/>
      <c r="W8" s="345"/>
      <c r="X8" s="345"/>
      <c r="Y8" s="345"/>
      <c r="Z8" s="345"/>
      <c r="AA8" s="345"/>
      <c r="AB8" s="345"/>
      <c r="AC8" s="345"/>
      <c r="AD8" s="345"/>
      <c r="AE8" s="345"/>
      <c r="AF8" s="345"/>
      <c r="AG8" s="345"/>
      <c r="AH8" s="345"/>
      <c r="AI8" s="345"/>
      <c r="AJ8" s="345"/>
      <c r="AK8" s="345"/>
      <c r="AL8" s="345"/>
      <c r="AM8" s="345"/>
      <c r="AN8" s="345"/>
      <c r="AO8" s="345"/>
      <c r="AP8" s="345"/>
      <c r="AQ8" s="345"/>
      <c r="AR8" s="345"/>
      <c r="AS8" s="345"/>
      <c r="AT8" s="345"/>
      <c r="AU8" s="345"/>
      <c r="AV8" s="345"/>
      <c r="AW8" s="345"/>
      <c r="AX8" s="345"/>
      <c r="AY8" s="345"/>
      <c r="AZ8" s="345"/>
      <c r="BA8" s="345"/>
      <c r="BB8" s="345"/>
      <c r="BC8" s="345"/>
      <c r="BD8" s="345"/>
      <c r="BE8" s="345"/>
      <c r="BF8" s="345"/>
      <c r="BG8" s="345"/>
      <c r="BH8" s="345"/>
      <c r="BI8" s="345"/>
      <c r="BJ8" s="345"/>
      <c r="BK8" s="345"/>
      <c r="BL8" s="345"/>
      <c r="BM8" s="345"/>
      <c r="BN8" s="345"/>
      <c r="BO8" s="345"/>
      <c r="BP8" s="345"/>
      <c r="BQ8" s="345"/>
      <c r="BR8" s="345"/>
      <c r="BS8" s="345"/>
      <c r="BT8" s="345"/>
      <c r="BU8" s="345"/>
      <c r="BV8" s="345"/>
      <c r="BW8" s="345"/>
      <c r="BX8" s="345"/>
      <c r="BY8" s="345"/>
      <c r="BZ8" s="345"/>
      <c r="CA8" s="345"/>
      <c r="CB8" s="345"/>
      <c r="CC8" s="345"/>
      <c r="CD8" s="345"/>
      <c r="CE8" s="345"/>
      <c r="CF8" s="345"/>
      <c r="CG8" s="345"/>
      <c r="CH8" s="345"/>
      <c r="CI8" s="345"/>
      <c r="CJ8" s="345"/>
      <c r="CK8" s="345"/>
      <c r="CL8" s="345"/>
      <c r="CM8" s="345"/>
      <c r="CN8" s="345"/>
      <c r="CO8" s="345"/>
      <c r="CP8" s="345"/>
      <c r="CQ8" s="345"/>
      <c r="CR8" s="345"/>
      <c r="CS8" s="345"/>
      <c r="CT8" s="345"/>
      <c r="CU8" s="345"/>
      <c r="CV8" s="345"/>
      <c r="CW8" s="345"/>
      <c r="CX8" s="345"/>
      <c r="CY8" s="345"/>
      <c r="CZ8" s="345"/>
      <c r="DA8" s="345"/>
      <c r="DB8" s="345"/>
      <c r="DC8" s="345"/>
      <c r="DD8" s="345"/>
      <c r="DE8" s="345"/>
      <c r="DF8" s="345"/>
      <c r="DG8" s="345"/>
      <c r="DH8" s="345"/>
      <c r="DI8" s="345"/>
      <c r="DJ8" s="345"/>
      <c r="DK8" s="345"/>
      <c r="DL8" s="345"/>
      <c r="DM8" s="345"/>
      <c r="DN8" s="345"/>
      <c r="DO8" s="345"/>
      <c r="DP8" s="345"/>
      <c r="DQ8" s="345"/>
      <c r="DR8" s="345"/>
      <c r="DS8" s="345"/>
      <c r="DT8" s="345"/>
      <c r="DU8" s="345"/>
      <c r="DV8" s="345"/>
      <c r="DW8" s="345"/>
      <c r="DX8" s="345"/>
      <c r="DY8" s="345"/>
      <c r="DZ8" s="345"/>
      <c r="EA8" s="345"/>
      <c r="EB8" s="345"/>
      <c r="EC8" s="345"/>
      <c r="ED8" s="345"/>
      <c r="EE8" s="345"/>
      <c r="EF8" s="345"/>
      <c r="EG8" s="345"/>
      <c r="EH8" s="345"/>
      <c r="EI8" s="345"/>
      <c r="EJ8" s="345"/>
      <c r="EK8" s="345"/>
      <c r="EL8" s="345"/>
      <c r="EM8" s="345"/>
      <c r="EN8" s="345"/>
      <c r="EO8" s="345"/>
      <c r="EP8" s="345"/>
      <c r="EQ8" s="345"/>
      <c r="ER8" s="345"/>
      <c r="ES8" s="345"/>
      <c r="ET8" s="345"/>
      <c r="EU8" s="345"/>
      <c r="EV8" s="345"/>
      <c r="EW8" s="345"/>
      <c r="EX8" s="345"/>
      <c r="EY8" s="345"/>
      <c r="EZ8" s="345"/>
      <c r="FA8" s="345"/>
      <c r="FB8" s="345"/>
      <c r="FC8" s="345"/>
      <c r="FD8" s="345"/>
      <c r="FE8" s="345"/>
      <c r="FF8" s="345"/>
      <c r="FG8" s="345"/>
      <c r="FH8" s="345"/>
      <c r="FI8" s="345"/>
      <c r="FJ8" s="345"/>
      <c r="FK8" s="345"/>
      <c r="FL8" s="345"/>
      <c r="FM8" s="345"/>
      <c r="FN8" s="345"/>
      <c r="FO8" s="345"/>
      <c r="FP8" s="345"/>
      <c r="FQ8" s="345"/>
      <c r="FR8" s="345"/>
      <c r="FS8" s="345"/>
      <c r="FT8" s="345"/>
      <c r="FU8" s="345"/>
      <c r="FV8" s="345"/>
      <c r="FW8" s="345"/>
      <c r="FX8" s="345"/>
      <c r="FY8" s="345"/>
      <c r="FZ8" s="345"/>
      <c r="GA8" s="345"/>
      <c r="GB8" s="345"/>
      <c r="GC8" s="345"/>
      <c r="GD8" s="345"/>
      <c r="GE8" s="345"/>
      <c r="GF8" s="345"/>
      <c r="GG8" s="345"/>
      <c r="GH8" s="345"/>
      <c r="GI8" s="345"/>
      <c r="GJ8" s="345"/>
      <c r="GK8" s="345"/>
      <c r="GL8" s="345"/>
      <c r="GM8" s="345"/>
      <c r="GN8" s="345"/>
      <c r="GO8" s="345"/>
      <c r="GP8" s="345"/>
      <c r="GQ8" s="345"/>
      <c r="GR8" s="345"/>
      <c r="GS8" s="345"/>
      <c r="GT8" s="345"/>
      <c r="GU8" s="345"/>
      <c r="GV8" s="345"/>
      <c r="GW8" s="345"/>
      <c r="GX8" s="345"/>
      <c r="GY8" s="345"/>
      <c r="GZ8" s="345"/>
      <c r="HA8" s="345"/>
      <c r="HB8" s="345"/>
      <c r="HC8" s="345"/>
      <c r="HD8" s="345"/>
      <c r="HE8" s="345"/>
      <c r="HF8" s="345"/>
      <c r="HG8" s="345"/>
      <c r="HH8" s="345"/>
      <c r="HI8" s="345"/>
      <c r="HJ8" s="345"/>
      <c r="HK8" s="345"/>
      <c r="HL8" s="345"/>
      <c r="HM8" s="345"/>
      <c r="HN8" s="345"/>
      <c r="HO8" s="345"/>
      <c r="HP8" s="345"/>
      <c r="HQ8" s="345"/>
      <c r="HR8" s="345"/>
      <c r="HS8" s="345"/>
      <c r="HT8" s="345"/>
      <c r="HU8" s="345"/>
      <c r="HV8" s="345"/>
      <c r="HW8" s="345"/>
      <c r="HX8" s="345"/>
      <c r="HY8" s="345"/>
      <c r="HZ8" s="345"/>
      <c r="IA8" s="345"/>
      <c r="IB8" s="345"/>
      <c r="IC8" s="345"/>
      <c r="ID8" s="345"/>
      <c r="IE8" s="345"/>
      <c r="IF8" s="345"/>
      <c r="IG8" s="345"/>
      <c r="IH8" s="345"/>
      <c r="II8" s="345"/>
      <c r="IJ8" s="345"/>
      <c r="IK8" s="345"/>
      <c r="IL8" s="345"/>
      <c r="IM8" s="345"/>
      <c r="IN8" s="345"/>
      <c r="IO8" s="345"/>
      <c r="IP8" s="345"/>
      <c r="IQ8" s="345"/>
      <c r="IR8" s="345"/>
      <c r="IS8" s="345"/>
      <c r="IT8" s="345"/>
      <c r="IU8" s="345"/>
      <c r="IV8" s="345"/>
      <c r="IW8" s="345"/>
      <c r="IX8" s="345"/>
      <c r="IY8" s="345"/>
    </row>
    <row r="9" spans="1:259" s="621" customFormat="1" ht="5.25" customHeight="1" x14ac:dyDescent="0.25">
      <c r="A9" s="345"/>
      <c r="C9" s="345"/>
      <c r="D9" s="437"/>
      <c r="E9" s="437"/>
      <c r="F9" s="437"/>
      <c r="G9" s="437"/>
      <c r="H9" s="437"/>
      <c r="I9" s="437"/>
      <c r="J9" s="437"/>
      <c r="K9" s="1107"/>
      <c r="L9" s="740"/>
      <c r="M9" s="740"/>
      <c r="N9" s="322"/>
      <c r="O9" s="322"/>
      <c r="P9" s="322"/>
      <c r="Q9" s="322"/>
      <c r="R9" s="322"/>
      <c r="S9" s="322"/>
      <c r="T9" s="345"/>
      <c r="U9" s="345"/>
      <c r="V9" s="345"/>
      <c r="W9" s="345"/>
      <c r="X9" s="345"/>
      <c r="Y9" s="345"/>
      <c r="Z9" s="345"/>
      <c r="AA9" s="345"/>
      <c r="AB9" s="345"/>
      <c r="AC9" s="345"/>
      <c r="AD9" s="345"/>
      <c r="AE9" s="345"/>
      <c r="AF9" s="345"/>
      <c r="AG9" s="345"/>
      <c r="AH9" s="345"/>
      <c r="AI9" s="345"/>
      <c r="AJ9" s="345"/>
      <c r="AK9" s="345"/>
      <c r="AL9" s="345"/>
      <c r="AM9" s="345"/>
      <c r="AN9" s="345"/>
      <c r="AO9" s="345"/>
      <c r="AP9" s="345"/>
      <c r="AQ9" s="345"/>
      <c r="AR9" s="345"/>
      <c r="AS9" s="345"/>
      <c r="AT9" s="345"/>
      <c r="AU9" s="345"/>
      <c r="AV9" s="345"/>
      <c r="AW9" s="345"/>
      <c r="AX9" s="345"/>
      <c r="AY9" s="345"/>
      <c r="AZ9" s="345"/>
      <c r="BA9" s="345"/>
      <c r="BB9" s="345"/>
      <c r="BC9" s="345"/>
      <c r="BD9" s="345"/>
      <c r="BE9" s="345"/>
      <c r="BF9" s="345"/>
      <c r="BG9" s="345"/>
      <c r="BH9" s="345"/>
      <c r="BI9" s="345"/>
      <c r="BJ9" s="345"/>
      <c r="BK9" s="345"/>
      <c r="BL9" s="345"/>
      <c r="BM9" s="345"/>
      <c r="BN9" s="345"/>
      <c r="BO9" s="345"/>
      <c r="BP9" s="345"/>
      <c r="BQ9" s="345"/>
      <c r="BR9" s="345"/>
      <c r="BS9" s="345"/>
      <c r="BT9" s="345"/>
      <c r="BU9" s="345"/>
      <c r="BV9" s="345"/>
      <c r="BW9" s="345"/>
      <c r="BX9" s="345"/>
      <c r="BY9" s="345"/>
      <c r="BZ9" s="345"/>
      <c r="CA9" s="345"/>
      <c r="CB9" s="345"/>
      <c r="CC9" s="345"/>
      <c r="CD9" s="345"/>
      <c r="CE9" s="345"/>
      <c r="CF9" s="345"/>
      <c r="CG9" s="345"/>
      <c r="CH9" s="345"/>
      <c r="CI9" s="345"/>
      <c r="CJ9" s="345"/>
      <c r="CK9" s="345"/>
      <c r="CL9" s="345"/>
      <c r="CM9" s="345"/>
      <c r="CN9" s="345"/>
      <c r="CO9" s="345"/>
      <c r="CP9" s="345"/>
      <c r="CQ9" s="345"/>
      <c r="CR9" s="345"/>
      <c r="CS9" s="345"/>
      <c r="CT9" s="345"/>
      <c r="CU9" s="345"/>
      <c r="CV9" s="345"/>
      <c r="CW9" s="345"/>
      <c r="CX9" s="345"/>
      <c r="CY9" s="345"/>
      <c r="CZ9" s="345"/>
      <c r="DA9" s="345"/>
      <c r="DB9" s="345"/>
      <c r="DC9" s="345"/>
      <c r="DD9" s="345"/>
      <c r="DE9" s="345"/>
      <c r="DF9" s="345"/>
      <c r="DG9" s="345"/>
      <c r="DH9" s="345"/>
      <c r="DI9" s="345"/>
      <c r="DJ9" s="345"/>
      <c r="DK9" s="345"/>
      <c r="DL9" s="345"/>
      <c r="DM9" s="345"/>
      <c r="DN9" s="345"/>
      <c r="DO9" s="345"/>
      <c r="DP9" s="345"/>
      <c r="DQ9" s="345"/>
      <c r="DR9" s="345"/>
      <c r="DS9" s="345"/>
      <c r="DT9" s="345"/>
      <c r="DU9" s="345"/>
      <c r="DV9" s="345"/>
      <c r="DW9" s="345"/>
      <c r="DX9" s="345"/>
      <c r="DY9" s="345"/>
      <c r="DZ9" s="345"/>
      <c r="EA9" s="345"/>
      <c r="EB9" s="345"/>
      <c r="EC9" s="345"/>
      <c r="ED9" s="345"/>
      <c r="EE9" s="345"/>
      <c r="EF9" s="345"/>
      <c r="EG9" s="345"/>
      <c r="EH9" s="345"/>
      <c r="EI9" s="345"/>
      <c r="EJ9" s="345"/>
      <c r="EK9" s="345"/>
      <c r="EL9" s="345"/>
      <c r="EM9" s="345"/>
      <c r="EN9" s="345"/>
      <c r="EO9" s="345"/>
      <c r="EP9" s="345"/>
      <c r="EQ9" s="345"/>
      <c r="ER9" s="345"/>
      <c r="ES9" s="345"/>
      <c r="ET9" s="345"/>
      <c r="EU9" s="345"/>
      <c r="EV9" s="345"/>
      <c r="EW9" s="345"/>
      <c r="EX9" s="345"/>
      <c r="EY9" s="345"/>
      <c r="EZ9" s="345"/>
      <c r="FA9" s="345"/>
      <c r="FB9" s="345"/>
      <c r="FC9" s="345"/>
      <c r="FD9" s="345"/>
      <c r="FE9" s="345"/>
      <c r="FF9" s="345"/>
      <c r="FG9" s="345"/>
      <c r="FH9" s="345"/>
      <c r="FI9" s="345"/>
      <c r="FJ9" s="345"/>
      <c r="FK9" s="345"/>
      <c r="FL9" s="345"/>
      <c r="FM9" s="345"/>
      <c r="FN9" s="345"/>
      <c r="FO9" s="345"/>
      <c r="FP9" s="345"/>
      <c r="FQ9" s="345"/>
      <c r="FR9" s="345"/>
      <c r="FS9" s="345"/>
      <c r="FT9" s="345"/>
      <c r="FU9" s="345"/>
      <c r="FV9" s="345"/>
      <c r="FW9" s="345"/>
      <c r="FX9" s="345"/>
      <c r="FY9" s="345"/>
      <c r="FZ9" s="345"/>
      <c r="GA9" s="345"/>
      <c r="GB9" s="345"/>
      <c r="GC9" s="345"/>
      <c r="GD9" s="345"/>
      <c r="GE9" s="345"/>
      <c r="GF9" s="345"/>
      <c r="GG9" s="345"/>
      <c r="GH9" s="345"/>
      <c r="GI9" s="345"/>
      <c r="GJ9" s="345"/>
      <c r="GK9" s="345"/>
      <c r="GL9" s="345"/>
      <c r="GM9" s="345"/>
      <c r="GN9" s="345"/>
      <c r="GO9" s="345"/>
      <c r="GP9" s="345"/>
      <c r="GQ9" s="345"/>
      <c r="GR9" s="345"/>
      <c r="GS9" s="345"/>
      <c r="GT9" s="345"/>
      <c r="GU9" s="345"/>
      <c r="GV9" s="345"/>
      <c r="GW9" s="345"/>
      <c r="GX9" s="345"/>
      <c r="GY9" s="345"/>
      <c r="GZ9" s="345"/>
      <c r="HA9" s="345"/>
      <c r="HB9" s="345"/>
      <c r="HC9" s="345"/>
      <c r="HD9" s="345"/>
      <c r="HE9" s="345"/>
      <c r="HF9" s="345"/>
      <c r="HG9" s="345"/>
      <c r="HH9" s="345"/>
      <c r="HI9" s="345"/>
      <c r="HJ9" s="345"/>
      <c r="HK9" s="345"/>
      <c r="HL9" s="345"/>
      <c r="HM9" s="345"/>
      <c r="HN9" s="345"/>
      <c r="HO9" s="345"/>
      <c r="HP9" s="345"/>
      <c r="HQ9" s="345"/>
      <c r="HR9" s="345"/>
      <c r="HS9" s="345"/>
      <c r="HT9" s="345"/>
      <c r="HU9" s="345"/>
      <c r="HV9" s="345"/>
      <c r="HW9" s="345"/>
      <c r="HX9" s="345"/>
      <c r="HY9" s="345"/>
      <c r="HZ9" s="345"/>
      <c r="IA9" s="345"/>
      <c r="IB9" s="345"/>
      <c r="IC9" s="345"/>
      <c r="ID9" s="345"/>
      <c r="IE9" s="345"/>
      <c r="IF9" s="345"/>
      <c r="IG9" s="345"/>
      <c r="IH9" s="345"/>
      <c r="II9" s="345"/>
      <c r="IJ9" s="345"/>
      <c r="IK9" s="345"/>
      <c r="IL9" s="345"/>
      <c r="IM9" s="345"/>
      <c r="IN9" s="345"/>
      <c r="IO9" s="345"/>
      <c r="IP9" s="345"/>
      <c r="IQ9" s="345"/>
      <c r="IR9" s="345"/>
      <c r="IS9" s="345"/>
      <c r="IT9" s="345"/>
      <c r="IU9" s="345"/>
      <c r="IV9" s="345"/>
      <c r="IW9" s="345"/>
      <c r="IX9" s="345"/>
      <c r="IY9" s="345"/>
    </row>
    <row r="10" spans="1:259" s="621" customFormat="1" ht="65.25" customHeight="1" x14ac:dyDescent="0.25">
      <c r="A10" s="345"/>
      <c r="B10" s="1567" t="s">
        <v>12</v>
      </c>
      <c r="C10" s="891"/>
      <c r="D10" s="1569" t="s">
        <v>165</v>
      </c>
      <c r="E10" s="1570"/>
      <c r="F10" s="744"/>
      <c r="G10" s="1569" t="s">
        <v>164</v>
      </c>
      <c r="H10" s="1570"/>
      <c r="I10" s="744"/>
      <c r="J10" s="1569" t="s">
        <v>166</v>
      </c>
      <c r="K10" s="1570"/>
      <c r="L10" s="1108"/>
      <c r="M10" s="1108"/>
      <c r="N10" s="320"/>
      <c r="O10" s="320"/>
      <c r="P10" s="320"/>
      <c r="Q10" s="320"/>
      <c r="R10" s="320"/>
      <c r="S10" s="320"/>
      <c r="T10" s="891"/>
      <c r="U10" s="891"/>
      <c r="V10" s="891"/>
      <c r="W10" s="891"/>
      <c r="X10" s="345"/>
      <c r="Y10" s="345"/>
      <c r="Z10" s="345"/>
      <c r="AA10" s="345"/>
      <c r="AB10" s="345"/>
      <c r="AC10" s="345"/>
      <c r="AD10" s="345"/>
      <c r="AE10" s="345"/>
      <c r="AF10" s="345"/>
      <c r="AG10" s="345"/>
      <c r="AH10" s="345"/>
      <c r="AI10" s="345"/>
      <c r="AJ10" s="345"/>
      <c r="AK10" s="345"/>
      <c r="AL10" s="345"/>
      <c r="AM10" s="345"/>
      <c r="AN10" s="345"/>
      <c r="AO10" s="345"/>
      <c r="AP10" s="345"/>
      <c r="AQ10" s="345"/>
      <c r="AR10" s="345"/>
      <c r="AS10" s="345"/>
      <c r="AT10" s="345"/>
      <c r="AU10" s="345"/>
      <c r="AV10" s="345"/>
      <c r="AW10" s="345"/>
      <c r="AX10" s="345"/>
      <c r="AY10" s="345"/>
      <c r="AZ10" s="345"/>
      <c r="BA10" s="345"/>
      <c r="BB10" s="345"/>
      <c r="BC10" s="345"/>
      <c r="BD10" s="345"/>
      <c r="BE10" s="345"/>
      <c r="BF10" s="345"/>
      <c r="BG10" s="345"/>
      <c r="BH10" s="345"/>
      <c r="BI10" s="345"/>
      <c r="BJ10" s="345"/>
      <c r="BK10" s="345"/>
      <c r="BL10" s="345"/>
      <c r="BM10" s="345"/>
      <c r="BN10" s="345"/>
      <c r="BO10" s="345"/>
      <c r="BP10" s="345"/>
      <c r="BQ10" s="345"/>
      <c r="BR10" s="345"/>
      <c r="BS10" s="345"/>
      <c r="BT10" s="345"/>
      <c r="BU10" s="345"/>
      <c r="BV10" s="345"/>
      <c r="BW10" s="345"/>
      <c r="BX10" s="345"/>
      <c r="BY10" s="345"/>
      <c r="BZ10" s="345"/>
      <c r="CA10" s="345"/>
      <c r="CB10" s="345"/>
      <c r="CC10" s="345"/>
      <c r="CD10" s="345"/>
      <c r="CE10" s="345"/>
      <c r="CF10" s="345"/>
      <c r="CG10" s="345"/>
      <c r="CH10" s="345"/>
      <c r="CI10" s="345"/>
      <c r="CJ10" s="345"/>
      <c r="CK10" s="345"/>
      <c r="CL10" s="345"/>
      <c r="CM10" s="345"/>
      <c r="CN10" s="345"/>
      <c r="CO10" s="345"/>
      <c r="CP10" s="345"/>
      <c r="CQ10" s="345"/>
      <c r="CR10" s="345"/>
      <c r="CS10" s="345"/>
      <c r="CT10" s="345"/>
      <c r="CU10" s="345"/>
      <c r="CV10" s="345"/>
      <c r="CW10" s="345"/>
      <c r="CX10" s="345"/>
      <c r="CY10" s="345"/>
      <c r="CZ10" s="345"/>
      <c r="DA10" s="345"/>
      <c r="DB10" s="345"/>
      <c r="DC10" s="345"/>
      <c r="DD10" s="345"/>
      <c r="DE10" s="345"/>
      <c r="DF10" s="345"/>
      <c r="DG10" s="345"/>
      <c r="DH10" s="345"/>
      <c r="DI10" s="345"/>
      <c r="DJ10" s="345"/>
      <c r="DK10" s="345"/>
      <c r="DL10" s="345"/>
      <c r="DM10" s="345"/>
      <c r="DN10" s="345"/>
      <c r="DO10" s="345"/>
      <c r="DP10" s="345"/>
      <c r="DQ10" s="345"/>
      <c r="DR10" s="345"/>
      <c r="DS10" s="345"/>
      <c r="DT10" s="345"/>
      <c r="DU10" s="345"/>
      <c r="DV10" s="345"/>
      <c r="DW10" s="345"/>
      <c r="DX10" s="345"/>
      <c r="DY10" s="345"/>
      <c r="DZ10" s="345"/>
      <c r="EA10" s="345"/>
      <c r="EB10" s="345"/>
      <c r="EC10" s="345"/>
      <c r="ED10" s="345"/>
      <c r="EE10" s="345"/>
      <c r="EF10" s="345"/>
      <c r="EG10" s="345"/>
      <c r="EH10" s="345"/>
      <c r="EI10" s="345"/>
      <c r="EJ10" s="345"/>
      <c r="EK10" s="345"/>
      <c r="EL10" s="345"/>
      <c r="EM10" s="345"/>
      <c r="EN10" s="345"/>
      <c r="EO10" s="345"/>
      <c r="EP10" s="345"/>
      <c r="EQ10" s="345"/>
      <c r="ER10" s="345"/>
      <c r="ES10" s="345"/>
      <c r="ET10" s="345"/>
      <c r="EU10" s="345"/>
      <c r="EV10" s="345"/>
      <c r="EW10" s="345"/>
      <c r="EX10" s="345"/>
      <c r="EY10" s="345"/>
      <c r="EZ10" s="345"/>
      <c r="FA10" s="345"/>
      <c r="FB10" s="345"/>
      <c r="FC10" s="345"/>
      <c r="FD10" s="345"/>
      <c r="FE10" s="345"/>
      <c r="FF10" s="345"/>
      <c r="FG10" s="345"/>
      <c r="FH10" s="345"/>
      <c r="FI10" s="345"/>
      <c r="FJ10" s="345"/>
      <c r="FK10" s="345"/>
      <c r="FL10" s="345"/>
      <c r="FM10" s="345"/>
      <c r="FN10" s="345"/>
      <c r="FO10" s="345"/>
      <c r="FP10" s="345"/>
      <c r="FQ10" s="345"/>
      <c r="FR10" s="345"/>
      <c r="FS10" s="345"/>
      <c r="FT10" s="345"/>
      <c r="FU10" s="345"/>
      <c r="FV10" s="345"/>
      <c r="FW10" s="345"/>
      <c r="FX10" s="345"/>
      <c r="FY10" s="345"/>
      <c r="FZ10" s="345"/>
      <c r="GA10" s="345"/>
      <c r="GB10" s="345"/>
      <c r="GC10" s="345"/>
      <c r="GD10" s="345"/>
      <c r="GE10" s="345"/>
      <c r="GF10" s="345"/>
      <c r="GG10" s="345"/>
      <c r="GH10" s="345"/>
      <c r="GI10" s="345"/>
      <c r="GJ10" s="345"/>
      <c r="GK10" s="345"/>
      <c r="GL10" s="345"/>
      <c r="GM10" s="345"/>
      <c r="GN10" s="345"/>
      <c r="GO10" s="345"/>
      <c r="GP10" s="345"/>
      <c r="GQ10" s="345"/>
      <c r="GR10" s="345"/>
      <c r="GS10" s="345"/>
      <c r="GT10" s="345"/>
      <c r="GU10" s="345"/>
      <c r="GV10" s="345"/>
      <c r="GW10" s="345"/>
      <c r="GX10" s="345"/>
      <c r="GY10" s="345"/>
      <c r="GZ10" s="345"/>
      <c r="HA10" s="345"/>
      <c r="HB10" s="345"/>
      <c r="HC10" s="345"/>
      <c r="HD10" s="345"/>
      <c r="HE10" s="345"/>
      <c r="HF10" s="345"/>
      <c r="HG10" s="345"/>
      <c r="HH10" s="345"/>
      <c r="HI10" s="345"/>
      <c r="HJ10" s="345"/>
      <c r="HK10" s="345"/>
      <c r="HL10" s="345"/>
      <c r="HM10" s="345"/>
      <c r="HN10" s="345"/>
      <c r="HO10" s="345"/>
      <c r="HP10" s="345"/>
      <c r="HQ10" s="345"/>
      <c r="HR10" s="345"/>
      <c r="HS10" s="345"/>
      <c r="HT10" s="345"/>
      <c r="HU10" s="345"/>
      <c r="HV10" s="345"/>
      <c r="HW10" s="345"/>
      <c r="HX10" s="345"/>
      <c r="HY10" s="345"/>
      <c r="HZ10" s="345"/>
      <c r="IA10" s="345"/>
      <c r="IB10" s="345"/>
      <c r="IC10" s="345"/>
      <c r="ID10" s="345"/>
      <c r="IE10" s="345"/>
      <c r="IF10" s="345"/>
      <c r="IG10" s="345"/>
      <c r="IH10" s="345"/>
      <c r="II10" s="345"/>
      <c r="IJ10" s="345"/>
      <c r="IK10" s="345"/>
      <c r="IL10" s="345"/>
      <c r="IM10" s="345"/>
      <c r="IN10" s="345"/>
      <c r="IO10" s="345"/>
      <c r="IP10" s="345"/>
      <c r="IQ10" s="345"/>
      <c r="IR10" s="345"/>
      <c r="IS10" s="345"/>
      <c r="IT10" s="345"/>
      <c r="IU10" s="345"/>
      <c r="IV10" s="345"/>
      <c r="IW10" s="345"/>
      <c r="IX10" s="345"/>
      <c r="IY10" s="345"/>
    </row>
    <row r="11" spans="1:259" s="626" customFormat="1" ht="37.5" customHeight="1" x14ac:dyDescent="0.25">
      <c r="A11" s="322"/>
      <c r="B11" s="1635"/>
      <c r="C11" s="320"/>
      <c r="D11" s="791" t="s">
        <v>159</v>
      </c>
      <c r="E11" s="790" t="s">
        <v>158</v>
      </c>
      <c r="F11" s="744"/>
      <c r="G11" s="791" t="s">
        <v>160</v>
      </c>
      <c r="H11" s="790" t="s">
        <v>158</v>
      </c>
      <c r="I11" s="744"/>
      <c r="J11" s="791" t="s">
        <v>160</v>
      </c>
      <c r="K11" s="790" t="s">
        <v>158</v>
      </c>
      <c r="L11" s="1104"/>
      <c r="M11" s="1104"/>
      <c r="N11" s="329"/>
      <c r="O11" s="329"/>
      <c r="P11" s="329"/>
      <c r="Q11" s="329"/>
      <c r="R11" s="329"/>
      <c r="S11" s="329"/>
      <c r="T11" s="320"/>
      <c r="U11" s="320"/>
      <c r="V11" s="320"/>
      <c r="W11" s="320"/>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322"/>
      <c r="AZ11" s="322"/>
      <c r="BA11" s="322"/>
      <c r="BB11" s="322"/>
      <c r="BC11" s="322"/>
      <c r="BD11" s="322"/>
      <c r="BE11" s="322"/>
      <c r="BF11" s="322"/>
      <c r="BG11" s="322"/>
      <c r="BH11" s="322"/>
      <c r="BI11" s="322"/>
      <c r="BJ11" s="322"/>
      <c r="BK11" s="322"/>
      <c r="BL11" s="322"/>
      <c r="BM11" s="322"/>
      <c r="BN11" s="322"/>
      <c r="BO11" s="322"/>
      <c r="BP11" s="322"/>
      <c r="BQ11" s="322"/>
      <c r="BR11" s="322"/>
      <c r="BS11" s="322"/>
      <c r="BT11" s="322"/>
      <c r="BU11" s="322"/>
      <c r="BV11" s="322"/>
      <c r="BW11" s="322"/>
      <c r="BX11" s="322"/>
      <c r="BY11" s="322"/>
      <c r="BZ11" s="322"/>
      <c r="CA11" s="322"/>
      <c r="CB11" s="322"/>
      <c r="CC11" s="322"/>
      <c r="CD11" s="322"/>
      <c r="CE11" s="322"/>
      <c r="CF11" s="322"/>
      <c r="CG11" s="322"/>
      <c r="CH11" s="322"/>
      <c r="CI11" s="322"/>
      <c r="CJ11" s="322"/>
      <c r="CK11" s="322"/>
      <c r="CL11" s="322"/>
      <c r="CM11" s="322"/>
      <c r="CN11" s="322"/>
      <c r="CO11" s="322"/>
      <c r="CP11" s="322"/>
      <c r="CQ11" s="322"/>
      <c r="CR11" s="322"/>
      <c r="CS11" s="322"/>
      <c r="CT11" s="322"/>
      <c r="CU11" s="322"/>
      <c r="CV11" s="322"/>
      <c r="CW11" s="322"/>
      <c r="CX11" s="322"/>
      <c r="CY11" s="322"/>
      <c r="CZ11" s="322"/>
      <c r="DA11" s="322"/>
      <c r="DB11" s="322"/>
      <c r="DC11" s="322"/>
      <c r="DD11" s="322"/>
      <c r="DE11" s="322"/>
      <c r="DF11" s="322"/>
      <c r="DG11" s="322"/>
      <c r="DH11" s="322"/>
      <c r="DI11" s="322"/>
      <c r="DJ11" s="322"/>
      <c r="DK11" s="322"/>
      <c r="DL11" s="322"/>
      <c r="DM11" s="322"/>
      <c r="DN11" s="322"/>
      <c r="DO11" s="322"/>
      <c r="DP11" s="322"/>
      <c r="DQ11" s="322"/>
      <c r="DR11" s="322"/>
      <c r="DS11" s="322"/>
      <c r="DT11" s="322"/>
      <c r="DU11" s="322"/>
      <c r="DV11" s="322"/>
      <c r="DW11" s="322"/>
      <c r="DX11" s="322"/>
      <c r="DY11" s="322"/>
      <c r="DZ11" s="322"/>
      <c r="EA11" s="322"/>
      <c r="EB11" s="322"/>
      <c r="EC11" s="322"/>
      <c r="ED11" s="322"/>
      <c r="EE11" s="322"/>
      <c r="EF11" s="322"/>
      <c r="EG11" s="322"/>
      <c r="EH11" s="322"/>
      <c r="EI11" s="322"/>
      <c r="EJ11" s="322"/>
      <c r="EK11" s="322"/>
      <c r="EL11" s="322"/>
      <c r="EM11" s="322"/>
      <c r="EN11" s="322"/>
      <c r="EO11" s="322"/>
      <c r="EP11" s="322"/>
      <c r="EQ11" s="322"/>
      <c r="ER11" s="322"/>
      <c r="ES11" s="322"/>
      <c r="ET11" s="322"/>
      <c r="EU11" s="322"/>
      <c r="EV11" s="322"/>
      <c r="EW11" s="322"/>
      <c r="EX11" s="322"/>
      <c r="EY11" s="322"/>
      <c r="EZ11" s="322"/>
      <c r="FA11" s="322"/>
      <c r="FB11" s="322"/>
      <c r="FC11" s="322"/>
      <c r="FD11" s="322"/>
      <c r="FE11" s="322"/>
      <c r="FF11" s="322"/>
      <c r="FG11" s="322"/>
      <c r="FH11" s="322"/>
      <c r="FI11" s="322"/>
      <c r="FJ11" s="322"/>
      <c r="FK11" s="322"/>
      <c r="FL11" s="322"/>
      <c r="FM11" s="322"/>
      <c r="FN11" s="322"/>
      <c r="FO11" s="322"/>
      <c r="FP11" s="322"/>
      <c r="FQ11" s="322"/>
      <c r="FR11" s="322"/>
      <c r="FS11" s="322"/>
      <c r="FT11" s="322"/>
      <c r="FU11" s="322"/>
      <c r="FV11" s="322"/>
      <c r="FW11" s="322"/>
      <c r="FX11" s="322"/>
      <c r="FY11" s="322"/>
      <c r="FZ11" s="322"/>
      <c r="GA11" s="322"/>
      <c r="GB11" s="322"/>
      <c r="GC11" s="322"/>
      <c r="GD11" s="322"/>
      <c r="GE11" s="322"/>
      <c r="GF11" s="322"/>
      <c r="GG11" s="322"/>
      <c r="GH11" s="322"/>
      <c r="GI11" s="322"/>
      <c r="GJ11" s="322"/>
      <c r="GK11" s="322"/>
      <c r="GL11" s="322"/>
      <c r="GM11" s="322"/>
      <c r="GN11" s="322"/>
      <c r="GO11" s="322"/>
      <c r="GP11" s="322"/>
      <c r="GQ11" s="322"/>
      <c r="GR11" s="322"/>
      <c r="GS11" s="322"/>
      <c r="GT11" s="322"/>
      <c r="GU11" s="322"/>
      <c r="GV11" s="322"/>
      <c r="GW11" s="322"/>
      <c r="GX11" s="322"/>
      <c r="GY11" s="322"/>
      <c r="GZ11" s="322"/>
      <c r="HA11" s="322"/>
      <c r="HB11" s="322"/>
      <c r="HC11" s="322"/>
      <c r="HD11" s="322"/>
      <c r="HE11" s="322"/>
      <c r="HF11" s="322"/>
      <c r="HG11" s="322"/>
      <c r="HH11" s="322"/>
      <c r="HI11" s="322"/>
      <c r="HJ11" s="322"/>
      <c r="HK11" s="322"/>
      <c r="HL11" s="322"/>
      <c r="HM11" s="322"/>
      <c r="HN11" s="322"/>
      <c r="HO11" s="322"/>
      <c r="HP11" s="322"/>
      <c r="HQ11" s="322"/>
      <c r="HR11" s="322"/>
      <c r="HS11" s="322"/>
      <c r="HT11" s="322"/>
      <c r="HU11" s="322"/>
      <c r="HV11" s="322"/>
      <c r="HW11" s="322"/>
      <c r="HX11" s="322"/>
      <c r="HY11" s="322"/>
      <c r="HZ11" s="322"/>
      <c r="IA11" s="322"/>
      <c r="IB11" s="322"/>
      <c r="IC11" s="322"/>
      <c r="ID11" s="322"/>
      <c r="IE11" s="322"/>
      <c r="IF11" s="322"/>
      <c r="IG11" s="322"/>
      <c r="IH11" s="322"/>
      <c r="II11" s="322"/>
      <c r="IJ11" s="322"/>
      <c r="IK11" s="322"/>
      <c r="IL11" s="322"/>
      <c r="IM11" s="322"/>
      <c r="IN11" s="322"/>
      <c r="IO11" s="322"/>
      <c r="IP11" s="322"/>
      <c r="IQ11" s="322"/>
      <c r="IR11" s="322"/>
      <c r="IS11" s="322"/>
      <c r="IT11" s="322"/>
      <c r="IU11" s="322"/>
      <c r="IV11" s="322"/>
      <c r="IW11" s="322"/>
      <c r="IX11" s="322"/>
      <c r="IY11" s="322"/>
    </row>
    <row r="12" spans="1:259" s="626" customFormat="1" ht="7.5" customHeight="1" x14ac:dyDescent="0.25">
      <c r="A12" s="322"/>
      <c r="B12" s="322"/>
      <c r="C12" s="320"/>
      <c r="D12" s="327"/>
      <c r="E12" s="327"/>
      <c r="F12" s="322"/>
      <c r="G12" s="322"/>
      <c r="H12" s="322"/>
      <c r="I12" s="322"/>
      <c r="J12" s="322"/>
      <c r="K12" s="322"/>
      <c r="L12" s="548"/>
      <c r="M12" s="754"/>
      <c r="N12" s="329"/>
      <c r="O12" s="329"/>
      <c r="P12" s="329"/>
      <c r="Q12" s="329"/>
      <c r="R12" s="329"/>
      <c r="S12" s="329"/>
      <c r="T12" s="320"/>
      <c r="U12" s="320"/>
      <c r="V12" s="320"/>
      <c r="W12" s="320"/>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2"/>
      <c r="AZ12" s="322"/>
      <c r="BA12" s="322"/>
      <c r="BB12" s="322"/>
      <c r="BC12" s="322"/>
      <c r="BD12" s="322"/>
      <c r="BE12" s="322"/>
      <c r="BF12" s="322"/>
      <c r="BG12" s="322"/>
      <c r="BH12" s="322"/>
      <c r="BI12" s="322"/>
      <c r="BJ12" s="322"/>
      <c r="BK12" s="322"/>
      <c r="BL12" s="322"/>
      <c r="BM12" s="322"/>
      <c r="BN12" s="322"/>
      <c r="BO12" s="322"/>
      <c r="BP12" s="322"/>
      <c r="BQ12" s="322"/>
      <c r="BR12" s="322"/>
      <c r="BS12" s="322"/>
      <c r="BT12" s="322"/>
      <c r="BU12" s="322"/>
      <c r="BV12" s="322"/>
      <c r="BW12" s="322"/>
      <c r="BX12" s="322"/>
      <c r="BY12" s="322"/>
      <c r="BZ12" s="322"/>
      <c r="CA12" s="322"/>
      <c r="CB12" s="322"/>
      <c r="CC12" s="322"/>
      <c r="CD12" s="322"/>
      <c r="CE12" s="322"/>
      <c r="CF12" s="322"/>
      <c r="CG12" s="322"/>
      <c r="CH12" s="322"/>
      <c r="CI12" s="322"/>
      <c r="CJ12" s="322"/>
      <c r="CK12" s="322"/>
      <c r="CL12" s="322"/>
      <c r="CM12" s="322"/>
      <c r="CN12" s="322"/>
      <c r="CO12" s="322"/>
      <c r="CP12" s="322"/>
      <c r="CQ12" s="322"/>
      <c r="CR12" s="322"/>
      <c r="CS12" s="322"/>
      <c r="CT12" s="322"/>
      <c r="CU12" s="322"/>
      <c r="CV12" s="322"/>
      <c r="CW12" s="322"/>
      <c r="CX12" s="322"/>
      <c r="CY12" s="322"/>
      <c r="CZ12" s="322"/>
      <c r="DA12" s="322"/>
      <c r="DB12" s="322"/>
      <c r="DC12" s="322"/>
      <c r="DD12" s="322"/>
      <c r="DE12" s="322"/>
      <c r="DF12" s="322"/>
      <c r="DG12" s="322"/>
      <c r="DH12" s="322"/>
      <c r="DI12" s="322"/>
      <c r="DJ12" s="322"/>
      <c r="DK12" s="322"/>
      <c r="DL12" s="322"/>
      <c r="DM12" s="322"/>
      <c r="DN12" s="322"/>
      <c r="DO12" s="322"/>
      <c r="DP12" s="322"/>
      <c r="DQ12" s="322"/>
      <c r="DR12" s="322"/>
      <c r="DS12" s="322"/>
      <c r="DT12" s="322"/>
      <c r="DU12" s="322"/>
      <c r="DV12" s="322"/>
      <c r="DW12" s="322"/>
      <c r="DX12" s="322"/>
      <c r="DY12" s="322"/>
      <c r="DZ12" s="322"/>
      <c r="EA12" s="322"/>
      <c r="EB12" s="322"/>
      <c r="EC12" s="322"/>
      <c r="ED12" s="322"/>
      <c r="EE12" s="322"/>
      <c r="EF12" s="322"/>
      <c r="EG12" s="322"/>
      <c r="EH12" s="322"/>
      <c r="EI12" s="322"/>
      <c r="EJ12" s="322"/>
      <c r="EK12" s="322"/>
      <c r="EL12" s="322"/>
      <c r="EM12" s="322"/>
      <c r="EN12" s="322"/>
      <c r="EO12" s="322"/>
      <c r="EP12" s="322"/>
      <c r="EQ12" s="322"/>
      <c r="ER12" s="322"/>
      <c r="ES12" s="322"/>
      <c r="ET12" s="322"/>
      <c r="EU12" s="322"/>
      <c r="EV12" s="322"/>
      <c r="EW12" s="322"/>
      <c r="EX12" s="322"/>
      <c r="EY12" s="322"/>
      <c r="EZ12" s="322"/>
      <c r="FA12" s="322"/>
      <c r="FB12" s="322"/>
      <c r="FC12" s="322"/>
      <c r="FD12" s="322"/>
      <c r="FE12" s="322"/>
      <c r="FF12" s="322"/>
      <c r="FG12" s="322"/>
      <c r="FH12" s="322"/>
      <c r="FI12" s="322"/>
      <c r="FJ12" s="322"/>
      <c r="FK12" s="322"/>
      <c r="FL12" s="322"/>
      <c r="FM12" s="322"/>
      <c r="FN12" s="322"/>
      <c r="FO12" s="322"/>
      <c r="FP12" s="322"/>
      <c r="FQ12" s="322"/>
      <c r="FR12" s="322"/>
      <c r="FS12" s="322"/>
      <c r="FT12" s="322"/>
      <c r="FU12" s="322"/>
      <c r="FV12" s="322"/>
      <c r="FW12" s="322"/>
      <c r="FX12" s="322"/>
      <c r="FY12" s="322"/>
      <c r="FZ12" s="322"/>
      <c r="GA12" s="322"/>
      <c r="GB12" s="322"/>
      <c r="GC12" s="322"/>
      <c r="GD12" s="322"/>
      <c r="GE12" s="322"/>
      <c r="GF12" s="322"/>
      <c r="GG12" s="322"/>
      <c r="GH12" s="322"/>
      <c r="GI12" s="322"/>
      <c r="GJ12" s="322"/>
      <c r="GK12" s="322"/>
      <c r="GL12" s="322"/>
      <c r="GM12" s="322"/>
      <c r="GN12" s="322"/>
      <c r="GO12" s="322"/>
      <c r="GP12" s="322"/>
      <c r="GQ12" s="322"/>
      <c r="GR12" s="322"/>
      <c r="GS12" s="322"/>
      <c r="GT12" s="322"/>
      <c r="GU12" s="322"/>
      <c r="GV12" s="322"/>
      <c r="GW12" s="322"/>
      <c r="GX12" s="322"/>
      <c r="GY12" s="322"/>
      <c r="GZ12" s="322"/>
      <c r="HA12" s="322"/>
      <c r="HB12" s="322"/>
      <c r="HC12" s="322"/>
      <c r="HD12" s="322"/>
      <c r="HE12" s="322"/>
      <c r="HF12" s="322"/>
      <c r="HG12" s="322"/>
      <c r="HH12" s="322"/>
      <c r="HI12" s="322"/>
      <c r="HJ12" s="322"/>
      <c r="HK12" s="322"/>
      <c r="HL12" s="322"/>
      <c r="HM12" s="322"/>
      <c r="HN12" s="322"/>
      <c r="HO12" s="322"/>
      <c r="HP12" s="322"/>
      <c r="HQ12" s="322"/>
      <c r="HR12" s="322"/>
      <c r="HS12" s="322"/>
      <c r="HT12" s="322"/>
      <c r="HU12" s="322"/>
      <c r="HV12" s="322"/>
      <c r="HW12" s="322"/>
      <c r="HX12" s="322"/>
      <c r="HY12" s="322"/>
      <c r="HZ12" s="322"/>
      <c r="IA12" s="322"/>
      <c r="IB12" s="322"/>
      <c r="IC12" s="322"/>
      <c r="ID12" s="322"/>
      <c r="IE12" s="322"/>
      <c r="IF12" s="322"/>
      <c r="IG12" s="322"/>
      <c r="IH12" s="322"/>
      <c r="II12" s="322"/>
      <c r="IJ12" s="322"/>
      <c r="IK12" s="322"/>
      <c r="IL12" s="322"/>
      <c r="IM12" s="322"/>
      <c r="IN12" s="322"/>
      <c r="IO12" s="322"/>
      <c r="IP12" s="322"/>
      <c r="IQ12" s="322"/>
      <c r="IR12" s="322"/>
      <c r="IS12" s="322"/>
      <c r="IT12" s="322"/>
      <c r="IU12" s="322"/>
      <c r="IV12" s="322"/>
      <c r="IW12" s="322"/>
      <c r="IX12" s="322"/>
      <c r="IY12" s="322"/>
    </row>
    <row r="13" spans="1:259" s="631" customFormat="1" ht="18" customHeight="1" x14ac:dyDescent="0.25">
      <c r="A13" s="328"/>
      <c r="B13" s="755" t="s">
        <v>8</v>
      </c>
      <c r="C13" s="329"/>
      <c r="D13" s="757">
        <v>81834</v>
      </c>
      <c r="E13" s="1109">
        <v>443.09</v>
      </c>
      <c r="F13" s="756"/>
      <c r="G13" s="758">
        <v>67725</v>
      </c>
      <c r="H13" s="1109">
        <v>38.6</v>
      </c>
      <c r="I13" s="756"/>
      <c r="J13" s="758">
        <v>67725</v>
      </c>
      <c r="K13" s="1109">
        <v>495.79</v>
      </c>
      <c r="L13" s="329"/>
      <c r="M13" s="329">
        <f>_xlfn.RANK.EQ(K13,K$13:K$33,0)</f>
        <v>2</v>
      </c>
      <c r="N13" s="329">
        <v>1</v>
      </c>
      <c r="O13" s="329">
        <f>MATCH(N13,M$13:M$33,0)</f>
        <v>14</v>
      </c>
      <c r="P13" s="361" t="str">
        <f t="shared" ref="P13:P32" si="0">INDEX(B$13:B$33,O13,1)</f>
        <v>Murcia, Región de</v>
      </c>
      <c r="Q13" s="1110">
        <f>INDEX(K$13:K$33,O13,1)</f>
        <v>558.78</v>
      </c>
      <c r="R13" s="329"/>
      <c r="S13" s="329"/>
      <c r="T13" s="329"/>
      <c r="U13" s="329"/>
      <c r="V13" s="573"/>
      <c r="W13" s="329"/>
      <c r="X13" s="328"/>
      <c r="Y13" s="328"/>
      <c r="Z13" s="328"/>
      <c r="AA13" s="328"/>
      <c r="AB13" s="328"/>
      <c r="AC13" s="328"/>
      <c r="AD13" s="328"/>
      <c r="AE13" s="328"/>
      <c r="AF13" s="328"/>
      <c r="AG13" s="328"/>
      <c r="AH13" s="328"/>
      <c r="AI13" s="328"/>
      <c r="AJ13" s="328"/>
      <c r="AK13" s="328"/>
      <c r="AL13" s="328"/>
      <c r="AM13" s="328"/>
      <c r="AN13" s="328"/>
      <c r="AO13" s="328"/>
      <c r="AP13" s="328"/>
      <c r="AQ13" s="328"/>
      <c r="AR13" s="328"/>
      <c r="AS13" s="328"/>
      <c r="AT13" s="328"/>
      <c r="AU13" s="328"/>
      <c r="AV13" s="328"/>
      <c r="AW13" s="328"/>
      <c r="AX13" s="328"/>
      <c r="AY13" s="328"/>
      <c r="AZ13" s="328"/>
      <c r="BA13" s="328"/>
      <c r="BB13" s="328"/>
      <c r="BC13" s="328"/>
      <c r="BD13" s="328"/>
      <c r="BE13" s="328"/>
      <c r="BF13" s="328"/>
      <c r="BG13" s="328"/>
      <c r="BH13" s="328"/>
      <c r="BI13" s="328"/>
      <c r="BJ13" s="328"/>
      <c r="BK13" s="328"/>
      <c r="BL13" s="328"/>
      <c r="BM13" s="328"/>
      <c r="BN13" s="328"/>
      <c r="BO13" s="328"/>
      <c r="BP13" s="328"/>
      <c r="BQ13" s="328"/>
      <c r="BR13" s="328"/>
      <c r="BS13" s="328"/>
      <c r="BT13" s="328"/>
      <c r="BU13" s="328"/>
      <c r="BV13" s="328"/>
      <c r="BW13" s="328"/>
      <c r="BX13" s="328"/>
      <c r="BY13" s="328"/>
      <c r="BZ13" s="328"/>
      <c r="CA13" s="328"/>
      <c r="CB13" s="328"/>
      <c r="CC13" s="328"/>
      <c r="CD13" s="328"/>
      <c r="CE13" s="328"/>
      <c r="CF13" s="328"/>
      <c r="CG13" s="328"/>
      <c r="CH13" s="328"/>
      <c r="CI13" s="328"/>
      <c r="CJ13" s="328"/>
      <c r="CK13" s="328"/>
      <c r="CL13" s="328"/>
      <c r="CM13" s="328"/>
      <c r="CN13" s="328"/>
      <c r="CO13" s="328"/>
      <c r="CP13" s="328"/>
      <c r="CQ13" s="328"/>
      <c r="CR13" s="328"/>
      <c r="CS13" s="328"/>
      <c r="CT13" s="328"/>
      <c r="CU13" s="328"/>
      <c r="CV13" s="328"/>
      <c r="CW13" s="328"/>
      <c r="CX13" s="328"/>
      <c r="CY13" s="328"/>
      <c r="CZ13" s="328"/>
      <c r="DA13" s="328"/>
      <c r="DB13" s="328"/>
      <c r="DC13" s="328"/>
      <c r="DD13" s="328"/>
      <c r="DE13" s="328"/>
      <c r="DF13" s="328"/>
      <c r="DG13" s="328"/>
      <c r="DH13" s="328"/>
      <c r="DI13" s="328"/>
      <c r="DJ13" s="328"/>
      <c r="DK13" s="328"/>
      <c r="DL13" s="328"/>
      <c r="DM13" s="328"/>
      <c r="DN13" s="328"/>
      <c r="DO13" s="328"/>
      <c r="DP13" s="328"/>
      <c r="DQ13" s="328"/>
      <c r="DR13" s="328"/>
      <c r="DS13" s="328"/>
      <c r="DT13" s="328"/>
      <c r="DU13" s="328"/>
      <c r="DV13" s="328"/>
      <c r="DW13" s="328"/>
      <c r="DX13" s="328"/>
      <c r="DY13" s="328"/>
      <c r="DZ13" s="328"/>
      <c r="EA13" s="328"/>
      <c r="EB13" s="328"/>
      <c r="EC13" s="328"/>
      <c r="ED13" s="328"/>
      <c r="EE13" s="328"/>
      <c r="EF13" s="328"/>
      <c r="EG13" s="328"/>
      <c r="EH13" s="328"/>
      <c r="EI13" s="328"/>
      <c r="EJ13" s="328"/>
      <c r="EK13" s="328"/>
      <c r="EL13" s="328"/>
      <c r="EM13" s="328"/>
      <c r="EN13" s="328"/>
      <c r="EO13" s="328"/>
      <c r="EP13" s="328"/>
      <c r="EQ13" s="328"/>
      <c r="ER13" s="328"/>
      <c r="ES13" s="328"/>
      <c r="ET13" s="328"/>
      <c r="EU13" s="328"/>
      <c r="EV13" s="328"/>
      <c r="EW13" s="328"/>
      <c r="EX13" s="328"/>
      <c r="EY13" s="328"/>
      <c r="EZ13" s="328"/>
      <c r="FA13" s="328"/>
      <c r="FB13" s="328"/>
      <c r="FC13" s="328"/>
      <c r="FD13" s="328"/>
      <c r="FE13" s="328"/>
      <c r="FF13" s="328"/>
      <c r="FG13" s="328"/>
      <c r="FH13" s="328"/>
      <c r="FI13" s="328"/>
      <c r="FJ13" s="328"/>
      <c r="FK13" s="328"/>
      <c r="FL13" s="328"/>
      <c r="FM13" s="328"/>
      <c r="FN13" s="328"/>
      <c r="FO13" s="328"/>
      <c r="FP13" s="328"/>
      <c r="FQ13" s="328"/>
      <c r="FR13" s="328"/>
      <c r="FS13" s="328"/>
      <c r="FT13" s="328"/>
      <c r="FU13" s="328"/>
      <c r="FV13" s="328"/>
      <c r="FW13" s="328"/>
      <c r="FX13" s="328"/>
      <c r="FY13" s="328"/>
      <c r="FZ13" s="328"/>
      <c r="GA13" s="328"/>
      <c r="GB13" s="328"/>
      <c r="GC13" s="328"/>
      <c r="GD13" s="328"/>
      <c r="GE13" s="328"/>
      <c r="GF13" s="328"/>
      <c r="GG13" s="328"/>
      <c r="GH13" s="328"/>
      <c r="GI13" s="328"/>
      <c r="GJ13" s="328"/>
      <c r="GK13" s="328"/>
      <c r="GL13" s="328"/>
      <c r="GM13" s="328"/>
      <c r="GN13" s="328"/>
      <c r="GO13" s="328"/>
      <c r="GP13" s="328"/>
      <c r="GQ13" s="328"/>
      <c r="GR13" s="328"/>
      <c r="GS13" s="328"/>
      <c r="GT13" s="328"/>
      <c r="GU13" s="328"/>
      <c r="GV13" s="328"/>
      <c r="GW13" s="328"/>
      <c r="GX13" s="328"/>
      <c r="GY13" s="328"/>
      <c r="GZ13" s="328"/>
      <c r="HA13" s="328"/>
      <c r="HB13" s="328"/>
      <c r="HC13" s="328"/>
      <c r="HD13" s="328"/>
      <c r="HE13" s="328"/>
      <c r="HF13" s="328"/>
      <c r="HG13" s="328"/>
      <c r="HH13" s="328"/>
      <c r="HI13" s="328"/>
      <c r="HJ13" s="328"/>
      <c r="HK13" s="328"/>
      <c r="HL13" s="328"/>
      <c r="HM13" s="328"/>
      <c r="HN13" s="328"/>
      <c r="HO13" s="328"/>
      <c r="HP13" s="328"/>
      <c r="HQ13" s="328"/>
      <c r="HR13" s="328"/>
      <c r="HS13" s="328"/>
      <c r="HT13" s="328"/>
      <c r="HU13" s="328"/>
      <c r="HV13" s="328"/>
      <c r="HW13" s="328"/>
      <c r="HX13" s="328"/>
      <c r="HY13" s="328"/>
      <c r="HZ13" s="328"/>
      <c r="IA13" s="328"/>
      <c r="IB13" s="328"/>
      <c r="IC13" s="328"/>
      <c r="ID13" s="328"/>
      <c r="IE13" s="328"/>
      <c r="IF13" s="328"/>
      <c r="IG13" s="328"/>
      <c r="IH13" s="328"/>
      <c r="II13" s="328"/>
      <c r="IJ13" s="328"/>
      <c r="IK13" s="328"/>
      <c r="IL13" s="328"/>
      <c r="IM13" s="328"/>
      <c r="IN13" s="328"/>
      <c r="IO13" s="328"/>
      <c r="IP13" s="328"/>
      <c r="IQ13" s="328"/>
      <c r="IR13" s="328"/>
      <c r="IS13" s="328"/>
      <c r="IT13" s="328"/>
      <c r="IU13" s="328"/>
      <c r="IV13" s="328"/>
      <c r="IW13" s="328"/>
      <c r="IX13" s="328"/>
      <c r="IY13" s="328"/>
    </row>
    <row r="14" spans="1:259" s="633" customFormat="1" ht="18" customHeight="1" x14ac:dyDescent="0.25">
      <c r="A14" s="331"/>
      <c r="B14" s="763" t="s">
        <v>7</v>
      </c>
      <c r="C14" s="329"/>
      <c r="D14" s="764">
        <v>10181</v>
      </c>
      <c r="E14" s="1109">
        <v>115.74</v>
      </c>
      <c r="F14" s="756"/>
      <c r="G14" s="765">
        <v>9021</v>
      </c>
      <c r="H14" s="1109">
        <v>22.53</v>
      </c>
      <c r="I14" s="756"/>
      <c r="J14" s="765">
        <v>9021</v>
      </c>
      <c r="K14" s="1109">
        <v>140.59</v>
      </c>
      <c r="L14" s="329"/>
      <c r="M14" s="329">
        <f t="shared" ref="M14:M33" si="1">_xlfn.RANK.EQ(K14,K$13:K$33,0)</f>
        <v>17</v>
      </c>
      <c r="N14" s="329">
        <v>2</v>
      </c>
      <c r="O14" s="329">
        <f t="shared" ref="O14:O32" si="2">MATCH(N14,M$13:M$33,0)</f>
        <v>1</v>
      </c>
      <c r="P14" s="361" t="str">
        <f t="shared" si="0"/>
        <v>Andalucía</v>
      </c>
      <c r="Q14" s="1110">
        <f t="shared" ref="Q14:Q32" si="3">INDEX(K$13:K$33,O14,1)</f>
        <v>495.79</v>
      </c>
      <c r="R14" s="329"/>
      <c r="S14" s="329"/>
      <c r="T14" s="329"/>
      <c r="U14" s="329"/>
      <c r="V14" s="329"/>
      <c r="W14" s="329"/>
      <c r="X14" s="331"/>
      <c r="Y14" s="331"/>
      <c r="Z14" s="331"/>
      <c r="AA14" s="331"/>
      <c r="AB14" s="331"/>
      <c r="AC14" s="331"/>
      <c r="AD14" s="331"/>
      <c r="AE14" s="331"/>
      <c r="AF14" s="331"/>
      <c r="AG14" s="331"/>
      <c r="AH14" s="331"/>
      <c r="AI14" s="331"/>
      <c r="AJ14" s="331"/>
      <c r="AK14" s="331"/>
      <c r="AL14" s="331"/>
      <c r="AM14" s="331"/>
      <c r="AN14" s="331"/>
      <c r="AO14" s="331"/>
      <c r="AP14" s="331"/>
      <c r="AQ14" s="331"/>
      <c r="AR14" s="331"/>
      <c r="AS14" s="331"/>
      <c r="AT14" s="331"/>
      <c r="AU14" s="331"/>
      <c r="AV14" s="331"/>
      <c r="AW14" s="331"/>
      <c r="AX14" s="331"/>
      <c r="AY14" s="331"/>
      <c r="AZ14" s="331"/>
      <c r="BA14" s="331"/>
      <c r="BB14" s="331"/>
      <c r="BC14" s="331"/>
      <c r="BD14" s="331"/>
      <c r="BE14" s="331"/>
      <c r="BF14" s="331"/>
      <c r="BG14" s="331"/>
      <c r="BH14" s="331"/>
      <c r="BI14" s="331"/>
      <c r="BJ14" s="331"/>
      <c r="BK14" s="331"/>
      <c r="BL14" s="331"/>
      <c r="BM14" s="331"/>
      <c r="BN14" s="331"/>
      <c r="BO14" s="331"/>
      <c r="BP14" s="331"/>
      <c r="BQ14" s="331"/>
      <c r="BR14" s="331"/>
      <c r="BS14" s="331"/>
      <c r="BT14" s="331"/>
      <c r="BU14" s="331"/>
      <c r="BV14" s="331"/>
      <c r="BW14" s="331"/>
      <c r="BX14" s="331"/>
      <c r="BY14" s="331"/>
      <c r="BZ14" s="331"/>
      <c r="CA14" s="331"/>
      <c r="CB14" s="331"/>
      <c r="CC14" s="331"/>
      <c r="CD14" s="331"/>
      <c r="CE14" s="331"/>
      <c r="CF14" s="331"/>
      <c r="CG14" s="331"/>
      <c r="CH14" s="331"/>
      <c r="CI14" s="331"/>
      <c r="CJ14" s="331"/>
      <c r="CK14" s="331"/>
      <c r="CL14" s="331"/>
      <c r="CM14" s="331"/>
      <c r="CN14" s="331"/>
      <c r="CO14" s="331"/>
      <c r="CP14" s="331"/>
      <c r="CQ14" s="331"/>
      <c r="CR14" s="331"/>
      <c r="CS14" s="331"/>
      <c r="CT14" s="331"/>
      <c r="CU14" s="331"/>
      <c r="CV14" s="331"/>
      <c r="CW14" s="331"/>
      <c r="CX14" s="331"/>
      <c r="CY14" s="331"/>
      <c r="CZ14" s="331"/>
      <c r="DA14" s="331"/>
      <c r="DB14" s="331"/>
      <c r="DC14" s="331"/>
      <c r="DD14" s="331"/>
      <c r="DE14" s="331"/>
      <c r="DF14" s="331"/>
      <c r="DG14" s="331"/>
      <c r="DH14" s="331"/>
      <c r="DI14" s="331"/>
      <c r="DJ14" s="331"/>
      <c r="DK14" s="331"/>
      <c r="DL14" s="331"/>
      <c r="DM14" s="331"/>
      <c r="DN14" s="331"/>
      <c r="DO14" s="331"/>
      <c r="DP14" s="331"/>
      <c r="DQ14" s="331"/>
      <c r="DR14" s="331"/>
      <c r="DS14" s="331"/>
      <c r="DT14" s="331"/>
      <c r="DU14" s="331"/>
      <c r="DV14" s="331"/>
      <c r="DW14" s="331"/>
      <c r="DX14" s="331"/>
      <c r="DY14" s="331"/>
      <c r="DZ14" s="331"/>
      <c r="EA14" s="331"/>
      <c r="EB14" s="331"/>
      <c r="EC14" s="331"/>
      <c r="ED14" s="331"/>
      <c r="EE14" s="331"/>
      <c r="EF14" s="331"/>
      <c r="EG14" s="331"/>
      <c r="EH14" s="331"/>
      <c r="EI14" s="331"/>
      <c r="EJ14" s="331"/>
      <c r="EK14" s="331"/>
      <c r="EL14" s="331"/>
      <c r="EM14" s="331"/>
      <c r="EN14" s="331"/>
      <c r="EO14" s="331"/>
      <c r="EP14" s="331"/>
      <c r="EQ14" s="331"/>
      <c r="ER14" s="331"/>
      <c r="ES14" s="331"/>
      <c r="ET14" s="331"/>
      <c r="EU14" s="331"/>
      <c r="EV14" s="331"/>
      <c r="EW14" s="331"/>
      <c r="EX14" s="331"/>
      <c r="EY14" s="331"/>
      <c r="EZ14" s="331"/>
      <c r="FA14" s="331"/>
      <c r="FB14" s="331"/>
      <c r="FC14" s="331"/>
      <c r="FD14" s="331"/>
      <c r="FE14" s="331"/>
      <c r="FF14" s="331"/>
      <c r="FG14" s="331"/>
      <c r="FH14" s="331"/>
      <c r="FI14" s="331"/>
      <c r="FJ14" s="331"/>
      <c r="FK14" s="331"/>
      <c r="FL14" s="331"/>
      <c r="FM14" s="331"/>
      <c r="FN14" s="331"/>
      <c r="FO14" s="331"/>
      <c r="FP14" s="331"/>
      <c r="FQ14" s="331"/>
      <c r="FR14" s="331"/>
      <c r="FS14" s="331"/>
      <c r="FT14" s="331"/>
      <c r="FU14" s="331"/>
      <c r="FV14" s="331"/>
      <c r="FW14" s="331"/>
      <c r="FX14" s="331"/>
      <c r="FY14" s="331"/>
      <c r="FZ14" s="331"/>
      <c r="GA14" s="331"/>
      <c r="GB14" s="331"/>
      <c r="GC14" s="331"/>
      <c r="GD14" s="331"/>
      <c r="GE14" s="331"/>
      <c r="GF14" s="331"/>
      <c r="GG14" s="331"/>
      <c r="GH14" s="331"/>
      <c r="GI14" s="331"/>
      <c r="GJ14" s="331"/>
      <c r="GK14" s="331"/>
      <c r="GL14" s="331"/>
      <c r="GM14" s="331"/>
      <c r="GN14" s="331"/>
      <c r="GO14" s="331"/>
      <c r="GP14" s="331"/>
      <c r="GQ14" s="331"/>
      <c r="GR14" s="331"/>
      <c r="GS14" s="331"/>
      <c r="GT14" s="331"/>
      <c r="GU14" s="331"/>
      <c r="GV14" s="331"/>
      <c r="GW14" s="331"/>
      <c r="GX14" s="331"/>
      <c r="GY14" s="331"/>
      <c r="GZ14" s="331"/>
      <c r="HA14" s="331"/>
      <c r="HB14" s="331"/>
      <c r="HC14" s="331"/>
      <c r="HD14" s="331"/>
      <c r="HE14" s="331"/>
      <c r="HF14" s="331"/>
      <c r="HG14" s="331"/>
      <c r="HH14" s="331"/>
      <c r="HI14" s="331"/>
      <c r="HJ14" s="331"/>
      <c r="HK14" s="331"/>
      <c r="HL14" s="331"/>
      <c r="HM14" s="331"/>
      <c r="HN14" s="331"/>
      <c r="HO14" s="331"/>
      <c r="HP14" s="331"/>
      <c r="HQ14" s="331"/>
      <c r="HR14" s="331"/>
      <c r="HS14" s="331"/>
      <c r="HT14" s="331"/>
      <c r="HU14" s="331"/>
      <c r="HV14" s="331"/>
      <c r="HW14" s="331"/>
      <c r="HX14" s="331"/>
      <c r="HY14" s="331"/>
      <c r="HZ14" s="331"/>
      <c r="IA14" s="331"/>
      <c r="IB14" s="331"/>
      <c r="IC14" s="331"/>
      <c r="ID14" s="331"/>
      <c r="IE14" s="331"/>
      <c r="IF14" s="331"/>
      <c r="IG14" s="331"/>
      <c r="IH14" s="331"/>
      <c r="II14" s="331"/>
      <c r="IJ14" s="331"/>
      <c r="IK14" s="331"/>
      <c r="IL14" s="331"/>
      <c r="IM14" s="331"/>
      <c r="IN14" s="331"/>
      <c r="IO14" s="331"/>
      <c r="IP14" s="331"/>
      <c r="IQ14" s="331"/>
      <c r="IR14" s="331"/>
      <c r="IS14" s="331"/>
      <c r="IT14" s="331"/>
      <c r="IU14" s="331"/>
      <c r="IV14" s="331"/>
      <c r="IW14" s="331"/>
      <c r="IX14" s="331"/>
      <c r="IY14" s="331"/>
    </row>
    <row r="15" spans="1:259" s="633" customFormat="1" ht="18" customHeight="1" x14ac:dyDescent="0.25">
      <c r="A15" s="331"/>
      <c r="B15" s="763" t="s">
        <v>37</v>
      </c>
      <c r="C15" s="329"/>
      <c r="D15" s="764">
        <v>6213</v>
      </c>
      <c r="E15" s="1109">
        <v>305.44</v>
      </c>
      <c r="F15" s="756"/>
      <c r="G15" s="765">
        <v>5152</v>
      </c>
      <c r="H15" s="1109">
        <v>11.14</v>
      </c>
      <c r="I15" s="756"/>
      <c r="J15" s="765">
        <v>5152</v>
      </c>
      <c r="K15" s="1109">
        <v>326.85000000000002</v>
      </c>
      <c r="L15" s="329"/>
      <c r="M15" s="329">
        <f t="shared" si="1"/>
        <v>6</v>
      </c>
      <c r="N15" s="329">
        <v>3</v>
      </c>
      <c r="O15" s="329">
        <f>MATCH(N15,M$13:M$33,0)</f>
        <v>5</v>
      </c>
      <c r="P15" s="361" t="str">
        <f t="shared" si="0"/>
        <v>Canarias</v>
      </c>
      <c r="Q15" s="1110">
        <f t="shared" si="3"/>
        <v>430.49</v>
      </c>
      <c r="R15" s="329"/>
      <c r="S15" s="329"/>
      <c r="T15" s="329"/>
      <c r="U15" s="329"/>
      <c r="V15" s="329"/>
      <c r="W15" s="329"/>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331"/>
      <c r="BV15" s="331"/>
      <c r="BW15" s="331"/>
      <c r="BX15" s="331"/>
      <c r="BY15" s="331"/>
      <c r="BZ15" s="331"/>
      <c r="CA15" s="331"/>
      <c r="CB15" s="331"/>
      <c r="CC15" s="331"/>
      <c r="CD15" s="331"/>
      <c r="CE15" s="331"/>
      <c r="CF15" s="331"/>
      <c r="CG15" s="331"/>
      <c r="CH15" s="331"/>
      <c r="CI15" s="331"/>
      <c r="CJ15" s="331"/>
      <c r="CK15" s="331"/>
      <c r="CL15" s="331"/>
      <c r="CM15" s="331"/>
      <c r="CN15" s="331"/>
      <c r="CO15" s="331"/>
      <c r="CP15" s="331"/>
      <c r="CQ15" s="331"/>
      <c r="CR15" s="331"/>
      <c r="CS15" s="331"/>
      <c r="CT15" s="331"/>
      <c r="CU15" s="331"/>
      <c r="CV15" s="331"/>
      <c r="CW15" s="331"/>
      <c r="CX15" s="331"/>
      <c r="CY15" s="331"/>
      <c r="CZ15" s="331"/>
      <c r="DA15" s="331"/>
      <c r="DB15" s="331"/>
      <c r="DC15" s="331"/>
      <c r="DD15" s="331"/>
      <c r="DE15" s="331"/>
      <c r="DF15" s="331"/>
      <c r="DG15" s="331"/>
      <c r="DH15" s="331"/>
      <c r="DI15" s="331"/>
      <c r="DJ15" s="331"/>
      <c r="DK15" s="331"/>
      <c r="DL15" s="331"/>
      <c r="DM15" s="331"/>
      <c r="DN15" s="331"/>
      <c r="DO15" s="331"/>
      <c r="DP15" s="331"/>
      <c r="DQ15" s="331"/>
      <c r="DR15" s="331"/>
      <c r="DS15" s="331"/>
      <c r="DT15" s="331"/>
      <c r="DU15" s="331"/>
      <c r="DV15" s="331"/>
      <c r="DW15" s="331"/>
      <c r="DX15" s="331"/>
      <c r="DY15" s="331"/>
      <c r="DZ15" s="331"/>
      <c r="EA15" s="331"/>
      <c r="EB15" s="331"/>
      <c r="EC15" s="331"/>
      <c r="ED15" s="331"/>
      <c r="EE15" s="331"/>
      <c r="EF15" s="331"/>
      <c r="EG15" s="331"/>
      <c r="EH15" s="331"/>
      <c r="EI15" s="331"/>
      <c r="EJ15" s="331"/>
      <c r="EK15" s="331"/>
      <c r="EL15" s="331"/>
      <c r="EM15" s="331"/>
      <c r="EN15" s="331"/>
      <c r="EO15" s="331"/>
      <c r="EP15" s="331"/>
      <c r="EQ15" s="331"/>
      <c r="ER15" s="331"/>
      <c r="ES15" s="331"/>
      <c r="ET15" s="331"/>
      <c r="EU15" s="331"/>
      <c r="EV15" s="331"/>
      <c r="EW15" s="331"/>
      <c r="EX15" s="331"/>
      <c r="EY15" s="331"/>
      <c r="EZ15" s="331"/>
      <c r="FA15" s="331"/>
      <c r="FB15" s="331"/>
      <c r="FC15" s="331"/>
      <c r="FD15" s="331"/>
      <c r="FE15" s="331"/>
      <c r="FF15" s="331"/>
      <c r="FG15" s="331"/>
      <c r="FH15" s="331"/>
      <c r="FI15" s="331"/>
      <c r="FJ15" s="331"/>
      <c r="FK15" s="331"/>
      <c r="FL15" s="331"/>
      <c r="FM15" s="331"/>
      <c r="FN15" s="331"/>
      <c r="FO15" s="331"/>
      <c r="FP15" s="331"/>
      <c r="FQ15" s="331"/>
      <c r="FR15" s="331"/>
      <c r="FS15" s="331"/>
      <c r="FT15" s="331"/>
      <c r="FU15" s="331"/>
      <c r="FV15" s="331"/>
      <c r="FW15" s="331"/>
      <c r="FX15" s="331"/>
      <c r="FY15" s="331"/>
      <c r="FZ15" s="331"/>
      <c r="GA15" s="331"/>
      <c r="GB15" s="331"/>
      <c r="GC15" s="331"/>
      <c r="GD15" s="331"/>
      <c r="GE15" s="331"/>
      <c r="GF15" s="331"/>
      <c r="GG15" s="331"/>
      <c r="GH15" s="331"/>
      <c r="GI15" s="331"/>
      <c r="GJ15" s="331"/>
      <c r="GK15" s="331"/>
      <c r="GL15" s="331"/>
      <c r="GM15" s="331"/>
      <c r="GN15" s="331"/>
      <c r="GO15" s="331"/>
      <c r="GP15" s="331"/>
      <c r="GQ15" s="331"/>
      <c r="GR15" s="331"/>
      <c r="GS15" s="331"/>
      <c r="GT15" s="331"/>
      <c r="GU15" s="331"/>
      <c r="GV15" s="331"/>
      <c r="GW15" s="331"/>
      <c r="GX15" s="331"/>
      <c r="GY15" s="331"/>
      <c r="GZ15" s="331"/>
      <c r="HA15" s="331"/>
      <c r="HB15" s="331"/>
      <c r="HC15" s="331"/>
      <c r="HD15" s="331"/>
      <c r="HE15" s="331"/>
      <c r="HF15" s="331"/>
      <c r="HG15" s="331"/>
      <c r="HH15" s="331"/>
      <c r="HI15" s="331"/>
      <c r="HJ15" s="331"/>
      <c r="HK15" s="331"/>
      <c r="HL15" s="331"/>
      <c r="HM15" s="331"/>
      <c r="HN15" s="331"/>
      <c r="HO15" s="331"/>
      <c r="HP15" s="331"/>
      <c r="HQ15" s="331"/>
      <c r="HR15" s="331"/>
      <c r="HS15" s="331"/>
      <c r="HT15" s="331"/>
      <c r="HU15" s="331"/>
      <c r="HV15" s="331"/>
      <c r="HW15" s="331"/>
      <c r="HX15" s="331"/>
      <c r="HY15" s="331"/>
      <c r="HZ15" s="331"/>
      <c r="IA15" s="331"/>
      <c r="IB15" s="331"/>
      <c r="IC15" s="331"/>
      <c r="ID15" s="331"/>
      <c r="IE15" s="331"/>
      <c r="IF15" s="331"/>
      <c r="IG15" s="331"/>
      <c r="IH15" s="331"/>
      <c r="II15" s="331"/>
      <c r="IJ15" s="331"/>
      <c r="IK15" s="331"/>
      <c r="IL15" s="331"/>
      <c r="IM15" s="331"/>
      <c r="IN15" s="331"/>
      <c r="IO15" s="331"/>
      <c r="IP15" s="331"/>
      <c r="IQ15" s="331"/>
      <c r="IR15" s="331"/>
      <c r="IS15" s="331"/>
      <c r="IT15" s="331"/>
      <c r="IU15" s="331"/>
      <c r="IV15" s="331"/>
      <c r="IW15" s="331"/>
      <c r="IX15" s="331"/>
      <c r="IY15" s="331"/>
    </row>
    <row r="16" spans="1:259" s="633" customFormat="1" ht="18" customHeight="1" x14ac:dyDescent="0.25">
      <c r="A16" s="331"/>
      <c r="B16" s="763" t="s">
        <v>38</v>
      </c>
      <c r="C16" s="329"/>
      <c r="D16" s="764">
        <v>8144</v>
      </c>
      <c r="E16" s="1109">
        <v>118.19</v>
      </c>
      <c r="F16" s="756"/>
      <c r="G16" s="765">
        <v>6283</v>
      </c>
      <c r="H16" s="1109">
        <v>93.46</v>
      </c>
      <c r="I16" s="756"/>
      <c r="J16" s="765">
        <v>6283</v>
      </c>
      <c r="K16" s="1109">
        <v>215.45</v>
      </c>
      <c r="L16" s="329"/>
      <c r="M16" s="329">
        <f t="shared" si="1"/>
        <v>11</v>
      </c>
      <c r="N16" s="329">
        <v>4</v>
      </c>
      <c r="O16" s="329">
        <f t="shared" si="2"/>
        <v>13</v>
      </c>
      <c r="P16" s="361" t="str">
        <f t="shared" si="0"/>
        <v>Madrid, Comunidad de*</v>
      </c>
      <c r="Q16" s="1110">
        <f t="shared" si="3"/>
        <v>347.72</v>
      </c>
      <c r="R16" s="329"/>
      <c r="S16" s="329"/>
      <c r="T16" s="329"/>
      <c r="U16" s="329"/>
      <c r="V16" s="329"/>
      <c r="W16" s="329"/>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331"/>
      <c r="BV16" s="331"/>
      <c r="BW16" s="331"/>
      <c r="BX16" s="331"/>
      <c r="BY16" s="331"/>
      <c r="BZ16" s="331"/>
      <c r="CA16" s="331"/>
      <c r="CB16" s="331"/>
      <c r="CC16" s="331"/>
      <c r="CD16" s="331"/>
      <c r="CE16" s="331"/>
      <c r="CF16" s="331"/>
      <c r="CG16" s="331"/>
      <c r="CH16" s="331"/>
      <c r="CI16" s="331"/>
      <c r="CJ16" s="331"/>
      <c r="CK16" s="331"/>
      <c r="CL16" s="331"/>
      <c r="CM16" s="331"/>
      <c r="CN16" s="331"/>
      <c r="CO16" s="331"/>
      <c r="CP16" s="331"/>
      <c r="CQ16" s="331"/>
      <c r="CR16" s="331"/>
      <c r="CS16" s="331"/>
      <c r="CT16" s="331"/>
      <c r="CU16" s="331"/>
      <c r="CV16" s="331"/>
      <c r="CW16" s="331"/>
      <c r="CX16" s="331"/>
      <c r="CY16" s="331"/>
      <c r="CZ16" s="331"/>
      <c r="DA16" s="331"/>
      <c r="DB16" s="331"/>
      <c r="DC16" s="331"/>
      <c r="DD16" s="331"/>
      <c r="DE16" s="331"/>
      <c r="DF16" s="331"/>
      <c r="DG16" s="331"/>
      <c r="DH16" s="331"/>
      <c r="DI16" s="331"/>
      <c r="DJ16" s="331"/>
      <c r="DK16" s="331"/>
      <c r="DL16" s="331"/>
      <c r="DM16" s="331"/>
      <c r="DN16" s="331"/>
      <c r="DO16" s="331"/>
      <c r="DP16" s="331"/>
      <c r="DQ16" s="331"/>
      <c r="DR16" s="331"/>
      <c r="DS16" s="331"/>
      <c r="DT16" s="331"/>
      <c r="DU16" s="331"/>
      <c r="DV16" s="331"/>
      <c r="DW16" s="331"/>
      <c r="DX16" s="331"/>
      <c r="DY16" s="331"/>
      <c r="DZ16" s="331"/>
      <c r="EA16" s="331"/>
      <c r="EB16" s="331"/>
      <c r="EC16" s="331"/>
      <c r="ED16" s="331"/>
      <c r="EE16" s="331"/>
      <c r="EF16" s="331"/>
      <c r="EG16" s="331"/>
      <c r="EH16" s="331"/>
      <c r="EI16" s="331"/>
      <c r="EJ16" s="331"/>
      <c r="EK16" s="331"/>
      <c r="EL16" s="331"/>
      <c r="EM16" s="331"/>
      <c r="EN16" s="331"/>
      <c r="EO16" s="331"/>
      <c r="EP16" s="331"/>
      <c r="EQ16" s="331"/>
      <c r="ER16" s="331"/>
      <c r="ES16" s="331"/>
      <c r="ET16" s="331"/>
      <c r="EU16" s="331"/>
      <c r="EV16" s="331"/>
      <c r="EW16" s="331"/>
      <c r="EX16" s="331"/>
      <c r="EY16" s="331"/>
      <c r="EZ16" s="331"/>
      <c r="FA16" s="331"/>
      <c r="FB16" s="331"/>
      <c r="FC16" s="331"/>
      <c r="FD16" s="331"/>
      <c r="FE16" s="331"/>
      <c r="FF16" s="331"/>
      <c r="FG16" s="331"/>
      <c r="FH16" s="331"/>
      <c r="FI16" s="331"/>
      <c r="FJ16" s="331"/>
      <c r="FK16" s="331"/>
      <c r="FL16" s="331"/>
      <c r="FM16" s="331"/>
      <c r="FN16" s="331"/>
      <c r="FO16" s="331"/>
      <c r="FP16" s="331"/>
      <c r="FQ16" s="331"/>
      <c r="FR16" s="331"/>
      <c r="FS16" s="331"/>
      <c r="FT16" s="331"/>
      <c r="FU16" s="331"/>
      <c r="FV16" s="331"/>
      <c r="FW16" s="331"/>
      <c r="FX16" s="331"/>
      <c r="FY16" s="331"/>
      <c r="FZ16" s="331"/>
      <c r="GA16" s="331"/>
      <c r="GB16" s="331"/>
      <c r="GC16" s="331"/>
      <c r="GD16" s="331"/>
      <c r="GE16" s="331"/>
      <c r="GF16" s="331"/>
      <c r="GG16" s="331"/>
      <c r="GH16" s="331"/>
      <c r="GI16" s="331"/>
      <c r="GJ16" s="331"/>
      <c r="GK16" s="331"/>
      <c r="GL16" s="331"/>
      <c r="GM16" s="331"/>
      <c r="GN16" s="331"/>
      <c r="GO16" s="331"/>
      <c r="GP16" s="331"/>
      <c r="GQ16" s="331"/>
      <c r="GR16" s="331"/>
      <c r="GS16" s="331"/>
      <c r="GT16" s="331"/>
      <c r="GU16" s="331"/>
      <c r="GV16" s="331"/>
      <c r="GW16" s="331"/>
      <c r="GX16" s="331"/>
      <c r="GY16" s="331"/>
      <c r="GZ16" s="331"/>
      <c r="HA16" s="331"/>
      <c r="HB16" s="331"/>
      <c r="HC16" s="331"/>
      <c r="HD16" s="331"/>
      <c r="HE16" s="331"/>
      <c r="HF16" s="331"/>
      <c r="HG16" s="331"/>
      <c r="HH16" s="331"/>
      <c r="HI16" s="331"/>
      <c r="HJ16" s="331"/>
      <c r="HK16" s="331"/>
      <c r="HL16" s="331"/>
      <c r="HM16" s="331"/>
      <c r="HN16" s="331"/>
      <c r="HO16" s="331"/>
      <c r="HP16" s="331"/>
      <c r="HQ16" s="331"/>
      <c r="HR16" s="331"/>
      <c r="HS16" s="331"/>
      <c r="HT16" s="331"/>
      <c r="HU16" s="331"/>
      <c r="HV16" s="331"/>
      <c r="HW16" s="331"/>
      <c r="HX16" s="331"/>
      <c r="HY16" s="331"/>
      <c r="HZ16" s="331"/>
      <c r="IA16" s="331"/>
      <c r="IB16" s="331"/>
      <c r="IC16" s="331"/>
      <c r="ID16" s="331"/>
      <c r="IE16" s="331"/>
      <c r="IF16" s="331"/>
      <c r="IG16" s="331"/>
      <c r="IH16" s="331"/>
      <c r="II16" s="331"/>
      <c r="IJ16" s="331"/>
      <c r="IK16" s="331"/>
      <c r="IL16" s="331"/>
      <c r="IM16" s="331"/>
      <c r="IN16" s="331"/>
      <c r="IO16" s="331"/>
      <c r="IP16" s="331"/>
      <c r="IQ16" s="331"/>
      <c r="IR16" s="331"/>
      <c r="IS16" s="331"/>
      <c r="IT16" s="331"/>
      <c r="IU16" s="331"/>
      <c r="IV16" s="331"/>
      <c r="IW16" s="331"/>
      <c r="IX16" s="331"/>
      <c r="IY16" s="331"/>
    </row>
    <row r="17" spans="1:259" s="633" customFormat="1" ht="18" customHeight="1" x14ac:dyDescent="0.25">
      <c r="A17" s="331"/>
      <c r="B17" s="763" t="s">
        <v>6</v>
      </c>
      <c r="C17" s="329"/>
      <c r="D17" s="764">
        <v>24378</v>
      </c>
      <c r="E17" s="1109">
        <v>301.02</v>
      </c>
      <c r="F17" s="756"/>
      <c r="G17" s="765">
        <v>25201</v>
      </c>
      <c r="H17" s="1109">
        <v>110.84</v>
      </c>
      <c r="I17" s="756"/>
      <c r="J17" s="765">
        <v>25201</v>
      </c>
      <c r="K17" s="1109">
        <v>430.49</v>
      </c>
      <c r="L17" s="329"/>
      <c r="M17" s="329">
        <f t="shared" si="1"/>
        <v>3</v>
      </c>
      <c r="N17" s="329">
        <v>5</v>
      </c>
      <c r="O17" s="329">
        <f t="shared" si="2"/>
        <v>21</v>
      </c>
      <c r="P17" s="361" t="str">
        <f t="shared" si="0"/>
        <v>TOTAL</v>
      </c>
      <c r="Q17" s="1110">
        <f t="shared" si="3"/>
        <v>341.24</v>
      </c>
      <c r="R17" s="329"/>
      <c r="S17" s="329"/>
      <c r="T17" s="329"/>
      <c r="U17" s="329"/>
      <c r="V17" s="329"/>
      <c r="W17" s="329"/>
      <c r="X17" s="331"/>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331"/>
      <c r="AU17" s="331"/>
      <c r="AV17" s="331"/>
      <c r="AW17" s="331"/>
      <c r="AX17" s="331"/>
      <c r="AY17" s="331"/>
      <c r="AZ17" s="331"/>
      <c r="BA17" s="331"/>
      <c r="BB17" s="331"/>
      <c r="BC17" s="331"/>
      <c r="BD17" s="331"/>
      <c r="BE17" s="331"/>
      <c r="BF17" s="331"/>
      <c r="BG17" s="331"/>
      <c r="BH17" s="331"/>
      <c r="BI17" s="331"/>
      <c r="BJ17" s="331"/>
      <c r="BK17" s="331"/>
      <c r="BL17" s="331"/>
      <c r="BM17" s="331"/>
      <c r="BN17" s="331"/>
      <c r="BO17" s="331"/>
      <c r="BP17" s="331"/>
      <c r="BQ17" s="331"/>
      <c r="BR17" s="331"/>
      <c r="BS17" s="331"/>
      <c r="BT17" s="331"/>
      <c r="BU17" s="331"/>
      <c r="BV17" s="331"/>
      <c r="BW17" s="331"/>
      <c r="BX17" s="331"/>
      <c r="BY17" s="331"/>
      <c r="BZ17" s="331"/>
      <c r="CA17" s="331"/>
      <c r="CB17" s="331"/>
      <c r="CC17" s="331"/>
      <c r="CD17" s="331"/>
      <c r="CE17" s="331"/>
      <c r="CF17" s="331"/>
      <c r="CG17" s="331"/>
      <c r="CH17" s="331"/>
      <c r="CI17" s="331"/>
      <c r="CJ17" s="331"/>
      <c r="CK17" s="331"/>
      <c r="CL17" s="331"/>
      <c r="CM17" s="331"/>
      <c r="CN17" s="331"/>
      <c r="CO17" s="331"/>
      <c r="CP17" s="331"/>
      <c r="CQ17" s="331"/>
      <c r="CR17" s="331"/>
      <c r="CS17" s="331"/>
      <c r="CT17" s="331"/>
      <c r="CU17" s="331"/>
      <c r="CV17" s="331"/>
      <c r="CW17" s="331"/>
      <c r="CX17" s="331"/>
      <c r="CY17" s="331"/>
      <c r="CZ17" s="331"/>
      <c r="DA17" s="331"/>
      <c r="DB17" s="331"/>
      <c r="DC17" s="331"/>
      <c r="DD17" s="331"/>
      <c r="DE17" s="331"/>
      <c r="DF17" s="331"/>
      <c r="DG17" s="331"/>
      <c r="DH17" s="331"/>
      <c r="DI17" s="331"/>
      <c r="DJ17" s="331"/>
      <c r="DK17" s="331"/>
      <c r="DL17" s="331"/>
      <c r="DM17" s="331"/>
      <c r="DN17" s="331"/>
      <c r="DO17" s="331"/>
      <c r="DP17" s="331"/>
      <c r="DQ17" s="331"/>
      <c r="DR17" s="331"/>
      <c r="DS17" s="331"/>
      <c r="DT17" s="331"/>
      <c r="DU17" s="331"/>
      <c r="DV17" s="331"/>
      <c r="DW17" s="331"/>
      <c r="DX17" s="331"/>
      <c r="DY17" s="331"/>
      <c r="DZ17" s="331"/>
      <c r="EA17" s="331"/>
      <c r="EB17" s="331"/>
      <c r="EC17" s="331"/>
      <c r="ED17" s="331"/>
      <c r="EE17" s="331"/>
      <c r="EF17" s="331"/>
      <c r="EG17" s="331"/>
      <c r="EH17" s="331"/>
      <c r="EI17" s="331"/>
      <c r="EJ17" s="331"/>
      <c r="EK17" s="331"/>
      <c r="EL17" s="331"/>
      <c r="EM17" s="331"/>
      <c r="EN17" s="331"/>
      <c r="EO17" s="331"/>
      <c r="EP17" s="331"/>
      <c r="EQ17" s="331"/>
      <c r="ER17" s="331"/>
      <c r="ES17" s="331"/>
      <c r="ET17" s="331"/>
      <c r="EU17" s="331"/>
      <c r="EV17" s="331"/>
      <c r="EW17" s="331"/>
      <c r="EX17" s="331"/>
      <c r="EY17" s="331"/>
      <c r="EZ17" s="331"/>
      <c r="FA17" s="331"/>
      <c r="FB17" s="331"/>
      <c r="FC17" s="331"/>
      <c r="FD17" s="331"/>
      <c r="FE17" s="331"/>
      <c r="FF17" s="331"/>
      <c r="FG17" s="331"/>
      <c r="FH17" s="331"/>
      <c r="FI17" s="331"/>
      <c r="FJ17" s="331"/>
      <c r="FK17" s="331"/>
      <c r="FL17" s="331"/>
      <c r="FM17" s="331"/>
      <c r="FN17" s="331"/>
      <c r="FO17" s="331"/>
      <c r="FP17" s="331"/>
      <c r="FQ17" s="331"/>
      <c r="FR17" s="331"/>
      <c r="FS17" s="331"/>
      <c r="FT17" s="331"/>
      <c r="FU17" s="331"/>
      <c r="FV17" s="331"/>
      <c r="FW17" s="331"/>
      <c r="FX17" s="331"/>
      <c r="FY17" s="331"/>
      <c r="FZ17" s="331"/>
      <c r="GA17" s="331"/>
      <c r="GB17" s="331"/>
      <c r="GC17" s="331"/>
      <c r="GD17" s="331"/>
      <c r="GE17" s="331"/>
      <c r="GF17" s="331"/>
      <c r="GG17" s="331"/>
      <c r="GH17" s="331"/>
      <c r="GI17" s="331"/>
      <c r="GJ17" s="331"/>
      <c r="GK17" s="331"/>
      <c r="GL17" s="331"/>
      <c r="GM17" s="331"/>
      <c r="GN17" s="331"/>
      <c r="GO17" s="331"/>
      <c r="GP17" s="331"/>
      <c r="GQ17" s="331"/>
      <c r="GR17" s="331"/>
      <c r="GS17" s="331"/>
      <c r="GT17" s="331"/>
      <c r="GU17" s="331"/>
      <c r="GV17" s="331"/>
      <c r="GW17" s="331"/>
      <c r="GX17" s="331"/>
      <c r="GY17" s="331"/>
      <c r="GZ17" s="331"/>
      <c r="HA17" s="331"/>
      <c r="HB17" s="331"/>
      <c r="HC17" s="331"/>
      <c r="HD17" s="331"/>
      <c r="HE17" s="331"/>
      <c r="HF17" s="331"/>
      <c r="HG17" s="331"/>
      <c r="HH17" s="331"/>
      <c r="HI17" s="331"/>
      <c r="HJ17" s="331"/>
      <c r="HK17" s="331"/>
      <c r="HL17" s="331"/>
      <c r="HM17" s="331"/>
      <c r="HN17" s="331"/>
      <c r="HO17" s="331"/>
      <c r="HP17" s="331"/>
      <c r="HQ17" s="331"/>
      <c r="HR17" s="331"/>
      <c r="HS17" s="331"/>
      <c r="HT17" s="331"/>
      <c r="HU17" s="331"/>
      <c r="HV17" s="331"/>
      <c r="HW17" s="331"/>
      <c r="HX17" s="331"/>
      <c r="HY17" s="331"/>
      <c r="HZ17" s="331"/>
      <c r="IA17" s="331"/>
      <c r="IB17" s="331"/>
      <c r="IC17" s="331"/>
      <c r="ID17" s="331"/>
      <c r="IE17" s="331"/>
      <c r="IF17" s="331"/>
      <c r="IG17" s="331"/>
      <c r="IH17" s="331"/>
      <c r="II17" s="331"/>
      <c r="IJ17" s="331"/>
      <c r="IK17" s="331"/>
      <c r="IL17" s="331"/>
      <c r="IM17" s="331"/>
      <c r="IN17" s="331"/>
      <c r="IO17" s="331"/>
      <c r="IP17" s="331"/>
      <c r="IQ17" s="331"/>
      <c r="IR17" s="331"/>
      <c r="IS17" s="331"/>
      <c r="IT17" s="331"/>
      <c r="IU17" s="331"/>
      <c r="IV17" s="331"/>
      <c r="IW17" s="331"/>
      <c r="IX17" s="331"/>
      <c r="IY17" s="331"/>
    </row>
    <row r="18" spans="1:259" s="633" customFormat="1" ht="18" customHeight="1" x14ac:dyDescent="0.25">
      <c r="A18" s="331"/>
      <c r="B18" s="763" t="s">
        <v>5</v>
      </c>
      <c r="C18" s="329"/>
      <c r="D18" s="768">
        <v>3518</v>
      </c>
      <c r="E18" s="1109">
        <v>148.21</v>
      </c>
      <c r="F18" s="756"/>
      <c r="G18" s="769">
        <v>2123</v>
      </c>
      <c r="H18" s="1109">
        <v>58.9</v>
      </c>
      <c r="I18" s="756"/>
      <c r="J18" s="769">
        <v>2123</v>
      </c>
      <c r="K18" s="1109">
        <v>202.76</v>
      </c>
      <c r="L18" s="329"/>
      <c r="M18" s="329">
        <f t="shared" si="1"/>
        <v>13</v>
      </c>
      <c r="N18" s="329">
        <v>6</v>
      </c>
      <c r="O18" s="329">
        <f t="shared" si="2"/>
        <v>3</v>
      </c>
      <c r="P18" s="361" t="str">
        <f t="shared" si="0"/>
        <v>Asturias, Principado de</v>
      </c>
      <c r="Q18" s="1111">
        <f t="shared" si="3"/>
        <v>326.85000000000002</v>
      </c>
      <c r="R18" s="329"/>
      <c r="S18" s="329"/>
      <c r="T18" s="329"/>
      <c r="U18" s="329"/>
      <c r="V18" s="329"/>
      <c r="W18" s="329"/>
      <c r="X18" s="331"/>
      <c r="Y18" s="331"/>
      <c r="Z18" s="331"/>
      <c r="AA18" s="331"/>
      <c r="AB18" s="331"/>
      <c r="AC18" s="331"/>
      <c r="AD18" s="331"/>
      <c r="AE18" s="331"/>
      <c r="AF18" s="331"/>
      <c r="AG18" s="331"/>
      <c r="AH18" s="331"/>
      <c r="AI18" s="331"/>
      <c r="AJ18" s="331"/>
      <c r="AK18" s="331"/>
      <c r="AL18" s="331"/>
      <c r="AM18" s="331"/>
      <c r="AN18" s="331"/>
      <c r="AO18" s="331"/>
      <c r="AP18" s="331"/>
      <c r="AQ18" s="331"/>
      <c r="AR18" s="331"/>
      <c r="AS18" s="331"/>
      <c r="AT18" s="331"/>
      <c r="AU18" s="331"/>
      <c r="AV18" s="331"/>
      <c r="AW18" s="331"/>
      <c r="AX18" s="331"/>
      <c r="AY18" s="331"/>
      <c r="AZ18" s="331"/>
      <c r="BA18" s="331"/>
      <c r="BB18" s="331"/>
      <c r="BC18" s="331"/>
      <c r="BD18" s="331"/>
      <c r="BE18" s="331"/>
      <c r="BF18" s="331"/>
      <c r="BG18" s="331"/>
      <c r="BH18" s="331"/>
      <c r="BI18" s="331"/>
      <c r="BJ18" s="331"/>
      <c r="BK18" s="331"/>
      <c r="BL18" s="331"/>
      <c r="BM18" s="331"/>
      <c r="BN18" s="331"/>
      <c r="BO18" s="331"/>
      <c r="BP18" s="331"/>
      <c r="BQ18" s="331"/>
      <c r="BR18" s="331"/>
      <c r="BS18" s="331"/>
      <c r="BT18" s="331"/>
      <c r="BU18" s="331"/>
      <c r="BV18" s="331"/>
      <c r="BW18" s="331"/>
      <c r="BX18" s="331"/>
      <c r="BY18" s="331"/>
      <c r="BZ18" s="331"/>
      <c r="CA18" s="331"/>
      <c r="CB18" s="331"/>
      <c r="CC18" s="331"/>
      <c r="CD18" s="331"/>
      <c r="CE18" s="331"/>
      <c r="CF18" s="331"/>
      <c r="CG18" s="331"/>
      <c r="CH18" s="331"/>
      <c r="CI18" s="331"/>
      <c r="CJ18" s="331"/>
      <c r="CK18" s="331"/>
      <c r="CL18" s="331"/>
      <c r="CM18" s="331"/>
      <c r="CN18" s="331"/>
      <c r="CO18" s="331"/>
      <c r="CP18" s="331"/>
      <c r="CQ18" s="331"/>
      <c r="CR18" s="331"/>
      <c r="CS18" s="331"/>
      <c r="CT18" s="331"/>
      <c r="CU18" s="331"/>
      <c r="CV18" s="331"/>
      <c r="CW18" s="331"/>
      <c r="CX18" s="331"/>
      <c r="CY18" s="331"/>
      <c r="CZ18" s="331"/>
      <c r="DA18" s="331"/>
      <c r="DB18" s="331"/>
      <c r="DC18" s="331"/>
      <c r="DD18" s="331"/>
      <c r="DE18" s="331"/>
      <c r="DF18" s="331"/>
      <c r="DG18" s="331"/>
      <c r="DH18" s="331"/>
      <c r="DI18" s="331"/>
      <c r="DJ18" s="331"/>
      <c r="DK18" s="331"/>
      <c r="DL18" s="331"/>
      <c r="DM18" s="331"/>
      <c r="DN18" s="331"/>
      <c r="DO18" s="331"/>
      <c r="DP18" s="331"/>
      <c r="DQ18" s="331"/>
      <c r="DR18" s="331"/>
      <c r="DS18" s="331"/>
      <c r="DT18" s="331"/>
      <c r="DU18" s="331"/>
      <c r="DV18" s="331"/>
      <c r="DW18" s="331"/>
      <c r="DX18" s="331"/>
      <c r="DY18" s="331"/>
      <c r="DZ18" s="331"/>
      <c r="EA18" s="331"/>
      <c r="EB18" s="331"/>
      <c r="EC18" s="331"/>
      <c r="ED18" s="331"/>
      <c r="EE18" s="331"/>
      <c r="EF18" s="331"/>
      <c r="EG18" s="331"/>
      <c r="EH18" s="331"/>
      <c r="EI18" s="331"/>
      <c r="EJ18" s="331"/>
      <c r="EK18" s="331"/>
      <c r="EL18" s="331"/>
      <c r="EM18" s="331"/>
      <c r="EN18" s="331"/>
      <c r="EO18" s="331"/>
      <c r="EP18" s="331"/>
      <c r="EQ18" s="331"/>
      <c r="ER18" s="331"/>
      <c r="ES18" s="331"/>
      <c r="ET18" s="331"/>
      <c r="EU18" s="331"/>
      <c r="EV18" s="331"/>
      <c r="EW18" s="331"/>
      <c r="EX18" s="331"/>
      <c r="EY18" s="331"/>
      <c r="EZ18" s="331"/>
      <c r="FA18" s="331"/>
      <c r="FB18" s="331"/>
      <c r="FC18" s="331"/>
      <c r="FD18" s="331"/>
      <c r="FE18" s="331"/>
      <c r="FF18" s="331"/>
      <c r="FG18" s="331"/>
      <c r="FH18" s="331"/>
      <c r="FI18" s="331"/>
      <c r="FJ18" s="331"/>
      <c r="FK18" s="331"/>
      <c r="FL18" s="331"/>
      <c r="FM18" s="331"/>
      <c r="FN18" s="331"/>
      <c r="FO18" s="331"/>
      <c r="FP18" s="331"/>
      <c r="FQ18" s="331"/>
      <c r="FR18" s="331"/>
      <c r="FS18" s="331"/>
      <c r="FT18" s="331"/>
      <c r="FU18" s="331"/>
      <c r="FV18" s="331"/>
      <c r="FW18" s="331"/>
      <c r="FX18" s="331"/>
      <c r="FY18" s="331"/>
      <c r="FZ18" s="331"/>
      <c r="GA18" s="331"/>
      <c r="GB18" s="331"/>
      <c r="GC18" s="331"/>
      <c r="GD18" s="331"/>
      <c r="GE18" s="331"/>
      <c r="GF18" s="331"/>
      <c r="GG18" s="331"/>
      <c r="GH18" s="331"/>
      <c r="GI18" s="331"/>
      <c r="GJ18" s="331"/>
      <c r="GK18" s="331"/>
      <c r="GL18" s="331"/>
      <c r="GM18" s="331"/>
      <c r="GN18" s="331"/>
      <c r="GO18" s="331"/>
      <c r="GP18" s="331"/>
      <c r="GQ18" s="331"/>
      <c r="GR18" s="331"/>
      <c r="GS18" s="331"/>
      <c r="GT18" s="331"/>
      <c r="GU18" s="331"/>
      <c r="GV18" s="331"/>
      <c r="GW18" s="331"/>
      <c r="GX18" s="331"/>
      <c r="GY18" s="331"/>
      <c r="GZ18" s="331"/>
      <c r="HA18" s="331"/>
      <c r="HB18" s="331"/>
      <c r="HC18" s="331"/>
      <c r="HD18" s="331"/>
      <c r="HE18" s="331"/>
      <c r="HF18" s="331"/>
      <c r="HG18" s="331"/>
      <c r="HH18" s="331"/>
      <c r="HI18" s="331"/>
      <c r="HJ18" s="331"/>
      <c r="HK18" s="331"/>
      <c r="HL18" s="331"/>
      <c r="HM18" s="331"/>
      <c r="HN18" s="331"/>
      <c r="HO18" s="331"/>
      <c r="HP18" s="331"/>
      <c r="HQ18" s="331"/>
      <c r="HR18" s="331"/>
      <c r="HS18" s="331"/>
      <c r="HT18" s="331"/>
      <c r="HU18" s="331"/>
      <c r="HV18" s="331"/>
      <c r="HW18" s="331"/>
      <c r="HX18" s="331"/>
      <c r="HY18" s="331"/>
      <c r="HZ18" s="331"/>
      <c r="IA18" s="331"/>
      <c r="IB18" s="331"/>
      <c r="IC18" s="331"/>
      <c r="ID18" s="331"/>
      <c r="IE18" s="331"/>
      <c r="IF18" s="331"/>
      <c r="IG18" s="331"/>
      <c r="IH18" s="331"/>
      <c r="II18" s="331"/>
      <c r="IJ18" s="331"/>
      <c r="IK18" s="331"/>
      <c r="IL18" s="331"/>
      <c r="IM18" s="331"/>
      <c r="IN18" s="331"/>
      <c r="IO18" s="331"/>
      <c r="IP18" s="331"/>
      <c r="IQ18" s="331"/>
      <c r="IR18" s="331"/>
      <c r="IS18" s="331"/>
      <c r="IT18" s="331"/>
      <c r="IU18" s="331"/>
      <c r="IV18" s="331"/>
      <c r="IW18" s="331"/>
      <c r="IX18" s="331"/>
      <c r="IY18" s="331"/>
    </row>
    <row r="19" spans="1:259" s="742" customFormat="1" ht="18" customHeight="1" x14ac:dyDescent="0.25">
      <c r="A19" s="450"/>
      <c r="B19" s="771" t="s">
        <v>161</v>
      </c>
      <c r="C19" s="329"/>
      <c r="D19" s="764">
        <v>18801</v>
      </c>
      <c r="E19" s="1109">
        <v>108.39</v>
      </c>
      <c r="F19" s="756"/>
      <c r="G19" s="772">
        <v>14778</v>
      </c>
      <c r="H19" s="1109">
        <v>0.12</v>
      </c>
      <c r="I19" s="756"/>
      <c r="J19" s="772">
        <v>14778</v>
      </c>
      <c r="K19" s="1109">
        <v>112.74</v>
      </c>
      <c r="L19" s="329"/>
      <c r="M19" s="329">
        <f t="shared" si="1"/>
        <v>19</v>
      </c>
      <c r="N19" s="329">
        <v>7</v>
      </c>
      <c r="O19" s="329">
        <f t="shared" si="2"/>
        <v>12</v>
      </c>
      <c r="P19" s="361" t="str">
        <f t="shared" si="0"/>
        <v>Galicia</v>
      </c>
      <c r="Q19" s="1110">
        <f t="shared" si="3"/>
        <v>323.83999999999997</v>
      </c>
      <c r="R19" s="329"/>
      <c r="S19" s="329"/>
      <c r="T19" s="329"/>
      <c r="U19" s="329"/>
      <c r="V19" s="329"/>
      <c r="W19" s="329"/>
      <c r="X19" s="450"/>
      <c r="Y19" s="450"/>
      <c r="Z19" s="450"/>
      <c r="AA19" s="450"/>
      <c r="AB19" s="450"/>
      <c r="AC19" s="450"/>
      <c r="AD19" s="450"/>
      <c r="AE19" s="450"/>
      <c r="AF19" s="450"/>
      <c r="AG19" s="450"/>
      <c r="AH19" s="450"/>
      <c r="AI19" s="450"/>
      <c r="AJ19" s="450"/>
      <c r="AK19" s="450"/>
      <c r="AL19" s="450"/>
      <c r="AM19" s="450"/>
      <c r="AN19" s="450"/>
      <c r="AO19" s="450"/>
      <c r="AP19" s="450"/>
      <c r="AQ19" s="450"/>
      <c r="AR19" s="450"/>
      <c r="AS19" s="450"/>
      <c r="AT19" s="450"/>
      <c r="AU19" s="450"/>
      <c r="AV19" s="450"/>
      <c r="AW19" s="450"/>
      <c r="AX19" s="450"/>
      <c r="AY19" s="450"/>
      <c r="AZ19" s="450"/>
      <c r="BA19" s="450"/>
      <c r="BB19" s="450"/>
      <c r="BC19" s="450"/>
      <c r="BD19" s="450"/>
      <c r="BE19" s="450"/>
      <c r="BF19" s="450"/>
      <c r="BG19" s="450"/>
      <c r="BH19" s="450"/>
      <c r="BI19" s="450"/>
      <c r="BJ19" s="450"/>
      <c r="BK19" s="450"/>
      <c r="BL19" s="450"/>
      <c r="BM19" s="450"/>
      <c r="BN19" s="450"/>
      <c r="BO19" s="450"/>
      <c r="BP19" s="450"/>
      <c r="BQ19" s="450"/>
      <c r="BR19" s="450"/>
      <c r="BS19" s="450"/>
      <c r="BT19" s="450"/>
      <c r="BU19" s="450"/>
      <c r="BV19" s="450"/>
      <c r="BW19" s="450"/>
      <c r="BX19" s="450"/>
      <c r="BY19" s="450"/>
      <c r="BZ19" s="450"/>
      <c r="CA19" s="450"/>
      <c r="CB19" s="450"/>
      <c r="CC19" s="450"/>
      <c r="CD19" s="450"/>
      <c r="CE19" s="450"/>
      <c r="CF19" s="450"/>
      <c r="CG19" s="450"/>
      <c r="CH19" s="450"/>
      <c r="CI19" s="450"/>
      <c r="CJ19" s="450"/>
      <c r="CK19" s="450"/>
      <c r="CL19" s="450"/>
      <c r="CM19" s="450"/>
      <c r="CN19" s="450"/>
      <c r="CO19" s="450"/>
      <c r="CP19" s="450"/>
      <c r="CQ19" s="450"/>
      <c r="CR19" s="450"/>
      <c r="CS19" s="450"/>
      <c r="CT19" s="450"/>
      <c r="CU19" s="450"/>
      <c r="CV19" s="450"/>
      <c r="CW19" s="450"/>
      <c r="CX19" s="450"/>
      <c r="CY19" s="450"/>
      <c r="CZ19" s="450"/>
      <c r="DA19" s="450"/>
      <c r="DB19" s="450"/>
      <c r="DC19" s="450"/>
      <c r="DD19" s="450"/>
      <c r="DE19" s="450"/>
      <c r="DF19" s="450"/>
      <c r="DG19" s="450"/>
      <c r="DH19" s="450"/>
      <c r="DI19" s="450"/>
      <c r="DJ19" s="450"/>
      <c r="DK19" s="450"/>
      <c r="DL19" s="450"/>
      <c r="DM19" s="450"/>
      <c r="DN19" s="450"/>
      <c r="DO19" s="450"/>
      <c r="DP19" s="450"/>
      <c r="DQ19" s="450"/>
      <c r="DR19" s="450"/>
      <c r="DS19" s="450"/>
      <c r="DT19" s="450"/>
      <c r="DU19" s="450"/>
      <c r="DV19" s="450"/>
      <c r="DW19" s="450"/>
      <c r="DX19" s="450"/>
      <c r="DY19" s="450"/>
      <c r="DZ19" s="450"/>
      <c r="EA19" s="450"/>
      <c r="EB19" s="450"/>
      <c r="EC19" s="450"/>
      <c r="ED19" s="450"/>
      <c r="EE19" s="450"/>
      <c r="EF19" s="450"/>
      <c r="EG19" s="450"/>
      <c r="EH19" s="450"/>
      <c r="EI19" s="450"/>
      <c r="EJ19" s="450"/>
      <c r="EK19" s="450"/>
      <c r="EL19" s="450"/>
      <c r="EM19" s="450"/>
      <c r="EN19" s="450"/>
      <c r="EO19" s="450"/>
      <c r="EP19" s="450"/>
      <c r="EQ19" s="450"/>
      <c r="ER19" s="450"/>
      <c r="ES19" s="450"/>
      <c r="ET19" s="450"/>
      <c r="EU19" s="450"/>
      <c r="EV19" s="450"/>
      <c r="EW19" s="450"/>
      <c r="EX19" s="450"/>
      <c r="EY19" s="450"/>
      <c r="EZ19" s="450"/>
      <c r="FA19" s="450"/>
      <c r="FB19" s="450"/>
      <c r="FC19" s="450"/>
      <c r="FD19" s="450"/>
      <c r="FE19" s="450"/>
      <c r="FF19" s="450"/>
      <c r="FG19" s="450"/>
      <c r="FH19" s="450"/>
      <c r="FI19" s="450"/>
      <c r="FJ19" s="450"/>
      <c r="FK19" s="450"/>
      <c r="FL19" s="450"/>
      <c r="FM19" s="450"/>
      <c r="FN19" s="450"/>
      <c r="FO19" s="450"/>
      <c r="FP19" s="450"/>
      <c r="FQ19" s="450"/>
      <c r="FR19" s="450"/>
      <c r="FS19" s="450"/>
      <c r="FT19" s="450"/>
      <c r="FU19" s="450"/>
      <c r="FV19" s="450"/>
      <c r="FW19" s="450"/>
      <c r="FX19" s="450"/>
      <c r="FY19" s="450"/>
      <c r="FZ19" s="450"/>
      <c r="GA19" s="450"/>
      <c r="GB19" s="450"/>
      <c r="GC19" s="450"/>
      <c r="GD19" s="450"/>
      <c r="GE19" s="450"/>
      <c r="GF19" s="450"/>
      <c r="GG19" s="450"/>
      <c r="GH19" s="450"/>
      <c r="GI19" s="450"/>
      <c r="GJ19" s="450"/>
      <c r="GK19" s="450"/>
      <c r="GL19" s="450"/>
      <c r="GM19" s="450"/>
      <c r="GN19" s="450"/>
      <c r="GO19" s="450"/>
      <c r="GP19" s="450"/>
      <c r="GQ19" s="450"/>
      <c r="GR19" s="450"/>
      <c r="GS19" s="450"/>
      <c r="GT19" s="450"/>
      <c r="GU19" s="450"/>
      <c r="GV19" s="450"/>
      <c r="GW19" s="450"/>
      <c r="GX19" s="450"/>
      <c r="GY19" s="450"/>
      <c r="GZ19" s="450"/>
      <c r="HA19" s="450"/>
      <c r="HB19" s="450"/>
      <c r="HC19" s="450"/>
      <c r="HD19" s="450"/>
      <c r="HE19" s="450"/>
      <c r="HF19" s="450"/>
      <c r="HG19" s="450"/>
      <c r="HH19" s="450"/>
      <c r="HI19" s="450"/>
      <c r="HJ19" s="450"/>
      <c r="HK19" s="450"/>
      <c r="HL19" s="450"/>
      <c r="HM19" s="450"/>
      <c r="HN19" s="450"/>
      <c r="HO19" s="450"/>
      <c r="HP19" s="450"/>
      <c r="HQ19" s="450"/>
      <c r="HR19" s="450"/>
      <c r="HS19" s="450"/>
      <c r="HT19" s="450"/>
      <c r="HU19" s="450"/>
      <c r="HV19" s="450"/>
      <c r="HW19" s="450"/>
      <c r="HX19" s="450"/>
      <c r="HY19" s="450"/>
      <c r="HZ19" s="450"/>
      <c r="IA19" s="450"/>
      <c r="IB19" s="450"/>
      <c r="IC19" s="450"/>
      <c r="ID19" s="450"/>
      <c r="IE19" s="450"/>
      <c r="IF19" s="450"/>
      <c r="IG19" s="450"/>
      <c r="IH19" s="450"/>
      <c r="II19" s="450"/>
      <c r="IJ19" s="450"/>
      <c r="IK19" s="450"/>
      <c r="IL19" s="450"/>
      <c r="IM19" s="450"/>
      <c r="IN19" s="450"/>
      <c r="IO19" s="450"/>
      <c r="IP19" s="450"/>
      <c r="IQ19" s="450"/>
      <c r="IR19" s="450"/>
      <c r="IS19" s="450"/>
      <c r="IT19" s="450"/>
      <c r="IU19" s="450"/>
      <c r="IV19" s="450"/>
      <c r="IW19" s="450"/>
      <c r="IX19" s="450"/>
      <c r="IY19" s="450"/>
    </row>
    <row r="20" spans="1:259" s="742" customFormat="1" ht="18" customHeight="1" x14ac:dyDescent="0.25">
      <c r="A20" s="450"/>
      <c r="B20" s="771" t="s">
        <v>40</v>
      </c>
      <c r="C20" s="329"/>
      <c r="D20" s="764">
        <v>15101</v>
      </c>
      <c r="E20" s="1109">
        <v>107.27</v>
      </c>
      <c r="F20" s="756"/>
      <c r="G20" s="772">
        <v>13800</v>
      </c>
      <c r="H20" s="1109">
        <v>56.94</v>
      </c>
      <c r="I20" s="756"/>
      <c r="J20" s="772">
        <v>13800</v>
      </c>
      <c r="K20" s="1109">
        <v>164.53</v>
      </c>
      <c r="L20" s="329"/>
      <c r="M20" s="329">
        <f t="shared" si="1"/>
        <v>16</v>
      </c>
      <c r="N20" s="329">
        <v>8</v>
      </c>
      <c r="O20" s="329">
        <f t="shared" si="2"/>
        <v>10</v>
      </c>
      <c r="P20" s="361" t="str">
        <f t="shared" si="0"/>
        <v>Comunitat Valenciana</v>
      </c>
      <c r="Q20" s="1110">
        <f t="shared" si="3"/>
        <v>299.52999999999997</v>
      </c>
      <c r="R20" s="329"/>
      <c r="S20" s="329"/>
      <c r="T20" s="329"/>
      <c r="U20" s="329"/>
      <c r="V20" s="329"/>
      <c r="W20" s="329"/>
      <c r="X20" s="450"/>
      <c r="Y20" s="450"/>
      <c r="Z20" s="450"/>
      <c r="AA20" s="450"/>
      <c r="AB20" s="450"/>
      <c r="AC20" s="450"/>
      <c r="AD20" s="450"/>
      <c r="AE20" s="450"/>
      <c r="AF20" s="450"/>
      <c r="AG20" s="450"/>
      <c r="AH20" s="450"/>
      <c r="AI20" s="450"/>
      <c r="AJ20" s="450"/>
      <c r="AK20" s="450"/>
      <c r="AL20" s="450"/>
      <c r="AM20" s="450"/>
      <c r="AN20" s="450"/>
      <c r="AO20" s="450"/>
      <c r="AP20" s="450"/>
      <c r="AQ20" s="450"/>
      <c r="AR20" s="450"/>
      <c r="AS20" s="450"/>
      <c r="AT20" s="450"/>
      <c r="AU20" s="450"/>
      <c r="AV20" s="450"/>
      <c r="AW20" s="450"/>
      <c r="AX20" s="450"/>
      <c r="AY20" s="450"/>
      <c r="AZ20" s="450"/>
      <c r="BA20" s="450"/>
      <c r="BB20" s="450"/>
      <c r="BC20" s="450"/>
      <c r="BD20" s="450"/>
      <c r="BE20" s="450"/>
      <c r="BF20" s="450"/>
      <c r="BG20" s="450"/>
      <c r="BH20" s="450"/>
      <c r="BI20" s="450"/>
      <c r="BJ20" s="450"/>
      <c r="BK20" s="450"/>
      <c r="BL20" s="450"/>
      <c r="BM20" s="450"/>
      <c r="BN20" s="450"/>
      <c r="BO20" s="450"/>
      <c r="BP20" s="450"/>
      <c r="BQ20" s="450"/>
      <c r="BR20" s="450"/>
      <c r="BS20" s="450"/>
      <c r="BT20" s="450"/>
      <c r="BU20" s="450"/>
      <c r="BV20" s="450"/>
      <c r="BW20" s="450"/>
      <c r="BX20" s="450"/>
      <c r="BY20" s="450"/>
      <c r="BZ20" s="450"/>
      <c r="CA20" s="450"/>
      <c r="CB20" s="450"/>
      <c r="CC20" s="450"/>
      <c r="CD20" s="450"/>
      <c r="CE20" s="450"/>
      <c r="CF20" s="450"/>
      <c r="CG20" s="450"/>
      <c r="CH20" s="450"/>
      <c r="CI20" s="450"/>
      <c r="CJ20" s="450"/>
      <c r="CK20" s="450"/>
      <c r="CL20" s="450"/>
      <c r="CM20" s="450"/>
      <c r="CN20" s="450"/>
      <c r="CO20" s="450"/>
      <c r="CP20" s="450"/>
      <c r="CQ20" s="450"/>
      <c r="CR20" s="450"/>
      <c r="CS20" s="450"/>
      <c r="CT20" s="450"/>
      <c r="CU20" s="450"/>
      <c r="CV20" s="450"/>
      <c r="CW20" s="450"/>
      <c r="CX20" s="450"/>
      <c r="CY20" s="450"/>
      <c r="CZ20" s="450"/>
      <c r="DA20" s="450"/>
      <c r="DB20" s="450"/>
      <c r="DC20" s="450"/>
      <c r="DD20" s="450"/>
      <c r="DE20" s="450"/>
      <c r="DF20" s="450"/>
      <c r="DG20" s="450"/>
      <c r="DH20" s="450"/>
      <c r="DI20" s="450"/>
      <c r="DJ20" s="450"/>
      <c r="DK20" s="450"/>
      <c r="DL20" s="450"/>
      <c r="DM20" s="450"/>
      <c r="DN20" s="450"/>
      <c r="DO20" s="450"/>
      <c r="DP20" s="450"/>
      <c r="DQ20" s="450"/>
      <c r="DR20" s="450"/>
      <c r="DS20" s="450"/>
      <c r="DT20" s="450"/>
      <c r="DU20" s="450"/>
      <c r="DV20" s="450"/>
      <c r="DW20" s="450"/>
      <c r="DX20" s="450"/>
      <c r="DY20" s="450"/>
      <c r="DZ20" s="450"/>
      <c r="EA20" s="450"/>
      <c r="EB20" s="450"/>
      <c r="EC20" s="450"/>
      <c r="ED20" s="450"/>
      <c r="EE20" s="450"/>
      <c r="EF20" s="450"/>
      <c r="EG20" s="450"/>
      <c r="EH20" s="450"/>
      <c r="EI20" s="450"/>
      <c r="EJ20" s="450"/>
      <c r="EK20" s="450"/>
      <c r="EL20" s="450"/>
      <c r="EM20" s="450"/>
      <c r="EN20" s="450"/>
      <c r="EO20" s="450"/>
      <c r="EP20" s="450"/>
      <c r="EQ20" s="450"/>
      <c r="ER20" s="450"/>
      <c r="ES20" s="450"/>
      <c r="ET20" s="450"/>
      <c r="EU20" s="450"/>
      <c r="EV20" s="450"/>
      <c r="EW20" s="450"/>
      <c r="EX20" s="450"/>
      <c r="EY20" s="450"/>
      <c r="EZ20" s="450"/>
      <c r="FA20" s="450"/>
      <c r="FB20" s="450"/>
      <c r="FC20" s="450"/>
      <c r="FD20" s="450"/>
      <c r="FE20" s="450"/>
      <c r="FF20" s="450"/>
      <c r="FG20" s="450"/>
      <c r="FH20" s="450"/>
      <c r="FI20" s="450"/>
      <c r="FJ20" s="450"/>
      <c r="FK20" s="450"/>
      <c r="FL20" s="450"/>
      <c r="FM20" s="450"/>
      <c r="FN20" s="450"/>
      <c r="FO20" s="450"/>
      <c r="FP20" s="450"/>
      <c r="FQ20" s="450"/>
      <c r="FR20" s="450"/>
      <c r="FS20" s="450"/>
      <c r="FT20" s="450"/>
      <c r="FU20" s="450"/>
      <c r="FV20" s="450"/>
      <c r="FW20" s="450"/>
      <c r="FX20" s="450"/>
      <c r="FY20" s="450"/>
      <c r="FZ20" s="450"/>
      <c r="GA20" s="450"/>
      <c r="GB20" s="450"/>
      <c r="GC20" s="450"/>
      <c r="GD20" s="450"/>
      <c r="GE20" s="450"/>
      <c r="GF20" s="450"/>
      <c r="GG20" s="450"/>
      <c r="GH20" s="450"/>
      <c r="GI20" s="450"/>
      <c r="GJ20" s="450"/>
      <c r="GK20" s="450"/>
      <c r="GL20" s="450"/>
      <c r="GM20" s="450"/>
      <c r="GN20" s="450"/>
      <c r="GO20" s="450"/>
      <c r="GP20" s="450"/>
      <c r="GQ20" s="450"/>
      <c r="GR20" s="450"/>
      <c r="GS20" s="450"/>
      <c r="GT20" s="450"/>
      <c r="GU20" s="450"/>
      <c r="GV20" s="450"/>
      <c r="GW20" s="450"/>
      <c r="GX20" s="450"/>
      <c r="GY20" s="450"/>
      <c r="GZ20" s="450"/>
      <c r="HA20" s="450"/>
      <c r="HB20" s="450"/>
      <c r="HC20" s="450"/>
      <c r="HD20" s="450"/>
      <c r="HE20" s="450"/>
      <c r="HF20" s="450"/>
      <c r="HG20" s="450"/>
      <c r="HH20" s="450"/>
      <c r="HI20" s="450"/>
      <c r="HJ20" s="450"/>
      <c r="HK20" s="450"/>
      <c r="HL20" s="450"/>
      <c r="HM20" s="450"/>
      <c r="HN20" s="450"/>
      <c r="HO20" s="450"/>
      <c r="HP20" s="450"/>
      <c r="HQ20" s="450"/>
      <c r="HR20" s="450"/>
      <c r="HS20" s="450"/>
      <c r="HT20" s="450"/>
      <c r="HU20" s="450"/>
      <c r="HV20" s="450"/>
      <c r="HW20" s="450"/>
      <c r="HX20" s="450"/>
      <c r="HY20" s="450"/>
      <c r="HZ20" s="450"/>
      <c r="IA20" s="450"/>
      <c r="IB20" s="450"/>
      <c r="IC20" s="450"/>
      <c r="ID20" s="450"/>
      <c r="IE20" s="450"/>
      <c r="IF20" s="450"/>
      <c r="IG20" s="450"/>
      <c r="IH20" s="450"/>
      <c r="II20" s="450"/>
      <c r="IJ20" s="450"/>
      <c r="IK20" s="450"/>
      <c r="IL20" s="450"/>
      <c r="IM20" s="450"/>
      <c r="IN20" s="450"/>
      <c r="IO20" s="450"/>
      <c r="IP20" s="450"/>
      <c r="IQ20" s="450"/>
      <c r="IR20" s="450"/>
      <c r="IS20" s="450"/>
      <c r="IT20" s="450"/>
      <c r="IU20" s="450"/>
      <c r="IV20" s="450"/>
      <c r="IW20" s="450"/>
      <c r="IX20" s="450"/>
      <c r="IY20" s="450"/>
    </row>
    <row r="21" spans="1:259" s="742" customFormat="1" ht="18" customHeight="1" x14ac:dyDescent="0.25">
      <c r="A21" s="450"/>
      <c r="B21" s="771" t="s">
        <v>41</v>
      </c>
      <c r="C21" s="329"/>
      <c r="D21" s="764">
        <v>60975</v>
      </c>
      <c r="E21" s="1109">
        <v>208.35</v>
      </c>
      <c r="F21" s="756"/>
      <c r="G21" s="772">
        <v>19410</v>
      </c>
      <c r="H21" s="1109">
        <v>73.12</v>
      </c>
      <c r="I21" s="756"/>
      <c r="J21" s="772">
        <v>19410</v>
      </c>
      <c r="K21" s="1109">
        <v>275.73</v>
      </c>
      <c r="L21" s="329"/>
      <c r="M21" s="329">
        <f t="shared" si="1"/>
        <v>9</v>
      </c>
      <c r="N21" s="329">
        <v>9</v>
      </c>
      <c r="O21" s="329">
        <f>MATCH(N21,M$13:M$33,0)</f>
        <v>9</v>
      </c>
      <c r="P21" s="361" t="str">
        <f t="shared" si="0"/>
        <v>Cataluña</v>
      </c>
      <c r="Q21" s="1110">
        <f t="shared" si="3"/>
        <v>275.73</v>
      </c>
      <c r="R21" s="329"/>
      <c r="S21" s="329"/>
      <c r="T21" s="329"/>
      <c r="U21" s="329"/>
      <c r="V21" s="329"/>
      <c r="W21" s="329"/>
      <c r="X21" s="450"/>
      <c r="Y21" s="450"/>
      <c r="Z21" s="450"/>
      <c r="AA21" s="450"/>
      <c r="AB21" s="450"/>
      <c r="AC21" s="450"/>
      <c r="AD21" s="450"/>
      <c r="AE21" s="450"/>
      <c r="AF21" s="450"/>
      <c r="AG21" s="450"/>
      <c r="AH21" s="450"/>
      <c r="AI21" s="450"/>
      <c r="AJ21" s="450"/>
      <c r="AK21" s="450"/>
      <c r="AL21" s="450"/>
      <c r="AM21" s="450"/>
      <c r="AN21" s="450"/>
      <c r="AO21" s="450"/>
      <c r="AP21" s="450"/>
      <c r="AQ21" s="450"/>
      <c r="AR21" s="450"/>
      <c r="AS21" s="450"/>
      <c r="AT21" s="450"/>
      <c r="AU21" s="450"/>
      <c r="AV21" s="450"/>
      <c r="AW21" s="450"/>
      <c r="AX21" s="450"/>
      <c r="AY21" s="450"/>
      <c r="AZ21" s="450"/>
      <c r="BA21" s="450"/>
      <c r="BB21" s="450"/>
      <c r="BC21" s="450"/>
      <c r="BD21" s="450"/>
      <c r="BE21" s="450"/>
      <c r="BF21" s="450"/>
      <c r="BG21" s="450"/>
      <c r="BH21" s="450"/>
      <c r="BI21" s="450"/>
      <c r="BJ21" s="450"/>
      <c r="BK21" s="450"/>
      <c r="BL21" s="450"/>
      <c r="BM21" s="450"/>
      <c r="BN21" s="450"/>
      <c r="BO21" s="450"/>
      <c r="BP21" s="450"/>
      <c r="BQ21" s="450"/>
      <c r="BR21" s="450"/>
      <c r="BS21" s="450"/>
      <c r="BT21" s="450"/>
      <c r="BU21" s="450"/>
      <c r="BV21" s="450"/>
      <c r="BW21" s="450"/>
      <c r="BX21" s="450"/>
      <c r="BY21" s="450"/>
      <c r="BZ21" s="450"/>
      <c r="CA21" s="450"/>
      <c r="CB21" s="450"/>
      <c r="CC21" s="450"/>
      <c r="CD21" s="450"/>
      <c r="CE21" s="450"/>
      <c r="CF21" s="450"/>
      <c r="CG21" s="450"/>
      <c r="CH21" s="450"/>
      <c r="CI21" s="450"/>
      <c r="CJ21" s="450"/>
      <c r="CK21" s="450"/>
      <c r="CL21" s="450"/>
      <c r="CM21" s="450"/>
      <c r="CN21" s="450"/>
      <c r="CO21" s="450"/>
      <c r="CP21" s="450"/>
      <c r="CQ21" s="450"/>
      <c r="CR21" s="450"/>
      <c r="CS21" s="450"/>
      <c r="CT21" s="450"/>
      <c r="CU21" s="450"/>
      <c r="CV21" s="450"/>
      <c r="CW21" s="450"/>
      <c r="CX21" s="450"/>
      <c r="CY21" s="450"/>
      <c r="CZ21" s="450"/>
      <c r="DA21" s="450"/>
      <c r="DB21" s="450"/>
      <c r="DC21" s="450"/>
      <c r="DD21" s="450"/>
      <c r="DE21" s="450"/>
      <c r="DF21" s="450"/>
      <c r="DG21" s="450"/>
      <c r="DH21" s="450"/>
      <c r="DI21" s="450"/>
      <c r="DJ21" s="450"/>
      <c r="DK21" s="450"/>
      <c r="DL21" s="450"/>
      <c r="DM21" s="450"/>
      <c r="DN21" s="450"/>
      <c r="DO21" s="450"/>
      <c r="DP21" s="450"/>
      <c r="DQ21" s="450"/>
      <c r="DR21" s="450"/>
      <c r="DS21" s="450"/>
      <c r="DT21" s="450"/>
      <c r="DU21" s="450"/>
      <c r="DV21" s="450"/>
      <c r="DW21" s="450"/>
      <c r="DX21" s="450"/>
      <c r="DY21" s="450"/>
      <c r="DZ21" s="450"/>
      <c r="EA21" s="450"/>
      <c r="EB21" s="450"/>
      <c r="EC21" s="450"/>
      <c r="ED21" s="450"/>
      <c r="EE21" s="450"/>
      <c r="EF21" s="450"/>
      <c r="EG21" s="450"/>
      <c r="EH21" s="450"/>
      <c r="EI21" s="450"/>
      <c r="EJ21" s="450"/>
      <c r="EK21" s="450"/>
      <c r="EL21" s="450"/>
      <c r="EM21" s="450"/>
      <c r="EN21" s="450"/>
      <c r="EO21" s="450"/>
      <c r="EP21" s="450"/>
      <c r="EQ21" s="450"/>
      <c r="ER21" s="450"/>
      <c r="ES21" s="450"/>
      <c r="ET21" s="450"/>
      <c r="EU21" s="450"/>
      <c r="EV21" s="450"/>
      <c r="EW21" s="450"/>
      <c r="EX21" s="450"/>
      <c r="EY21" s="450"/>
      <c r="EZ21" s="450"/>
      <c r="FA21" s="450"/>
      <c r="FB21" s="450"/>
      <c r="FC21" s="450"/>
      <c r="FD21" s="450"/>
      <c r="FE21" s="450"/>
      <c r="FF21" s="450"/>
      <c r="FG21" s="450"/>
      <c r="FH21" s="450"/>
      <c r="FI21" s="450"/>
      <c r="FJ21" s="450"/>
      <c r="FK21" s="450"/>
      <c r="FL21" s="450"/>
      <c r="FM21" s="450"/>
      <c r="FN21" s="450"/>
      <c r="FO21" s="450"/>
      <c r="FP21" s="450"/>
      <c r="FQ21" s="450"/>
      <c r="FR21" s="450"/>
      <c r="FS21" s="450"/>
      <c r="FT21" s="450"/>
      <c r="FU21" s="450"/>
      <c r="FV21" s="450"/>
      <c r="FW21" s="450"/>
      <c r="FX21" s="450"/>
      <c r="FY21" s="450"/>
      <c r="FZ21" s="450"/>
      <c r="GA21" s="450"/>
      <c r="GB21" s="450"/>
      <c r="GC21" s="450"/>
      <c r="GD21" s="450"/>
      <c r="GE21" s="450"/>
      <c r="GF21" s="450"/>
      <c r="GG21" s="450"/>
      <c r="GH21" s="450"/>
      <c r="GI21" s="450"/>
      <c r="GJ21" s="450"/>
      <c r="GK21" s="450"/>
      <c r="GL21" s="450"/>
      <c r="GM21" s="450"/>
      <c r="GN21" s="450"/>
      <c r="GO21" s="450"/>
      <c r="GP21" s="450"/>
      <c r="GQ21" s="450"/>
      <c r="GR21" s="450"/>
      <c r="GS21" s="450"/>
      <c r="GT21" s="450"/>
      <c r="GU21" s="450"/>
      <c r="GV21" s="450"/>
      <c r="GW21" s="450"/>
      <c r="GX21" s="450"/>
      <c r="GY21" s="450"/>
      <c r="GZ21" s="450"/>
      <c r="HA21" s="450"/>
      <c r="HB21" s="450"/>
      <c r="HC21" s="450"/>
      <c r="HD21" s="450"/>
      <c r="HE21" s="450"/>
      <c r="HF21" s="450"/>
      <c r="HG21" s="450"/>
      <c r="HH21" s="450"/>
      <c r="HI21" s="450"/>
      <c r="HJ21" s="450"/>
      <c r="HK21" s="450"/>
      <c r="HL21" s="450"/>
      <c r="HM21" s="450"/>
      <c r="HN21" s="450"/>
      <c r="HO21" s="450"/>
      <c r="HP21" s="450"/>
      <c r="HQ21" s="450"/>
      <c r="HR21" s="450"/>
      <c r="HS21" s="450"/>
      <c r="HT21" s="450"/>
      <c r="HU21" s="450"/>
      <c r="HV21" s="450"/>
      <c r="HW21" s="450"/>
      <c r="HX21" s="450"/>
      <c r="HY21" s="450"/>
      <c r="HZ21" s="450"/>
      <c r="IA21" s="450"/>
      <c r="IB21" s="450"/>
      <c r="IC21" s="450"/>
      <c r="ID21" s="450"/>
      <c r="IE21" s="450"/>
      <c r="IF21" s="450"/>
      <c r="IG21" s="450"/>
      <c r="IH21" s="450"/>
      <c r="II21" s="450"/>
      <c r="IJ21" s="450"/>
      <c r="IK21" s="450"/>
      <c r="IL21" s="450"/>
      <c r="IM21" s="450"/>
      <c r="IN21" s="450"/>
      <c r="IO21" s="450"/>
      <c r="IP21" s="450"/>
      <c r="IQ21" s="450"/>
      <c r="IR21" s="450"/>
      <c r="IS21" s="450"/>
      <c r="IT21" s="450"/>
      <c r="IU21" s="450"/>
      <c r="IV21" s="450"/>
      <c r="IW21" s="450"/>
      <c r="IX21" s="450"/>
      <c r="IY21" s="450"/>
    </row>
    <row r="22" spans="1:259" s="742" customFormat="1" ht="18" customHeight="1" x14ac:dyDescent="0.25">
      <c r="A22" s="450"/>
      <c r="B22" s="771" t="s">
        <v>3</v>
      </c>
      <c r="C22" s="329"/>
      <c r="D22" s="764">
        <v>39366</v>
      </c>
      <c r="E22" s="1109">
        <v>259.85000000000002</v>
      </c>
      <c r="F22" s="756"/>
      <c r="G22" s="772">
        <v>30631</v>
      </c>
      <c r="H22" s="1109">
        <v>40.380000000000003</v>
      </c>
      <c r="I22" s="756"/>
      <c r="J22" s="772">
        <v>30631</v>
      </c>
      <c r="K22" s="1109">
        <v>299.52999999999997</v>
      </c>
      <c r="L22" s="329"/>
      <c r="M22" s="329">
        <f t="shared" si="1"/>
        <v>8</v>
      </c>
      <c r="N22" s="329">
        <v>10</v>
      </c>
      <c r="O22" s="329">
        <f t="shared" si="2"/>
        <v>11</v>
      </c>
      <c r="P22" s="361" t="str">
        <f t="shared" si="0"/>
        <v>Extremadura</v>
      </c>
      <c r="Q22" s="1110">
        <f t="shared" si="3"/>
        <v>258.61</v>
      </c>
      <c r="R22" s="329"/>
      <c r="S22" s="329"/>
      <c r="T22" s="329"/>
      <c r="U22" s="329"/>
      <c r="V22" s="329"/>
      <c r="W22" s="329"/>
      <c r="X22" s="450"/>
      <c r="Y22" s="450"/>
      <c r="Z22" s="450"/>
      <c r="AA22" s="450"/>
      <c r="AB22" s="450"/>
      <c r="AC22" s="450"/>
      <c r="AD22" s="450"/>
      <c r="AE22" s="450"/>
      <c r="AF22" s="450"/>
      <c r="AG22" s="450"/>
      <c r="AH22" s="450"/>
      <c r="AI22" s="450"/>
      <c r="AJ22" s="450"/>
      <c r="AK22" s="450"/>
      <c r="AL22" s="450"/>
      <c r="AM22" s="450"/>
      <c r="AN22" s="450"/>
      <c r="AO22" s="450"/>
      <c r="AP22" s="450"/>
      <c r="AQ22" s="450"/>
      <c r="AR22" s="450"/>
      <c r="AS22" s="450"/>
      <c r="AT22" s="450"/>
      <c r="AU22" s="450"/>
      <c r="AV22" s="450"/>
      <c r="AW22" s="450"/>
      <c r="AX22" s="450"/>
      <c r="AY22" s="450"/>
      <c r="AZ22" s="450"/>
      <c r="BA22" s="450"/>
      <c r="BB22" s="450"/>
      <c r="BC22" s="450"/>
      <c r="BD22" s="450"/>
      <c r="BE22" s="450"/>
      <c r="BF22" s="450"/>
      <c r="BG22" s="450"/>
      <c r="BH22" s="450"/>
      <c r="BI22" s="450"/>
      <c r="BJ22" s="450"/>
      <c r="BK22" s="450"/>
      <c r="BL22" s="450"/>
      <c r="BM22" s="450"/>
      <c r="BN22" s="450"/>
      <c r="BO22" s="450"/>
      <c r="BP22" s="450"/>
      <c r="BQ22" s="450"/>
      <c r="BR22" s="450"/>
      <c r="BS22" s="450"/>
      <c r="BT22" s="450"/>
      <c r="BU22" s="450"/>
      <c r="BV22" s="450"/>
      <c r="BW22" s="450"/>
      <c r="BX22" s="450"/>
      <c r="BY22" s="450"/>
      <c r="BZ22" s="450"/>
      <c r="CA22" s="450"/>
      <c r="CB22" s="450"/>
      <c r="CC22" s="450"/>
      <c r="CD22" s="450"/>
      <c r="CE22" s="450"/>
      <c r="CF22" s="450"/>
      <c r="CG22" s="450"/>
      <c r="CH22" s="450"/>
      <c r="CI22" s="450"/>
      <c r="CJ22" s="450"/>
      <c r="CK22" s="450"/>
      <c r="CL22" s="450"/>
      <c r="CM22" s="450"/>
      <c r="CN22" s="450"/>
      <c r="CO22" s="450"/>
      <c r="CP22" s="450"/>
      <c r="CQ22" s="450"/>
      <c r="CR22" s="450"/>
      <c r="CS22" s="450"/>
      <c r="CT22" s="450"/>
      <c r="CU22" s="450"/>
      <c r="CV22" s="450"/>
      <c r="CW22" s="450"/>
      <c r="CX22" s="450"/>
      <c r="CY22" s="450"/>
      <c r="CZ22" s="450"/>
      <c r="DA22" s="450"/>
      <c r="DB22" s="450"/>
      <c r="DC22" s="450"/>
      <c r="DD22" s="450"/>
      <c r="DE22" s="450"/>
      <c r="DF22" s="450"/>
      <c r="DG22" s="450"/>
      <c r="DH22" s="450"/>
      <c r="DI22" s="450"/>
      <c r="DJ22" s="450"/>
      <c r="DK22" s="450"/>
      <c r="DL22" s="450"/>
      <c r="DM22" s="450"/>
      <c r="DN22" s="450"/>
      <c r="DO22" s="450"/>
      <c r="DP22" s="450"/>
      <c r="DQ22" s="450"/>
      <c r="DR22" s="450"/>
      <c r="DS22" s="450"/>
      <c r="DT22" s="450"/>
      <c r="DU22" s="450"/>
      <c r="DV22" s="450"/>
      <c r="DW22" s="450"/>
      <c r="DX22" s="450"/>
      <c r="DY22" s="450"/>
      <c r="DZ22" s="450"/>
      <c r="EA22" s="450"/>
      <c r="EB22" s="450"/>
      <c r="EC22" s="450"/>
      <c r="ED22" s="450"/>
      <c r="EE22" s="450"/>
      <c r="EF22" s="450"/>
      <c r="EG22" s="450"/>
      <c r="EH22" s="450"/>
      <c r="EI22" s="450"/>
      <c r="EJ22" s="450"/>
      <c r="EK22" s="450"/>
      <c r="EL22" s="450"/>
      <c r="EM22" s="450"/>
      <c r="EN22" s="450"/>
      <c r="EO22" s="450"/>
      <c r="EP22" s="450"/>
      <c r="EQ22" s="450"/>
      <c r="ER22" s="450"/>
      <c r="ES22" s="450"/>
      <c r="ET22" s="450"/>
      <c r="EU22" s="450"/>
      <c r="EV22" s="450"/>
      <c r="EW22" s="450"/>
      <c r="EX22" s="450"/>
      <c r="EY22" s="450"/>
      <c r="EZ22" s="450"/>
      <c r="FA22" s="450"/>
      <c r="FB22" s="450"/>
      <c r="FC22" s="450"/>
      <c r="FD22" s="450"/>
      <c r="FE22" s="450"/>
      <c r="FF22" s="450"/>
      <c r="FG22" s="450"/>
      <c r="FH22" s="450"/>
      <c r="FI22" s="450"/>
      <c r="FJ22" s="450"/>
      <c r="FK22" s="450"/>
      <c r="FL22" s="450"/>
      <c r="FM22" s="450"/>
      <c r="FN22" s="450"/>
      <c r="FO22" s="450"/>
      <c r="FP22" s="450"/>
      <c r="FQ22" s="450"/>
      <c r="FR22" s="450"/>
      <c r="FS22" s="450"/>
      <c r="FT22" s="450"/>
      <c r="FU22" s="450"/>
      <c r="FV22" s="450"/>
      <c r="FW22" s="450"/>
      <c r="FX22" s="450"/>
      <c r="FY22" s="450"/>
      <c r="FZ22" s="450"/>
      <c r="GA22" s="450"/>
      <c r="GB22" s="450"/>
      <c r="GC22" s="450"/>
      <c r="GD22" s="450"/>
      <c r="GE22" s="450"/>
      <c r="GF22" s="450"/>
      <c r="GG22" s="450"/>
      <c r="GH22" s="450"/>
      <c r="GI22" s="450"/>
      <c r="GJ22" s="450"/>
      <c r="GK22" s="450"/>
      <c r="GL22" s="450"/>
      <c r="GM22" s="450"/>
      <c r="GN22" s="450"/>
      <c r="GO22" s="450"/>
      <c r="GP22" s="450"/>
      <c r="GQ22" s="450"/>
      <c r="GR22" s="450"/>
      <c r="GS22" s="450"/>
      <c r="GT22" s="450"/>
      <c r="GU22" s="450"/>
      <c r="GV22" s="450"/>
      <c r="GW22" s="450"/>
      <c r="GX22" s="450"/>
      <c r="GY22" s="450"/>
      <c r="GZ22" s="450"/>
      <c r="HA22" s="450"/>
      <c r="HB22" s="450"/>
      <c r="HC22" s="450"/>
      <c r="HD22" s="450"/>
      <c r="HE22" s="450"/>
      <c r="HF22" s="450"/>
      <c r="HG22" s="450"/>
      <c r="HH22" s="450"/>
      <c r="HI22" s="450"/>
      <c r="HJ22" s="450"/>
      <c r="HK22" s="450"/>
      <c r="HL22" s="450"/>
      <c r="HM22" s="450"/>
      <c r="HN22" s="450"/>
      <c r="HO22" s="450"/>
      <c r="HP22" s="450"/>
      <c r="HQ22" s="450"/>
      <c r="HR22" s="450"/>
      <c r="HS22" s="450"/>
      <c r="HT22" s="450"/>
      <c r="HU22" s="450"/>
      <c r="HV22" s="450"/>
      <c r="HW22" s="450"/>
      <c r="HX22" s="450"/>
      <c r="HY22" s="450"/>
      <c r="HZ22" s="450"/>
      <c r="IA22" s="450"/>
      <c r="IB22" s="450"/>
      <c r="IC22" s="450"/>
      <c r="ID22" s="450"/>
      <c r="IE22" s="450"/>
      <c r="IF22" s="450"/>
      <c r="IG22" s="450"/>
      <c r="IH22" s="450"/>
      <c r="II22" s="450"/>
      <c r="IJ22" s="450"/>
      <c r="IK22" s="450"/>
      <c r="IL22" s="450"/>
      <c r="IM22" s="450"/>
      <c r="IN22" s="450"/>
      <c r="IO22" s="450"/>
      <c r="IP22" s="450"/>
      <c r="IQ22" s="450"/>
      <c r="IR22" s="450"/>
      <c r="IS22" s="450"/>
      <c r="IT22" s="450"/>
      <c r="IU22" s="450"/>
      <c r="IV22" s="450"/>
      <c r="IW22" s="450"/>
      <c r="IX22" s="450"/>
      <c r="IY22" s="450"/>
    </row>
    <row r="23" spans="1:259" s="633" customFormat="1" ht="18" customHeight="1" x14ac:dyDescent="0.25">
      <c r="A23" s="331"/>
      <c r="B23" s="763" t="s">
        <v>2</v>
      </c>
      <c r="C23" s="329"/>
      <c r="D23" s="764">
        <v>7951</v>
      </c>
      <c r="E23" s="1109">
        <v>147.85</v>
      </c>
      <c r="F23" s="756"/>
      <c r="G23" s="765">
        <v>4143</v>
      </c>
      <c r="H23" s="1109">
        <v>119.87</v>
      </c>
      <c r="I23" s="756"/>
      <c r="J23" s="765">
        <v>4143</v>
      </c>
      <c r="K23" s="1109">
        <v>258.61</v>
      </c>
      <c r="L23" s="329"/>
      <c r="M23" s="329">
        <f t="shared" si="1"/>
        <v>10</v>
      </c>
      <c r="N23" s="329">
        <v>11</v>
      </c>
      <c r="O23" s="329">
        <f t="shared" si="2"/>
        <v>4</v>
      </c>
      <c r="P23" s="361" t="str">
        <f t="shared" si="0"/>
        <v>Balears, Illes</v>
      </c>
      <c r="Q23" s="1110">
        <f t="shared" si="3"/>
        <v>215.45</v>
      </c>
      <c r="R23" s="329"/>
      <c r="S23" s="329"/>
      <c r="T23" s="329"/>
      <c r="U23" s="329"/>
      <c r="V23" s="329"/>
      <c r="W23" s="329"/>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c r="CV23" s="331"/>
      <c r="CW23" s="331"/>
      <c r="CX23" s="331"/>
      <c r="CY23" s="331"/>
      <c r="CZ23" s="331"/>
      <c r="DA23" s="331"/>
      <c r="DB23" s="331"/>
      <c r="DC23" s="331"/>
      <c r="DD23" s="331"/>
      <c r="DE23" s="331"/>
      <c r="DF23" s="331"/>
      <c r="DG23" s="331"/>
      <c r="DH23" s="331"/>
      <c r="DI23" s="331"/>
      <c r="DJ23" s="331"/>
      <c r="DK23" s="331"/>
      <c r="DL23" s="331"/>
      <c r="DM23" s="331"/>
      <c r="DN23" s="331"/>
      <c r="DO23" s="331"/>
      <c r="DP23" s="331"/>
      <c r="DQ23" s="331"/>
      <c r="DR23" s="331"/>
      <c r="DS23" s="331"/>
      <c r="DT23" s="331"/>
      <c r="DU23" s="331"/>
      <c r="DV23" s="331"/>
      <c r="DW23" s="331"/>
      <c r="DX23" s="331"/>
      <c r="DY23" s="331"/>
      <c r="DZ23" s="331"/>
      <c r="EA23" s="331"/>
      <c r="EB23" s="331"/>
      <c r="EC23" s="331"/>
      <c r="ED23" s="331"/>
      <c r="EE23" s="331"/>
      <c r="EF23" s="331"/>
      <c r="EG23" s="331"/>
      <c r="EH23" s="331"/>
      <c r="EI23" s="331"/>
      <c r="EJ23" s="331"/>
      <c r="EK23" s="331"/>
      <c r="EL23" s="331"/>
      <c r="EM23" s="331"/>
      <c r="EN23" s="331"/>
      <c r="EO23" s="331"/>
      <c r="EP23" s="331"/>
      <c r="EQ23" s="331"/>
      <c r="ER23" s="331"/>
      <c r="ES23" s="331"/>
      <c r="ET23" s="331"/>
      <c r="EU23" s="331"/>
      <c r="EV23" s="331"/>
      <c r="EW23" s="331"/>
      <c r="EX23" s="331"/>
      <c r="EY23" s="331"/>
      <c r="EZ23" s="331"/>
      <c r="FA23" s="331"/>
      <c r="FB23" s="331"/>
      <c r="FC23" s="331"/>
      <c r="FD23" s="331"/>
      <c r="FE23" s="331"/>
      <c r="FF23" s="331"/>
      <c r="FG23" s="331"/>
      <c r="FH23" s="331"/>
      <c r="FI23" s="331"/>
      <c r="FJ23" s="331"/>
      <c r="FK23" s="331"/>
      <c r="FL23" s="331"/>
      <c r="FM23" s="331"/>
      <c r="FN23" s="331"/>
      <c r="FO23" s="331"/>
      <c r="FP23" s="331"/>
      <c r="FQ23" s="331"/>
      <c r="FR23" s="331"/>
      <c r="FS23" s="331"/>
      <c r="FT23" s="331"/>
      <c r="FU23" s="331"/>
      <c r="FV23" s="331"/>
      <c r="FW23" s="331"/>
      <c r="FX23" s="331"/>
      <c r="FY23" s="331"/>
      <c r="FZ23" s="331"/>
      <c r="GA23" s="331"/>
      <c r="GB23" s="331"/>
      <c r="GC23" s="331"/>
      <c r="GD23" s="331"/>
      <c r="GE23" s="331"/>
      <c r="GF23" s="331"/>
      <c r="GG23" s="331"/>
      <c r="GH23" s="331"/>
      <c r="GI23" s="331"/>
      <c r="GJ23" s="331"/>
      <c r="GK23" s="331"/>
      <c r="GL23" s="331"/>
      <c r="GM23" s="331"/>
      <c r="GN23" s="331"/>
      <c r="GO23" s="331"/>
      <c r="GP23" s="331"/>
      <c r="GQ23" s="331"/>
      <c r="GR23" s="331"/>
      <c r="GS23" s="331"/>
      <c r="GT23" s="331"/>
      <c r="GU23" s="331"/>
      <c r="GV23" s="331"/>
      <c r="GW23" s="331"/>
      <c r="GX23" s="331"/>
      <c r="GY23" s="331"/>
      <c r="GZ23" s="331"/>
      <c r="HA23" s="331"/>
      <c r="HB23" s="331"/>
      <c r="HC23" s="331"/>
      <c r="HD23" s="331"/>
      <c r="HE23" s="331"/>
      <c r="HF23" s="331"/>
      <c r="HG23" s="331"/>
      <c r="HH23" s="331"/>
      <c r="HI23" s="331"/>
      <c r="HJ23" s="331"/>
      <c r="HK23" s="331"/>
      <c r="HL23" s="331"/>
      <c r="HM23" s="331"/>
      <c r="HN23" s="331"/>
      <c r="HO23" s="331"/>
      <c r="HP23" s="331"/>
      <c r="HQ23" s="331"/>
      <c r="HR23" s="331"/>
      <c r="HS23" s="331"/>
      <c r="HT23" s="331"/>
      <c r="HU23" s="331"/>
      <c r="HV23" s="331"/>
      <c r="HW23" s="331"/>
      <c r="HX23" s="331"/>
      <c r="HY23" s="331"/>
      <c r="HZ23" s="331"/>
      <c r="IA23" s="331"/>
      <c r="IB23" s="331"/>
      <c r="IC23" s="331"/>
      <c r="ID23" s="331"/>
      <c r="IE23" s="331"/>
      <c r="IF23" s="331"/>
      <c r="IG23" s="331"/>
      <c r="IH23" s="331"/>
      <c r="II23" s="331"/>
      <c r="IJ23" s="331"/>
      <c r="IK23" s="331"/>
      <c r="IL23" s="331"/>
      <c r="IM23" s="331"/>
      <c r="IN23" s="331"/>
      <c r="IO23" s="331"/>
      <c r="IP23" s="331"/>
      <c r="IQ23" s="331"/>
      <c r="IR23" s="331"/>
      <c r="IS23" s="331"/>
      <c r="IT23" s="331"/>
      <c r="IU23" s="331"/>
      <c r="IV23" s="331"/>
      <c r="IW23" s="331"/>
      <c r="IX23" s="331"/>
      <c r="IY23" s="331"/>
    </row>
    <row r="24" spans="1:259" s="633" customFormat="1" ht="18" customHeight="1" x14ac:dyDescent="0.25">
      <c r="A24" s="331"/>
      <c r="B24" s="763" t="s">
        <v>35</v>
      </c>
      <c r="C24" s="329"/>
      <c r="D24" s="764">
        <v>12950</v>
      </c>
      <c r="E24" s="1109">
        <v>165.66</v>
      </c>
      <c r="F24" s="756"/>
      <c r="G24" s="765">
        <v>20748</v>
      </c>
      <c r="H24" s="1109">
        <v>154.16999999999999</v>
      </c>
      <c r="I24" s="756"/>
      <c r="J24" s="765">
        <v>20748</v>
      </c>
      <c r="K24" s="1109">
        <v>323.83999999999997</v>
      </c>
      <c r="L24" s="329"/>
      <c r="M24" s="329">
        <f t="shared" si="1"/>
        <v>7</v>
      </c>
      <c r="N24" s="329">
        <v>12</v>
      </c>
      <c r="O24" s="329">
        <f t="shared" si="2"/>
        <v>19</v>
      </c>
      <c r="P24" s="361" t="str">
        <f t="shared" si="0"/>
        <v>Melilla</v>
      </c>
      <c r="Q24" s="1110">
        <f t="shared" si="3"/>
        <v>208.15</v>
      </c>
      <c r="R24" s="329"/>
      <c r="S24" s="329"/>
      <c r="T24" s="329"/>
      <c r="U24" s="329"/>
      <c r="V24" s="329"/>
      <c r="W24" s="329"/>
      <c r="X24" s="331"/>
      <c r="Y24" s="331"/>
      <c r="Z24" s="331"/>
      <c r="AA24" s="331"/>
      <c r="AB24" s="331"/>
      <c r="AC24" s="331"/>
      <c r="AD24" s="331"/>
      <c r="AE24" s="331"/>
      <c r="AF24" s="331"/>
      <c r="AG24" s="331"/>
      <c r="AH24" s="331"/>
      <c r="AI24" s="331"/>
      <c r="AJ24" s="331"/>
      <c r="AK24" s="331"/>
      <c r="AL24" s="331"/>
      <c r="AM24" s="331"/>
      <c r="AN24" s="331"/>
      <c r="AO24" s="331"/>
      <c r="AP24" s="331"/>
      <c r="AQ24" s="331"/>
      <c r="AR24" s="331"/>
      <c r="AS24" s="331"/>
      <c r="AT24" s="331"/>
      <c r="AU24" s="331"/>
      <c r="AV24" s="331"/>
      <c r="AW24" s="331"/>
      <c r="AX24" s="331"/>
      <c r="AY24" s="331"/>
      <c r="AZ24" s="331"/>
      <c r="BA24" s="331"/>
      <c r="BB24" s="331"/>
      <c r="BC24" s="331"/>
      <c r="BD24" s="331"/>
      <c r="BE24" s="331"/>
      <c r="BF24" s="331"/>
      <c r="BG24" s="331"/>
      <c r="BH24" s="331"/>
      <c r="BI24" s="331"/>
      <c r="BJ24" s="331"/>
      <c r="BK24" s="331"/>
      <c r="BL24" s="331"/>
      <c r="BM24" s="331"/>
      <c r="BN24" s="331"/>
      <c r="BO24" s="331"/>
      <c r="BP24" s="331"/>
      <c r="BQ24" s="331"/>
      <c r="BR24" s="331"/>
      <c r="BS24" s="331"/>
      <c r="BT24" s="331"/>
      <c r="BU24" s="331"/>
      <c r="BV24" s="331"/>
      <c r="BW24" s="331"/>
      <c r="BX24" s="331"/>
      <c r="BY24" s="331"/>
      <c r="BZ24" s="331"/>
      <c r="CA24" s="331"/>
      <c r="CB24" s="331"/>
      <c r="CC24" s="331"/>
      <c r="CD24" s="331"/>
      <c r="CE24" s="331"/>
      <c r="CF24" s="331"/>
      <c r="CG24" s="331"/>
      <c r="CH24" s="331"/>
      <c r="CI24" s="331"/>
      <c r="CJ24" s="331"/>
      <c r="CK24" s="331"/>
      <c r="CL24" s="331"/>
      <c r="CM24" s="331"/>
      <c r="CN24" s="331"/>
      <c r="CO24" s="331"/>
      <c r="CP24" s="331"/>
      <c r="CQ24" s="331"/>
      <c r="CR24" s="331"/>
      <c r="CS24" s="331"/>
      <c r="CT24" s="331"/>
      <c r="CU24" s="331"/>
      <c r="CV24" s="331"/>
      <c r="CW24" s="331"/>
      <c r="CX24" s="331"/>
      <c r="CY24" s="331"/>
      <c r="CZ24" s="331"/>
      <c r="DA24" s="331"/>
      <c r="DB24" s="331"/>
      <c r="DC24" s="331"/>
      <c r="DD24" s="331"/>
      <c r="DE24" s="331"/>
      <c r="DF24" s="331"/>
      <c r="DG24" s="331"/>
      <c r="DH24" s="331"/>
      <c r="DI24" s="331"/>
      <c r="DJ24" s="331"/>
      <c r="DK24" s="331"/>
      <c r="DL24" s="331"/>
      <c r="DM24" s="331"/>
      <c r="DN24" s="331"/>
      <c r="DO24" s="331"/>
      <c r="DP24" s="331"/>
      <c r="DQ24" s="331"/>
      <c r="DR24" s="331"/>
      <c r="DS24" s="331"/>
      <c r="DT24" s="331"/>
      <c r="DU24" s="331"/>
      <c r="DV24" s="331"/>
      <c r="DW24" s="331"/>
      <c r="DX24" s="331"/>
      <c r="DY24" s="331"/>
      <c r="DZ24" s="331"/>
      <c r="EA24" s="331"/>
      <c r="EB24" s="331"/>
      <c r="EC24" s="331"/>
      <c r="ED24" s="331"/>
      <c r="EE24" s="331"/>
      <c r="EF24" s="331"/>
      <c r="EG24" s="331"/>
      <c r="EH24" s="331"/>
      <c r="EI24" s="331"/>
      <c r="EJ24" s="331"/>
      <c r="EK24" s="331"/>
      <c r="EL24" s="331"/>
      <c r="EM24" s="331"/>
      <c r="EN24" s="331"/>
      <c r="EO24" s="331"/>
      <c r="EP24" s="331"/>
      <c r="EQ24" s="331"/>
      <c r="ER24" s="331"/>
      <c r="ES24" s="331"/>
      <c r="ET24" s="331"/>
      <c r="EU24" s="331"/>
      <c r="EV24" s="331"/>
      <c r="EW24" s="331"/>
      <c r="EX24" s="331"/>
      <c r="EY24" s="331"/>
      <c r="EZ24" s="331"/>
      <c r="FA24" s="331"/>
      <c r="FB24" s="331"/>
      <c r="FC24" s="331"/>
      <c r="FD24" s="331"/>
      <c r="FE24" s="331"/>
      <c r="FF24" s="331"/>
      <c r="FG24" s="331"/>
      <c r="FH24" s="331"/>
      <c r="FI24" s="331"/>
      <c r="FJ24" s="331"/>
      <c r="FK24" s="331"/>
      <c r="FL24" s="331"/>
      <c r="FM24" s="331"/>
      <c r="FN24" s="331"/>
      <c r="FO24" s="331"/>
      <c r="FP24" s="331"/>
      <c r="FQ24" s="331"/>
      <c r="FR24" s="331"/>
      <c r="FS24" s="331"/>
      <c r="FT24" s="331"/>
      <c r="FU24" s="331"/>
      <c r="FV24" s="331"/>
      <c r="FW24" s="331"/>
      <c r="FX24" s="331"/>
      <c r="FY24" s="331"/>
      <c r="FZ24" s="331"/>
      <c r="GA24" s="331"/>
      <c r="GB24" s="331"/>
      <c r="GC24" s="331"/>
      <c r="GD24" s="331"/>
      <c r="GE24" s="331"/>
      <c r="GF24" s="331"/>
      <c r="GG24" s="331"/>
      <c r="GH24" s="331"/>
      <c r="GI24" s="331"/>
      <c r="GJ24" s="331"/>
      <c r="GK24" s="331"/>
      <c r="GL24" s="331"/>
      <c r="GM24" s="331"/>
      <c r="GN24" s="331"/>
      <c r="GO24" s="331"/>
      <c r="GP24" s="331"/>
      <c r="GQ24" s="331"/>
      <c r="GR24" s="331"/>
      <c r="GS24" s="331"/>
      <c r="GT24" s="331"/>
      <c r="GU24" s="331"/>
      <c r="GV24" s="331"/>
      <c r="GW24" s="331"/>
      <c r="GX24" s="331"/>
      <c r="GY24" s="331"/>
      <c r="GZ24" s="331"/>
      <c r="HA24" s="331"/>
      <c r="HB24" s="331"/>
      <c r="HC24" s="331"/>
      <c r="HD24" s="331"/>
      <c r="HE24" s="331"/>
      <c r="HF24" s="331"/>
      <c r="HG24" s="331"/>
      <c r="HH24" s="331"/>
      <c r="HI24" s="331"/>
      <c r="HJ24" s="331"/>
      <c r="HK24" s="331"/>
      <c r="HL24" s="331"/>
      <c r="HM24" s="331"/>
      <c r="HN24" s="331"/>
      <c r="HO24" s="331"/>
      <c r="HP24" s="331"/>
      <c r="HQ24" s="331"/>
      <c r="HR24" s="331"/>
      <c r="HS24" s="331"/>
      <c r="HT24" s="331"/>
      <c r="HU24" s="331"/>
      <c r="HV24" s="331"/>
      <c r="HW24" s="331"/>
      <c r="HX24" s="331"/>
      <c r="HY24" s="331"/>
      <c r="HZ24" s="331"/>
      <c r="IA24" s="331"/>
      <c r="IB24" s="331"/>
      <c r="IC24" s="331"/>
      <c r="ID24" s="331"/>
      <c r="IE24" s="331"/>
      <c r="IF24" s="331"/>
      <c r="IG24" s="331"/>
      <c r="IH24" s="331"/>
      <c r="II24" s="331"/>
      <c r="IJ24" s="331"/>
      <c r="IK24" s="331"/>
      <c r="IL24" s="331"/>
      <c r="IM24" s="331"/>
      <c r="IN24" s="331"/>
      <c r="IO24" s="331"/>
      <c r="IP24" s="331"/>
      <c r="IQ24" s="331"/>
      <c r="IR24" s="331"/>
      <c r="IS24" s="331"/>
      <c r="IT24" s="331"/>
      <c r="IU24" s="331"/>
      <c r="IV24" s="331"/>
      <c r="IW24" s="331"/>
      <c r="IX24" s="331"/>
      <c r="IY24" s="331"/>
    </row>
    <row r="25" spans="1:259" s="633" customFormat="1" ht="18" customHeight="1" x14ac:dyDescent="0.25">
      <c r="A25" s="331"/>
      <c r="B25" s="763" t="s">
        <v>162</v>
      </c>
      <c r="C25" s="329"/>
      <c r="D25" s="764">
        <v>44443</v>
      </c>
      <c r="E25" s="1109">
        <v>223.26</v>
      </c>
      <c r="F25" s="756"/>
      <c r="G25" s="765">
        <v>36591</v>
      </c>
      <c r="H25" s="1109">
        <v>63.12</v>
      </c>
      <c r="I25" s="756"/>
      <c r="J25" s="765">
        <v>36591</v>
      </c>
      <c r="K25" s="1109">
        <v>347.72</v>
      </c>
      <c r="L25" s="329"/>
      <c r="M25" s="329">
        <f t="shared" si="1"/>
        <v>4</v>
      </c>
      <c r="N25" s="329">
        <v>13</v>
      </c>
      <c r="O25" s="329">
        <f t="shared" si="2"/>
        <v>6</v>
      </c>
      <c r="P25" s="361" t="str">
        <f t="shared" si="0"/>
        <v>Cantabria</v>
      </c>
      <c r="Q25" s="1110">
        <f t="shared" si="3"/>
        <v>202.76</v>
      </c>
      <c r="R25" s="329"/>
      <c r="S25" s="329"/>
      <c r="T25" s="329"/>
      <c r="U25" s="329"/>
      <c r="V25" s="329"/>
      <c r="W25" s="329"/>
      <c r="X25" s="331"/>
      <c r="Y25" s="331"/>
      <c r="Z25" s="331"/>
      <c r="AA25" s="331"/>
      <c r="AB25" s="331"/>
      <c r="AC25" s="331"/>
      <c r="AD25" s="331"/>
      <c r="AE25" s="331"/>
      <c r="AF25" s="331"/>
      <c r="AG25" s="331"/>
      <c r="AH25" s="331"/>
      <c r="AI25" s="331"/>
      <c r="AJ25" s="331"/>
      <c r="AK25" s="331"/>
      <c r="AL25" s="331"/>
      <c r="AM25" s="331"/>
      <c r="AN25" s="331"/>
      <c r="AO25" s="331"/>
      <c r="AP25" s="331"/>
      <c r="AQ25" s="331"/>
      <c r="AR25" s="331"/>
      <c r="AS25" s="331"/>
      <c r="AT25" s="331"/>
      <c r="AU25" s="331"/>
      <c r="AV25" s="331"/>
      <c r="AW25" s="331"/>
      <c r="AX25" s="331"/>
      <c r="AY25" s="331"/>
      <c r="AZ25" s="331"/>
      <c r="BA25" s="331"/>
      <c r="BB25" s="331"/>
      <c r="BC25" s="331"/>
      <c r="BD25" s="331"/>
      <c r="BE25" s="331"/>
      <c r="BF25" s="331"/>
      <c r="BG25" s="331"/>
      <c r="BH25" s="331"/>
      <c r="BI25" s="331"/>
      <c r="BJ25" s="331"/>
      <c r="BK25" s="331"/>
      <c r="BL25" s="331"/>
      <c r="BM25" s="331"/>
      <c r="BN25" s="331"/>
      <c r="BO25" s="331"/>
      <c r="BP25" s="331"/>
      <c r="BQ25" s="331"/>
      <c r="BR25" s="331"/>
      <c r="BS25" s="331"/>
      <c r="BT25" s="331"/>
      <c r="BU25" s="331"/>
      <c r="BV25" s="331"/>
      <c r="BW25" s="331"/>
      <c r="BX25" s="331"/>
      <c r="BY25" s="331"/>
      <c r="BZ25" s="331"/>
      <c r="CA25" s="331"/>
      <c r="CB25" s="331"/>
      <c r="CC25" s="331"/>
      <c r="CD25" s="331"/>
      <c r="CE25" s="331"/>
      <c r="CF25" s="331"/>
      <c r="CG25" s="331"/>
      <c r="CH25" s="331"/>
      <c r="CI25" s="331"/>
      <c r="CJ25" s="331"/>
      <c r="CK25" s="331"/>
      <c r="CL25" s="331"/>
      <c r="CM25" s="331"/>
      <c r="CN25" s="331"/>
      <c r="CO25" s="331"/>
      <c r="CP25" s="331"/>
      <c r="CQ25" s="331"/>
      <c r="CR25" s="331"/>
      <c r="CS25" s="331"/>
      <c r="CT25" s="331"/>
      <c r="CU25" s="331"/>
      <c r="CV25" s="331"/>
      <c r="CW25" s="331"/>
      <c r="CX25" s="331"/>
      <c r="CY25" s="331"/>
      <c r="CZ25" s="331"/>
      <c r="DA25" s="331"/>
      <c r="DB25" s="331"/>
      <c r="DC25" s="331"/>
      <c r="DD25" s="331"/>
      <c r="DE25" s="331"/>
      <c r="DF25" s="331"/>
      <c r="DG25" s="331"/>
      <c r="DH25" s="331"/>
      <c r="DI25" s="331"/>
      <c r="DJ25" s="331"/>
      <c r="DK25" s="331"/>
      <c r="DL25" s="331"/>
      <c r="DM25" s="331"/>
      <c r="DN25" s="331"/>
      <c r="DO25" s="331"/>
      <c r="DP25" s="331"/>
      <c r="DQ25" s="331"/>
      <c r="DR25" s="331"/>
      <c r="DS25" s="331"/>
      <c r="DT25" s="331"/>
      <c r="DU25" s="331"/>
      <c r="DV25" s="331"/>
      <c r="DW25" s="331"/>
      <c r="DX25" s="331"/>
      <c r="DY25" s="331"/>
      <c r="DZ25" s="331"/>
      <c r="EA25" s="331"/>
      <c r="EB25" s="331"/>
      <c r="EC25" s="331"/>
      <c r="ED25" s="331"/>
      <c r="EE25" s="331"/>
      <c r="EF25" s="331"/>
      <c r="EG25" s="331"/>
      <c r="EH25" s="331"/>
      <c r="EI25" s="331"/>
      <c r="EJ25" s="331"/>
      <c r="EK25" s="331"/>
      <c r="EL25" s="331"/>
      <c r="EM25" s="331"/>
      <c r="EN25" s="331"/>
      <c r="EO25" s="331"/>
      <c r="EP25" s="331"/>
      <c r="EQ25" s="331"/>
      <c r="ER25" s="331"/>
      <c r="ES25" s="331"/>
      <c r="ET25" s="331"/>
      <c r="EU25" s="331"/>
      <c r="EV25" s="331"/>
      <c r="EW25" s="331"/>
      <c r="EX25" s="331"/>
      <c r="EY25" s="331"/>
      <c r="EZ25" s="331"/>
      <c r="FA25" s="331"/>
      <c r="FB25" s="331"/>
      <c r="FC25" s="331"/>
      <c r="FD25" s="331"/>
      <c r="FE25" s="331"/>
      <c r="FF25" s="331"/>
      <c r="FG25" s="331"/>
      <c r="FH25" s="331"/>
      <c r="FI25" s="331"/>
      <c r="FJ25" s="331"/>
      <c r="FK25" s="331"/>
      <c r="FL25" s="331"/>
      <c r="FM25" s="331"/>
      <c r="FN25" s="331"/>
      <c r="FO25" s="331"/>
      <c r="FP25" s="331"/>
      <c r="FQ25" s="331"/>
      <c r="FR25" s="331"/>
      <c r="FS25" s="331"/>
      <c r="FT25" s="331"/>
      <c r="FU25" s="331"/>
      <c r="FV25" s="331"/>
      <c r="FW25" s="331"/>
      <c r="FX25" s="331"/>
      <c r="FY25" s="331"/>
      <c r="FZ25" s="331"/>
      <c r="GA25" s="331"/>
      <c r="GB25" s="331"/>
      <c r="GC25" s="331"/>
      <c r="GD25" s="331"/>
      <c r="GE25" s="331"/>
      <c r="GF25" s="331"/>
      <c r="GG25" s="331"/>
      <c r="GH25" s="331"/>
      <c r="GI25" s="331"/>
      <c r="GJ25" s="331"/>
      <c r="GK25" s="331"/>
      <c r="GL25" s="331"/>
      <c r="GM25" s="331"/>
      <c r="GN25" s="331"/>
      <c r="GO25" s="331"/>
      <c r="GP25" s="331"/>
      <c r="GQ25" s="331"/>
      <c r="GR25" s="331"/>
      <c r="GS25" s="331"/>
      <c r="GT25" s="331"/>
      <c r="GU25" s="331"/>
      <c r="GV25" s="331"/>
      <c r="GW25" s="331"/>
      <c r="GX25" s="331"/>
      <c r="GY25" s="331"/>
      <c r="GZ25" s="331"/>
      <c r="HA25" s="331"/>
      <c r="HB25" s="331"/>
      <c r="HC25" s="331"/>
      <c r="HD25" s="331"/>
      <c r="HE25" s="331"/>
      <c r="HF25" s="331"/>
      <c r="HG25" s="331"/>
      <c r="HH25" s="331"/>
      <c r="HI25" s="331"/>
      <c r="HJ25" s="331"/>
      <c r="HK25" s="331"/>
      <c r="HL25" s="331"/>
      <c r="HM25" s="331"/>
      <c r="HN25" s="331"/>
      <c r="HO25" s="331"/>
      <c r="HP25" s="331"/>
      <c r="HQ25" s="331"/>
      <c r="HR25" s="331"/>
      <c r="HS25" s="331"/>
      <c r="HT25" s="331"/>
      <c r="HU25" s="331"/>
      <c r="HV25" s="331"/>
      <c r="HW25" s="331"/>
      <c r="HX25" s="331"/>
      <c r="HY25" s="331"/>
      <c r="HZ25" s="331"/>
      <c r="IA25" s="331"/>
      <c r="IB25" s="331"/>
      <c r="IC25" s="331"/>
      <c r="ID25" s="331"/>
      <c r="IE25" s="331"/>
      <c r="IF25" s="331"/>
      <c r="IG25" s="331"/>
      <c r="IH25" s="331"/>
      <c r="II25" s="331"/>
      <c r="IJ25" s="331"/>
      <c r="IK25" s="331"/>
      <c r="IL25" s="331"/>
      <c r="IM25" s="331"/>
      <c r="IN25" s="331"/>
      <c r="IO25" s="331"/>
      <c r="IP25" s="331"/>
      <c r="IQ25" s="331"/>
      <c r="IR25" s="331"/>
      <c r="IS25" s="331"/>
      <c r="IT25" s="331"/>
      <c r="IU25" s="331"/>
      <c r="IV25" s="331"/>
      <c r="IW25" s="331"/>
      <c r="IX25" s="331"/>
      <c r="IY25" s="331"/>
    </row>
    <row r="26" spans="1:259" s="633" customFormat="1" ht="18" customHeight="1" x14ac:dyDescent="0.25">
      <c r="A26" s="331"/>
      <c r="B26" s="763" t="s">
        <v>43</v>
      </c>
      <c r="C26" s="329"/>
      <c r="D26" s="764">
        <v>12780</v>
      </c>
      <c r="E26" s="1109">
        <v>335.62</v>
      </c>
      <c r="F26" s="756"/>
      <c r="G26" s="765">
        <v>7394</v>
      </c>
      <c r="H26" s="1109">
        <v>230.1</v>
      </c>
      <c r="I26" s="756"/>
      <c r="J26" s="765">
        <v>7394</v>
      </c>
      <c r="K26" s="1109">
        <v>558.78</v>
      </c>
      <c r="L26" s="329"/>
      <c r="M26" s="329">
        <f t="shared" si="1"/>
        <v>1</v>
      </c>
      <c r="N26" s="329">
        <v>14</v>
      </c>
      <c r="O26" s="329">
        <f t="shared" si="2"/>
        <v>15</v>
      </c>
      <c r="P26" s="361" t="str">
        <f t="shared" si="0"/>
        <v>Navarra, Comunidad Foral de</v>
      </c>
      <c r="Q26" s="1110">
        <f t="shared" si="3"/>
        <v>200.8</v>
      </c>
      <c r="R26" s="329"/>
      <c r="S26" s="329"/>
      <c r="T26" s="329"/>
      <c r="U26" s="329"/>
      <c r="V26" s="329"/>
      <c r="W26" s="329"/>
      <c r="X26" s="331"/>
      <c r="Y26" s="331"/>
      <c r="Z26" s="331"/>
      <c r="AA26" s="331"/>
      <c r="AB26" s="331"/>
      <c r="AC26" s="331"/>
      <c r="AD26" s="331"/>
      <c r="AE26" s="331"/>
      <c r="AF26" s="331"/>
      <c r="AG26" s="331"/>
      <c r="AH26" s="331"/>
      <c r="AI26" s="331"/>
      <c r="AJ26" s="331"/>
      <c r="AK26" s="331"/>
      <c r="AL26" s="331"/>
      <c r="AM26" s="331"/>
      <c r="AN26" s="331"/>
      <c r="AO26" s="331"/>
      <c r="AP26" s="331"/>
      <c r="AQ26" s="331"/>
      <c r="AR26" s="331"/>
      <c r="AS26" s="331"/>
      <c r="AT26" s="331"/>
      <c r="AU26" s="331"/>
      <c r="AV26" s="331"/>
      <c r="AW26" s="331"/>
      <c r="AX26" s="331"/>
      <c r="AY26" s="331"/>
      <c r="AZ26" s="331"/>
      <c r="BA26" s="331"/>
      <c r="BB26" s="331"/>
      <c r="BC26" s="331"/>
      <c r="BD26" s="331"/>
      <c r="BE26" s="331"/>
      <c r="BF26" s="331"/>
      <c r="BG26" s="331"/>
      <c r="BH26" s="331"/>
      <c r="BI26" s="331"/>
      <c r="BJ26" s="331"/>
      <c r="BK26" s="331"/>
      <c r="BL26" s="331"/>
      <c r="BM26" s="331"/>
      <c r="BN26" s="331"/>
      <c r="BO26" s="331"/>
      <c r="BP26" s="331"/>
      <c r="BQ26" s="331"/>
      <c r="BR26" s="331"/>
      <c r="BS26" s="331"/>
      <c r="BT26" s="331"/>
      <c r="BU26" s="331"/>
      <c r="BV26" s="331"/>
      <c r="BW26" s="331"/>
      <c r="BX26" s="331"/>
      <c r="BY26" s="331"/>
      <c r="BZ26" s="331"/>
      <c r="CA26" s="331"/>
      <c r="CB26" s="331"/>
      <c r="CC26" s="331"/>
      <c r="CD26" s="331"/>
      <c r="CE26" s="331"/>
      <c r="CF26" s="331"/>
      <c r="CG26" s="331"/>
      <c r="CH26" s="331"/>
      <c r="CI26" s="331"/>
      <c r="CJ26" s="331"/>
      <c r="CK26" s="331"/>
      <c r="CL26" s="331"/>
      <c r="CM26" s="331"/>
      <c r="CN26" s="331"/>
      <c r="CO26" s="331"/>
      <c r="CP26" s="331"/>
      <c r="CQ26" s="331"/>
      <c r="CR26" s="331"/>
      <c r="CS26" s="331"/>
      <c r="CT26" s="331"/>
      <c r="CU26" s="331"/>
      <c r="CV26" s="331"/>
      <c r="CW26" s="331"/>
      <c r="CX26" s="331"/>
      <c r="CY26" s="331"/>
      <c r="CZ26" s="331"/>
      <c r="DA26" s="331"/>
      <c r="DB26" s="331"/>
      <c r="DC26" s="331"/>
      <c r="DD26" s="331"/>
      <c r="DE26" s="331"/>
      <c r="DF26" s="331"/>
      <c r="DG26" s="331"/>
      <c r="DH26" s="331"/>
      <c r="DI26" s="331"/>
      <c r="DJ26" s="331"/>
      <c r="DK26" s="331"/>
      <c r="DL26" s="331"/>
      <c r="DM26" s="331"/>
      <c r="DN26" s="331"/>
      <c r="DO26" s="331"/>
      <c r="DP26" s="331"/>
      <c r="DQ26" s="331"/>
      <c r="DR26" s="331"/>
      <c r="DS26" s="331"/>
      <c r="DT26" s="331"/>
      <c r="DU26" s="331"/>
      <c r="DV26" s="331"/>
      <c r="DW26" s="331"/>
      <c r="DX26" s="331"/>
      <c r="DY26" s="331"/>
      <c r="DZ26" s="331"/>
      <c r="EA26" s="331"/>
      <c r="EB26" s="331"/>
      <c r="EC26" s="331"/>
      <c r="ED26" s="331"/>
      <c r="EE26" s="331"/>
      <c r="EF26" s="331"/>
      <c r="EG26" s="331"/>
      <c r="EH26" s="331"/>
      <c r="EI26" s="331"/>
      <c r="EJ26" s="331"/>
      <c r="EK26" s="331"/>
      <c r="EL26" s="331"/>
      <c r="EM26" s="331"/>
      <c r="EN26" s="331"/>
      <c r="EO26" s="331"/>
      <c r="EP26" s="331"/>
      <c r="EQ26" s="331"/>
      <c r="ER26" s="331"/>
      <c r="ES26" s="331"/>
      <c r="ET26" s="331"/>
      <c r="EU26" s="331"/>
      <c r="EV26" s="331"/>
      <c r="EW26" s="331"/>
      <c r="EX26" s="331"/>
      <c r="EY26" s="331"/>
      <c r="EZ26" s="331"/>
      <c r="FA26" s="331"/>
      <c r="FB26" s="331"/>
      <c r="FC26" s="331"/>
      <c r="FD26" s="331"/>
      <c r="FE26" s="331"/>
      <c r="FF26" s="331"/>
      <c r="FG26" s="331"/>
      <c r="FH26" s="331"/>
      <c r="FI26" s="331"/>
      <c r="FJ26" s="331"/>
      <c r="FK26" s="331"/>
      <c r="FL26" s="331"/>
      <c r="FM26" s="331"/>
      <c r="FN26" s="331"/>
      <c r="FO26" s="331"/>
      <c r="FP26" s="331"/>
      <c r="FQ26" s="331"/>
      <c r="FR26" s="331"/>
      <c r="FS26" s="331"/>
      <c r="FT26" s="331"/>
      <c r="FU26" s="331"/>
      <c r="FV26" s="331"/>
      <c r="FW26" s="331"/>
      <c r="FX26" s="331"/>
      <c r="FY26" s="331"/>
      <c r="FZ26" s="331"/>
      <c r="GA26" s="331"/>
      <c r="GB26" s="331"/>
      <c r="GC26" s="331"/>
      <c r="GD26" s="331"/>
      <c r="GE26" s="331"/>
      <c r="GF26" s="331"/>
      <c r="GG26" s="331"/>
      <c r="GH26" s="331"/>
      <c r="GI26" s="331"/>
      <c r="GJ26" s="331"/>
      <c r="GK26" s="331"/>
      <c r="GL26" s="331"/>
      <c r="GM26" s="331"/>
      <c r="GN26" s="331"/>
      <c r="GO26" s="331"/>
      <c r="GP26" s="331"/>
      <c r="GQ26" s="331"/>
      <c r="GR26" s="331"/>
      <c r="GS26" s="331"/>
      <c r="GT26" s="331"/>
      <c r="GU26" s="331"/>
      <c r="GV26" s="331"/>
      <c r="GW26" s="331"/>
      <c r="GX26" s="331"/>
      <c r="GY26" s="331"/>
      <c r="GZ26" s="331"/>
      <c r="HA26" s="331"/>
      <c r="HB26" s="331"/>
      <c r="HC26" s="331"/>
      <c r="HD26" s="331"/>
      <c r="HE26" s="331"/>
      <c r="HF26" s="331"/>
      <c r="HG26" s="331"/>
      <c r="HH26" s="331"/>
      <c r="HI26" s="331"/>
      <c r="HJ26" s="331"/>
      <c r="HK26" s="331"/>
      <c r="HL26" s="331"/>
      <c r="HM26" s="331"/>
      <c r="HN26" s="331"/>
      <c r="HO26" s="331"/>
      <c r="HP26" s="331"/>
      <c r="HQ26" s="331"/>
      <c r="HR26" s="331"/>
      <c r="HS26" s="331"/>
      <c r="HT26" s="331"/>
      <c r="HU26" s="331"/>
      <c r="HV26" s="331"/>
      <c r="HW26" s="331"/>
      <c r="HX26" s="331"/>
      <c r="HY26" s="331"/>
      <c r="HZ26" s="331"/>
      <c r="IA26" s="331"/>
      <c r="IB26" s="331"/>
      <c r="IC26" s="331"/>
      <c r="ID26" s="331"/>
      <c r="IE26" s="331"/>
      <c r="IF26" s="331"/>
      <c r="IG26" s="331"/>
      <c r="IH26" s="331"/>
      <c r="II26" s="331"/>
      <c r="IJ26" s="331"/>
      <c r="IK26" s="331"/>
      <c r="IL26" s="331"/>
      <c r="IM26" s="331"/>
      <c r="IN26" s="331"/>
      <c r="IO26" s="331"/>
      <c r="IP26" s="331"/>
      <c r="IQ26" s="331"/>
      <c r="IR26" s="331"/>
      <c r="IS26" s="331"/>
      <c r="IT26" s="331"/>
      <c r="IU26" s="331"/>
      <c r="IV26" s="331"/>
      <c r="IW26" s="331"/>
      <c r="IX26" s="331"/>
      <c r="IY26" s="331"/>
    </row>
    <row r="27" spans="1:259" s="633" customFormat="1" ht="18" customHeight="1" x14ac:dyDescent="0.25">
      <c r="A27" s="331"/>
      <c r="B27" s="763" t="s">
        <v>44</v>
      </c>
      <c r="C27" s="329"/>
      <c r="D27" s="768">
        <v>3085</v>
      </c>
      <c r="E27" s="1109">
        <v>130.58000000000001</v>
      </c>
      <c r="F27" s="756"/>
      <c r="G27" s="769">
        <v>2233</v>
      </c>
      <c r="H27" s="1109">
        <v>73.5</v>
      </c>
      <c r="I27" s="756"/>
      <c r="J27" s="769">
        <v>2233</v>
      </c>
      <c r="K27" s="1109">
        <v>200.8</v>
      </c>
      <c r="L27" s="329"/>
      <c r="M27" s="329">
        <f t="shared" si="1"/>
        <v>14</v>
      </c>
      <c r="N27" s="329">
        <v>15</v>
      </c>
      <c r="O27" s="329">
        <f t="shared" si="2"/>
        <v>17</v>
      </c>
      <c r="P27" s="361" t="str">
        <f t="shared" si="0"/>
        <v>Rioja, La</v>
      </c>
      <c r="Q27" s="1111">
        <f t="shared" si="3"/>
        <v>174.19</v>
      </c>
      <c r="R27" s="329"/>
      <c r="S27" s="329"/>
      <c r="T27" s="329"/>
      <c r="U27" s="329"/>
      <c r="V27" s="329"/>
      <c r="W27" s="329"/>
      <c r="X27" s="331"/>
      <c r="Y27" s="331"/>
      <c r="Z27" s="331"/>
      <c r="AA27" s="331"/>
      <c r="AB27" s="331"/>
      <c r="AC27" s="331"/>
      <c r="AD27" s="331"/>
      <c r="AE27" s="331"/>
      <c r="AF27" s="331"/>
      <c r="AG27" s="331"/>
      <c r="AH27" s="331"/>
      <c r="AI27" s="331"/>
      <c r="AJ27" s="331"/>
      <c r="AK27" s="331"/>
      <c r="AL27" s="331"/>
      <c r="AM27" s="331"/>
      <c r="AN27" s="331"/>
      <c r="AO27" s="331"/>
      <c r="AP27" s="331"/>
      <c r="AQ27" s="331"/>
      <c r="AR27" s="331"/>
      <c r="AS27" s="331"/>
      <c r="AT27" s="331"/>
      <c r="AU27" s="331"/>
      <c r="AV27" s="331"/>
      <c r="AW27" s="331"/>
      <c r="AX27" s="331"/>
      <c r="AY27" s="331"/>
      <c r="AZ27" s="331"/>
      <c r="BA27" s="331"/>
      <c r="BB27" s="331"/>
      <c r="BC27" s="331"/>
      <c r="BD27" s="331"/>
      <c r="BE27" s="331"/>
      <c r="BF27" s="331"/>
      <c r="BG27" s="331"/>
      <c r="BH27" s="331"/>
      <c r="BI27" s="331"/>
      <c r="BJ27" s="331"/>
      <c r="BK27" s="331"/>
      <c r="BL27" s="331"/>
      <c r="BM27" s="331"/>
      <c r="BN27" s="331"/>
      <c r="BO27" s="331"/>
      <c r="BP27" s="331"/>
      <c r="BQ27" s="331"/>
      <c r="BR27" s="331"/>
      <c r="BS27" s="331"/>
      <c r="BT27" s="331"/>
      <c r="BU27" s="331"/>
      <c r="BV27" s="331"/>
      <c r="BW27" s="331"/>
      <c r="BX27" s="331"/>
      <c r="BY27" s="331"/>
      <c r="BZ27" s="331"/>
      <c r="CA27" s="331"/>
      <c r="CB27" s="331"/>
      <c r="CC27" s="331"/>
      <c r="CD27" s="331"/>
      <c r="CE27" s="331"/>
      <c r="CF27" s="331"/>
      <c r="CG27" s="331"/>
      <c r="CH27" s="331"/>
      <c r="CI27" s="331"/>
      <c r="CJ27" s="331"/>
      <c r="CK27" s="331"/>
      <c r="CL27" s="331"/>
      <c r="CM27" s="331"/>
      <c r="CN27" s="331"/>
      <c r="CO27" s="331"/>
      <c r="CP27" s="331"/>
      <c r="CQ27" s="331"/>
      <c r="CR27" s="331"/>
      <c r="CS27" s="331"/>
      <c r="CT27" s="331"/>
      <c r="CU27" s="331"/>
      <c r="CV27" s="331"/>
      <c r="CW27" s="331"/>
      <c r="CX27" s="331"/>
      <c r="CY27" s="331"/>
      <c r="CZ27" s="331"/>
      <c r="DA27" s="331"/>
      <c r="DB27" s="331"/>
      <c r="DC27" s="331"/>
      <c r="DD27" s="331"/>
      <c r="DE27" s="331"/>
      <c r="DF27" s="331"/>
      <c r="DG27" s="331"/>
      <c r="DH27" s="331"/>
      <c r="DI27" s="331"/>
      <c r="DJ27" s="331"/>
      <c r="DK27" s="331"/>
      <c r="DL27" s="331"/>
      <c r="DM27" s="331"/>
      <c r="DN27" s="331"/>
      <c r="DO27" s="331"/>
      <c r="DP27" s="331"/>
      <c r="DQ27" s="331"/>
      <c r="DR27" s="331"/>
      <c r="DS27" s="331"/>
      <c r="DT27" s="331"/>
      <c r="DU27" s="331"/>
      <c r="DV27" s="331"/>
      <c r="DW27" s="331"/>
      <c r="DX27" s="331"/>
      <c r="DY27" s="331"/>
      <c r="DZ27" s="331"/>
      <c r="EA27" s="331"/>
      <c r="EB27" s="331"/>
      <c r="EC27" s="331"/>
      <c r="ED27" s="331"/>
      <c r="EE27" s="331"/>
      <c r="EF27" s="331"/>
      <c r="EG27" s="331"/>
      <c r="EH27" s="331"/>
      <c r="EI27" s="331"/>
      <c r="EJ27" s="331"/>
      <c r="EK27" s="331"/>
      <c r="EL27" s="331"/>
      <c r="EM27" s="331"/>
      <c r="EN27" s="331"/>
      <c r="EO27" s="331"/>
      <c r="EP27" s="331"/>
      <c r="EQ27" s="331"/>
      <c r="ER27" s="331"/>
      <c r="ES27" s="331"/>
      <c r="ET27" s="331"/>
      <c r="EU27" s="331"/>
      <c r="EV27" s="331"/>
      <c r="EW27" s="331"/>
      <c r="EX27" s="331"/>
      <c r="EY27" s="331"/>
      <c r="EZ27" s="331"/>
      <c r="FA27" s="331"/>
      <c r="FB27" s="331"/>
      <c r="FC27" s="331"/>
      <c r="FD27" s="331"/>
      <c r="FE27" s="331"/>
      <c r="FF27" s="331"/>
      <c r="FG27" s="331"/>
      <c r="FH27" s="331"/>
      <c r="FI27" s="331"/>
      <c r="FJ27" s="331"/>
      <c r="FK27" s="331"/>
      <c r="FL27" s="331"/>
      <c r="FM27" s="331"/>
      <c r="FN27" s="331"/>
      <c r="FO27" s="331"/>
      <c r="FP27" s="331"/>
      <c r="FQ27" s="331"/>
      <c r="FR27" s="331"/>
      <c r="FS27" s="331"/>
      <c r="FT27" s="331"/>
      <c r="FU27" s="331"/>
      <c r="FV27" s="331"/>
      <c r="FW27" s="331"/>
      <c r="FX27" s="331"/>
      <c r="FY27" s="331"/>
      <c r="FZ27" s="331"/>
      <c r="GA27" s="331"/>
      <c r="GB27" s="331"/>
      <c r="GC27" s="331"/>
      <c r="GD27" s="331"/>
      <c r="GE27" s="331"/>
      <c r="GF27" s="331"/>
      <c r="GG27" s="331"/>
      <c r="GH27" s="331"/>
      <c r="GI27" s="331"/>
      <c r="GJ27" s="331"/>
      <c r="GK27" s="331"/>
      <c r="GL27" s="331"/>
      <c r="GM27" s="331"/>
      <c r="GN27" s="331"/>
      <c r="GO27" s="331"/>
      <c r="GP27" s="331"/>
      <c r="GQ27" s="331"/>
      <c r="GR27" s="331"/>
      <c r="GS27" s="331"/>
      <c r="GT27" s="331"/>
      <c r="GU27" s="331"/>
      <c r="GV27" s="331"/>
      <c r="GW27" s="331"/>
      <c r="GX27" s="331"/>
      <c r="GY27" s="331"/>
      <c r="GZ27" s="331"/>
      <c r="HA27" s="331"/>
      <c r="HB27" s="331"/>
      <c r="HC27" s="331"/>
      <c r="HD27" s="331"/>
      <c r="HE27" s="331"/>
      <c r="HF27" s="331"/>
      <c r="HG27" s="331"/>
      <c r="HH27" s="331"/>
      <c r="HI27" s="331"/>
      <c r="HJ27" s="331"/>
      <c r="HK27" s="331"/>
      <c r="HL27" s="331"/>
      <c r="HM27" s="331"/>
      <c r="HN27" s="331"/>
      <c r="HO27" s="331"/>
      <c r="HP27" s="331"/>
      <c r="HQ27" s="331"/>
      <c r="HR27" s="331"/>
      <c r="HS27" s="331"/>
      <c r="HT27" s="331"/>
      <c r="HU27" s="331"/>
      <c r="HV27" s="331"/>
      <c r="HW27" s="331"/>
      <c r="HX27" s="331"/>
      <c r="HY27" s="331"/>
      <c r="HZ27" s="331"/>
      <c r="IA27" s="331"/>
      <c r="IB27" s="331"/>
      <c r="IC27" s="331"/>
      <c r="ID27" s="331"/>
      <c r="IE27" s="331"/>
      <c r="IF27" s="331"/>
      <c r="IG27" s="331"/>
      <c r="IH27" s="331"/>
      <c r="II27" s="331"/>
      <c r="IJ27" s="331"/>
      <c r="IK27" s="331"/>
      <c r="IL27" s="331"/>
      <c r="IM27" s="331"/>
      <c r="IN27" s="331"/>
      <c r="IO27" s="331"/>
      <c r="IP27" s="331"/>
      <c r="IQ27" s="331"/>
      <c r="IR27" s="331"/>
      <c r="IS27" s="331"/>
      <c r="IT27" s="331"/>
      <c r="IU27" s="331"/>
      <c r="IV27" s="331"/>
      <c r="IW27" s="331"/>
      <c r="IX27" s="331"/>
      <c r="IY27" s="331"/>
    </row>
    <row r="28" spans="1:259" s="633" customFormat="1" ht="18" customHeight="1" x14ac:dyDescent="0.25">
      <c r="A28" s="331"/>
      <c r="B28" s="763" t="s">
        <v>163</v>
      </c>
      <c r="C28" s="329"/>
      <c r="D28" s="768">
        <v>16758</v>
      </c>
      <c r="E28" s="1109">
        <v>78.31</v>
      </c>
      <c r="F28" s="756"/>
      <c r="G28" s="769">
        <v>9074</v>
      </c>
      <c r="H28" s="1109">
        <v>50.49</v>
      </c>
      <c r="I28" s="756"/>
      <c r="J28" s="769">
        <v>9074</v>
      </c>
      <c r="K28" s="1109">
        <v>129.13999999999999</v>
      </c>
      <c r="L28" s="329"/>
      <c r="M28" s="329">
        <f t="shared" si="1"/>
        <v>18</v>
      </c>
      <c r="N28" s="329">
        <v>16</v>
      </c>
      <c r="O28" s="329">
        <f t="shared" si="2"/>
        <v>8</v>
      </c>
      <c r="P28" s="361" t="str">
        <f t="shared" si="0"/>
        <v>Castilla - La Mancha</v>
      </c>
      <c r="Q28" s="1110">
        <f t="shared" si="3"/>
        <v>164.53</v>
      </c>
      <c r="R28" s="329"/>
      <c r="S28" s="329"/>
      <c r="T28" s="329"/>
      <c r="U28" s="329"/>
      <c r="V28" s="329"/>
      <c r="W28" s="329"/>
      <c r="X28" s="331"/>
      <c r="Y28" s="331"/>
      <c r="Z28" s="331"/>
      <c r="AA28" s="331"/>
      <c r="AB28" s="331"/>
      <c r="AC28" s="331"/>
      <c r="AD28" s="331"/>
      <c r="AE28" s="331"/>
      <c r="AF28" s="331"/>
      <c r="AG28" s="331"/>
      <c r="AH28" s="331"/>
      <c r="AI28" s="331"/>
      <c r="AJ28" s="331"/>
      <c r="AK28" s="331"/>
      <c r="AL28" s="331"/>
      <c r="AM28" s="331"/>
      <c r="AN28" s="331"/>
      <c r="AO28" s="331"/>
      <c r="AP28" s="331"/>
      <c r="AQ28" s="331"/>
      <c r="AR28" s="331"/>
      <c r="AS28" s="331"/>
      <c r="AT28" s="331"/>
      <c r="AU28" s="331"/>
      <c r="AV28" s="331"/>
      <c r="AW28" s="331"/>
      <c r="AX28" s="331"/>
      <c r="AY28" s="331"/>
      <c r="AZ28" s="331"/>
      <c r="BA28" s="331"/>
      <c r="BB28" s="331"/>
      <c r="BC28" s="331"/>
      <c r="BD28" s="331"/>
      <c r="BE28" s="331"/>
      <c r="BF28" s="331"/>
      <c r="BG28" s="331"/>
      <c r="BH28" s="331"/>
      <c r="BI28" s="331"/>
      <c r="BJ28" s="331"/>
      <c r="BK28" s="331"/>
      <c r="BL28" s="331"/>
      <c r="BM28" s="331"/>
      <c r="BN28" s="331"/>
      <c r="BO28" s="331"/>
      <c r="BP28" s="331"/>
      <c r="BQ28" s="331"/>
      <c r="BR28" s="331"/>
      <c r="BS28" s="331"/>
      <c r="BT28" s="331"/>
      <c r="BU28" s="331"/>
      <c r="BV28" s="331"/>
      <c r="BW28" s="331"/>
      <c r="BX28" s="331"/>
      <c r="BY28" s="331"/>
      <c r="BZ28" s="331"/>
      <c r="CA28" s="331"/>
      <c r="CB28" s="331"/>
      <c r="CC28" s="331"/>
      <c r="CD28" s="331"/>
      <c r="CE28" s="331"/>
      <c r="CF28" s="331"/>
      <c r="CG28" s="331"/>
      <c r="CH28" s="331"/>
      <c r="CI28" s="331"/>
      <c r="CJ28" s="331"/>
      <c r="CK28" s="331"/>
      <c r="CL28" s="331"/>
      <c r="CM28" s="331"/>
      <c r="CN28" s="331"/>
      <c r="CO28" s="331"/>
      <c r="CP28" s="331"/>
      <c r="CQ28" s="331"/>
      <c r="CR28" s="331"/>
      <c r="CS28" s="331"/>
      <c r="CT28" s="331"/>
      <c r="CU28" s="331"/>
      <c r="CV28" s="331"/>
      <c r="CW28" s="331"/>
      <c r="CX28" s="331"/>
      <c r="CY28" s="331"/>
      <c r="CZ28" s="331"/>
      <c r="DA28" s="331"/>
      <c r="DB28" s="331"/>
      <c r="DC28" s="331"/>
      <c r="DD28" s="331"/>
      <c r="DE28" s="331"/>
      <c r="DF28" s="331"/>
      <c r="DG28" s="331"/>
      <c r="DH28" s="331"/>
      <c r="DI28" s="331"/>
      <c r="DJ28" s="331"/>
      <c r="DK28" s="331"/>
      <c r="DL28" s="331"/>
      <c r="DM28" s="331"/>
      <c r="DN28" s="331"/>
      <c r="DO28" s="331"/>
      <c r="DP28" s="331"/>
      <c r="DQ28" s="331"/>
      <c r="DR28" s="331"/>
      <c r="DS28" s="331"/>
      <c r="DT28" s="331"/>
      <c r="DU28" s="331"/>
      <c r="DV28" s="331"/>
      <c r="DW28" s="331"/>
      <c r="DX28" s="331"/>
      <c r="DY28" s="331"/>
      <c r="DZ28" s="331"/>
      <c r="EA28" s="331"/>
      <c r="EB28" s="331"/>
      <c r="EC28" s="331"/>
      <c r="ED28" s="331"/>
      <c r="EE28" s="331"/>
      <c r="EF28" s="331"/>
      <c r="EG28" s="331"/>
      <c r="EH28" s="331"/>
      <c r="EI28" s="331"/>
      <c r="EJ28" s="331"/>
      <c r="EK28" s="331"/>
      <c r="EL28" s="331"/>
      <c r="EM28" s="331"/>
      <c r="EN28" s="331"/>
      <c r="EO28" s="331"/>
      <c r="EP28" s="331"/>
      <c r="EQ28" s="331"/>
      <c r="ER28" s="331"/>
      <c r="ES28" s="331"/>
      <c r="ET28" s="331"/>
      <c r="EU28" s="331"/>
      <c r="EV28" s="331"/>
      <c r="EW28" s="331"/>
      <c r="EX28" s="331"/>
      <c r="EY28" s="331"/>
      <c r="EZ28" s="331"/>
      <c r="FA28" s="331"/>
      <c r="FB28" s="331"/>
      <c r="FC28" s="331"/>
      <c r="FD28" s="331"/>
      <c r="FE28" s="331"/>
      <c r="FF28" s="331"/>
      <c r="FG28" s="331"/>
      <c r="FH28" s="331"/>
      <c r="FI28" s="331"/>
      <c r="FJ28" s="331"/>
      <c r="FK28" s="331"/>
      <c r="FL28" s="331"/>
      <c r="FM28" s="331"/>
      <c r="FN28" s="331"/>
      <c r="FO28" s="331"/>
      <c r="FP28" s="331"/>
      <c r="FQ28" s="331"/>
      <c r="FR28" s="331"/>
      <c r="FS28" s="331"/>
      <c r="FT28" s="331"/>
      <c r="FU28" s="331"/>
      <c r="FV28" s="331"/>
      <c r="FW28" s="331"/>
      <c r="FX28" s="331"/>
      <c r="FY28" s="331"/>
      <c r="FZ28" s="331"/>
      <c r="GA28" s="331"/>
      <c r="GB28" s="331"/>
      <c r="GC28" s="331"/>
      <c r="GD28" s="331"/>
      <c r="GE28" s="331"/>
      <c r="GF28" s="331"/>
      <c r="GG28" s="331"/>
      <c r="GH28" s="331"/>
      <c r="GI28" s="331"/>
      <c r="GJ28" s="331"/>
      <c r="GK28" s="331"/>
      <c r="GL28" s="331"/>
      <c r="GM28" s="331"/>
      <c r="GN28" s="331"/>
      <c r="GO28" s="331"/>
      <c r="GP28" s="331"/>
      <c r="GQ28" s="331"/>
      <c r="GR28" s="331"/>
      <c r="GS28" s="331"/>
      <c r="GT28" s="331"/>
      <c r="GU28" s="331"/>
      <c r="GV28" s="331"/>
      <c r="GW28" s="331"/>
      <c r="GX28" s="331"/>
      <c r="GY28" s="331"/>
      <c r="GZ28" s="331"/>
      <c r="HA28" s="331"/>
      <c r="HB28" s="331"/>
      <c r="HC28" s="331"/>
      <c r="HD28" s="331"/>
      <c r="HE28" s="331"/>
      <c r="HF28" s="331"/>
      <c r="HG28" s="331"/>
      <c r="HH28" s="331"/>
      <c r="HI28" s="331"/>
      <c r="HJ28" s="331"/>
      <c r="HK28" s="331"/>
      <c r="HL28" s="331"/>
      <c r="HM28" s="331"/>
      <c r="HN28" s="331"/>
      <c r="HO28" s="331"/>
      <c r="HP28" s="331"/>
      <c r="HQ28" s="331"/>
      <c r="HR28" s="331"/>
      <c r="HS28" s="331"/>
      <c r="HT28" s="331"/>
      <c r="HU28" s="331"/>
      <c r="HV28" s="331"/>
      <c r="HW28" s="331"/>
      <c r="HX28" s="331"/>
      <c r="HY28" s="331"/>
      <c r="HZ28" s="331"/>
      <c r="IA28" s="331"/>
      <c r="IB28" s="331"/>
      <c r="IC28" s="331"/>
      <c r="ID28" s="331"/>
      <c r="IE28" s="331"/>
      <c r="IF28" s="331"/>
      <c r="IG28" s="331"/>
      <c r="IH28" s="331"/>
      <c r="II28" s="331"/>
      <c r="IJ28" s="331"/>
      <c r="IK28" s="331"/>
      <c r="IL28" s="331"/>
      <c r="IM28" s="331"/>
      <c r="IN28" s="331"/>
      <c r="IO28" s="331"/>
      <c r="IP28" s="331"/>
      <c r="IQ28" s="331"/>
      <c r="IR28" s="331"/>
      <c r="IS28" s="331"/>
      <c r="IT28" s="331"/>
      <c r="IU28" s="331"/>
      <c r="IV28" s="331"/>
      <c r="IW28" s="331"/>
      <c r="IX28" s="331"/>
      <c r="IY28" s="331"/>
    </row>
    <row r="29" spans="1:259" s="633" customFormat="1" ht="18" customHeight="1" x14ac:dyDescent="0.25">
      <c r="A29" s="331"/>
      <c r="B29" s="763" t="s">
        <v>46</v>
      </c>
      <c r="C29" s="329"/>
      <c r="D29" s="768">
        <v>2475</v>
      </c>
      <c r="E29" s="1109">
        <v>78.73</v>
      </c>
      <c r="F29" s="756"/>
      <c r="G29" s="769">
        <v>1182</v>
      </c>
      <c r="H29" s="1109">
        <v>112.56</v>
      </c>
      <c r="I29" s="756"/>
      <c r="J29" s="769">
        <v>1182</v>
      </c>
      <c r="K29" s="1109">
        <v>174.19</v>
      </c>
      <c r="L29" s="329"/>
      <c r="M29" s="329">
        <f t="shared" si="1"/>
        <v>15</v>
      </c>
      <c r="N29" s="329">
        <v>17</v>
      </c>
      <c r="O29" s="329">
        <f t="shared" si="2"/>
        <v>2</v>
      </c>
      <c r="P29" s="361" t="str">
        <f t="shared" si="0"/>
        <v>Aragón</v>
      </c>
      <c r="Q29" s="1110">
        <f t="shared" si="3"/>
        <v>140.59</v>
      </c>
      <c r="R29" s="329"/>
      <c r="S29" s="329"/>
      <c r="T29" s="329"/>
      <c r="U29" s="329"/>
      <c r="V29" s="329"/>
      <c r="W29" s="329"/>
      <c r="X29" s="331"/>
      <c r="Y29" s="331"/>
      <c r="Z29" s="331"/>
      <c r="AA29" s="331"/>
      <c r="AB29" s="331"/>
      <c r="AC29" s="331"/>
      <c r="AD29" s="331"/>
      <c r="AE29" s="331"/>
      <c r="AF29" s="331"/>
      <c r="AG29" s="331"/>
      <c r="AH29" s="331"/>
      <c r="AI29" s="331"/>
      <c r="AJ29" s="331"/>
      <c r="AK29" s="331"/>
      <c r="AL29" s="331"/>
      <c r="AM29" s="331"/>
      <c r="AN29" s="331"/>
      <c r="AO29" s="331"/>
      <c r="AP29" s="331"/>
      <c r="AQ29" s="331"/>
      <c r="AR29" s="331"/>
      <c r="AS29" s="331"/>
      <c r="AT29" s="331"/>
      <c r="AU29" s="331"/>
      <c r="AV29" s="331"/>
      <c r="AW29" s="331"/>
      <c r="AX29" s="331"/>
      <c r="AY29" s="331"/>
      <c r="AZ29" s="331"/>
      <c r="BA29" s="331"/>
      <c r="BB29" s="331"/>
      <c r="BC29" s="331"/>
      <c r="BD29" s="331"/>
      <c r="BE29" s="331"/>
      <c r="BF29" s="331"/>
      <c r="BG29" s="331"/>
      <c r="BH29" s="331"/>
      <c r="BI29" s="331"/>
      <c r="BJ29" s="331"/>
      <c r="BK29" s="331"/>
      <c r="BL29" s="331"/>
      <c r="BM29" s="331"/>
      <c r="BN29" s="331"/>
      <c r="BO29" s="331"/>
      <c r="BP29" s="331"/>
      <c r="BQ29" s="331"/>
      <c r="BR29" s="331"/>
      <c r="BS29" s="331"/>
      <c r="BT29" s="331"/>
      <c r="BU29" s="331"/>
      <c r="BV29" s="331"/>
      <c r="BW29" s="331"/>
      <c r="BX29" s="331"/>
      <c r="BY29" s="331"/>
      <c r="BZ29" s="331"/>
      <c r="CA29" s="331"/>
      <c r="CB29" s="331"/>
      <c r="CC29" s="331"/>
      <c r="CD29" s="331"/>
      <c r="CE29" s="331"/>
      <c r="CF29" s="331"/>
      <c r="CG29" s="331"/>
      <c r="CH29" s="331"/>
      <c r="CI29" s="331"/>
      <c r="CJ29" s="331"/>
      <c r="CK29" s="331"/>
      <c r="CL29" s="331"/>
      <c r="CM29" s="331"/>
      <c r="CN29" s="331"/>
      <c r="CO29" s="331"/>
      <c r="CP29" s="331"/>
      <c r="CQ29" s="331"/>
      <c r="CR29" s="331"/>
      <c r="CS29" s="331"/>
      <c r="CT29" s="331"/>
      <c r="CU29" s="331"/>
      <c r="CV29" s="331"/>
      <c r="CW29" s="331"/>
      <c r="CX29" s="331"/>
      <c r="CY29" s="331"/>
      <c r="CZ29" s="331"/>
      <c r="DA29" s="331"/>
      <c r="DB29" s="331"/>
      <c r="DC29" s="331"/>
      <c r="DD29" s="331"/>
      <c r="DE29" s="331"/>
      <c r="DF29" s="331"/>
      <c r="DG29" s="331"/>
      <c r="DH29" s="331"/>
      <c r="DI29" s="331"/>
      <c r="DJ29" s="331"/>
      <c r="DK29" s="331"/>
      <c r="DL29" s="331"/>
      <c r="DM29" s="331"/>
      <c r="DN29" s="331"/>
      <c r="DO29" s="331"/>
      <c r="DP29" s="331"/>
      <c r="DQ29" s="331"/>
      <c r="DR29" s="331"/>
      <c r="DS29" s="331"/>
      <c r="DT29" s="331"/>
      <c r="DU29" s="331"/>
      <c r="DV29" s="331"/>
      <c r="DW29" s="331"/>
      <c r="DX29" s="331"/>
      <c r="DY29" s="331"/>
      <c r="DZ29" s="331"/>
      <c r="EA29" s="331"/>
      <c r="EB29" s="331"/>
      <c r="EC29" s="331"/>
      <c r="ED29" s="331"/>
      <c r="EE29" s="331"/>
      <c r="EF29" s="331"/>
      <c r="EG29" s="331"/>
      <c r="EH29" s="331"/>
      <c r="EI29" s="331"/>
      <c r="EJ29" s="331"/>
      <c r="EK29" s="331"/>
      <c r="EL29" s="331"/>
      <c r="EM29" s="331"/>
      <c r="EN29" s="331"/>
      <c r="EO29" s="331"/>
      <c r="EP29" s="331"/>
      <c r="EQ29" s="331"/>
      <c r="ER29" s="331"/>
      <c r="ES29" s="331"/>
      <c r="ET29" s="331"/>
      <c r="EU29" s="331"/>
      <c r="EV29" s="331"/>
      <c r="EW29" s="331"/>
      <c r="EX29" s="331"/>
      <c r="EY29" s="331"/>
      <c r="EZ29" s="331"/>
      <c r="FA29" s="331"/>
      <c r="FB29" s="331"/>
      <c r="FC29" s="331"/>
      <c r="FD29" s="331"/>
      <c r="FE29" s="331"/>
      <c r="FF29" s="331"/>
      <c r="FG29" s="331"/>
      <c r="FH29" s="331"/>
      <c r="FI29" s="331"/>
      <c r="FJ29" s="331"/>
      <c r="FK29" s="331"/>
      <c r="FL29" s="331"/>
      <c r="FM29" s="331"/>
      <c r="FN29" s="331"/>
      <c r="FO29" s="331"/>
      <c r="FP29" s="331"/>
      <c r="FQ29" s="331"/>
      <c r="FR29" s="331"/>
      <c r="FS29" s="331"/>
      <c r="FT29" s="331"/>
      <c r="FU29" s="331"/>
      <c r="FV29" s="331"/>
      <c r="FW29" s="331"/>
      <c r="FX29" s="331"/>
      <c r="FY29" s="331"/>
      <c r="FZ29" s="331"/>
      <c r="GA29" s="331"/>
      <c r="GB29" s="331"/>
      <c r="GC29" s="331"/>
      <c r="GD29" s="331"/>
      <c r="GE29" s="331"/>
      <c r="GF29" s="331"/>
      <c r="GG29" s="331"/>
      <c r="GH29" s="331"/>
      <c r="GI29" s="331"/>
      <c r="GJ29" s="331"/>
      <c r="GK29" s="331"/>
      <c r="GL29" s="331"/>
      <c r="GM29" s="331"/>
      <c r="GN29" s="331"/>
      <c r="GO29" s="331"/>
      <c r="GP29" s="331"/>
      <c r="GQ29" s="331"/>
      <c r="GR29" s="331"/>
      <c r="GS29" s="331"/>
      <c r="GT29" s="331"/>
      <c r="GU29" s="331"/>
      <c r="GV29" s="331"/>
      <c r="GW29" s="331"/>
      <c r="GX29" s="331"/>
      <c r="GY29" s="331"/>
      <c r="GZ29" s="331"/>
      <c r="HA29" s="331"/>
      <c r="HB29" s="331"/>
      <c r="HC29" s="331"/>
      <c r="HD29" s="331"/>
      <c r="HE29" s="331"/>
      <c r="HF29" s="331"/>
      <c r="HG29" s="331"/>
      <c r="HH29" s="331"/>
      <c r="HI29" s="331"/>
      <c r="HJ29" s="331"/>
      <c r="HK29" s="331"/>
      <c r="HL29" s="331"/>
      <c r="HM29" s="331"/>
      <c r="HN29" s="331"/>
      <c r="HO29" s="331"/>
      <c r="HP29" s="331"/>
      <c r="HQ29" s="331"/>
      <c r="HR29" s="331"/>
      <c r="HS29" s="331"/>
      <c r="HT29" s="331"/>
      <c r="HU29" s="331"/>
      <c r="HV29" s="331"/>
      <c r="HW29" s="331"/>
      <c r="HX29" s="331"/>
      <c r="HY29" s="331"/>
      <c r="HZ29" s="331"/>
      <c r="IA29" s="331"/>
      <c r="IB29" s="331"/>
      <c r="IC29" s="331"/>
      <c r="ID29" s="331"/>
      <c r="IE29" s="331"/>
      <c r="IF29" s="331"/>
      <c r="IG29" s="331"/>
      <c r="IH29" s="331"/>
      <c r="II29" s="331"/>
      <c r="IJ29" s="331"/>
      <c r="IK29" s="331"/>
      <c r="IL29" s="331"/>
      <c r="IM29" s="331"/>
      <c r="IN29" s="331"/>
      <c r="IO29" s="331"/>
      <c r="IP29" s="331"/>
      <c r="IQ29" s="331"/>
      <c r="IR29" s="331"/>
      <c r="IS29" s="331"/>
      <c r="IT29" s="331"/>
      <c r="IU29" s="331"/>
      <c r="IV29" s="331"/>
      <c r="IW29" s="331"/>
      <c r="IX29" s="331"/>
      <c r="IY29" s="331"/>
    </row>
    <row r="30" spans="1:259" s="633" customFormat="1" ht="18" customHeight="1" x14ac:dyDescent="0.25">
      <c r="A30" s="331"/>
      <c r="B30" s="763" t="s">
        <v>39</v>
      </c>
      <c r="C30" s="329"/>
      <c r="D30" s="769">
        <v>368</v>
      </c>
      <c r="E30" s="1109">
        <v>38.090000000000003</v>
      </c>
      <c r="F30" s="756"/>
      <c r="G30" s="769">
        <v>212</v>
      </c>
      <c r="H30" s="1109">
        <v>46.38</v>
      </c>
      <c r="I30" s="756"/>
      <c r="J30" s="769">
        <v>212</v>
      </c>
      <c r="K30" s="1109">
        <v>82.49</v>
      </c>
      <c r="L30" s="329"/>
      <c r="M30" s="329">
        <f t="shared" si="1"/>
        <v>20</v>
      </c>
      <c r="N30" s="329">
        <v>18</v>
      </c>
      <c r="O30" s="329">
        <f t="shared" si="2"/>
        <v>16</v>
      </c>
      <c r="P30" s="361" t="str">
        <f t="shared" si="0"/>
        <v>País Vasco*</v>
      </c>
      <c r="Q30" s="1110">
        <f t="shared" si="3"/>
        <v>129.13999999999999</v>
      </c>
      <c r="R30" s="329"/>
      <c r="S30" s="329"/>
      <c r="T30" s="329"/>
      <c r="U30" s="329"/>
      <c r="V30" s="329"/>
      <c r="W30" s="329"/>
      <c r="X30" s="331"/>
      <c r="Y30" s="331"/>
      <c r="Z30" s="331"/>
      <c r="AA30" s="331"/>
      <c r="AB30" s="331"/>
      <c r="AC30" s="331"/>
      <c r="AD30" s="331"/>
      <c r="AE30" s="331"/>
      <c r="AF30" s="331"/>
      <c r="AG30" s="331"/>
      <c r="AH30" s="331"/>
      <c r="AI30" s="331"/>
      <c r="AJ30" s="331"/>
      <c r="AK30" s="331"/>
      <c r="AL30" s="331"/>
      <c r="AM30" s="331"/>
      <c r="AN30" s="331"/>
      <c r="AO30" s="331"/>
      <c r="AP30" s="331"/>
      <c r="AQ30" s="331"/>
      <c r="AR30" s="331"/>
      <c r="AS30" s="331"/>
      <c r="AT30" s="331"/>
      <c r="AU30" s="331"/>
      <c r="AV30" s="331"/>
      <c r="AW30" s="331"/>
      <c r="AX30" s="331"/>
      <c r="AY30" s="331"/>
      <c r="AZ30" s="331"/>
      <c r="BA30" s="331"/>
      <c r="BB30" s="331"/>
      <c r="BC30" s="331"/>
      <c r="BD30" s="331"/>
      <c r="BE30" s="331"/>
      <c r="BF30" s="331"/>
      <c r="BG30" s="331"/>
      <c r="BH30" s="331"/>
      <c r="BI30" s="331"/>
      <c r="BJ30" s="331"/>
      <c r="BK30" s="331"/>
      <c r="BL30" s="331"/>
      <c r="BM30" s="331"/>
      <c r="BN30" s="331"/>
      <c r="BO30" s="331"/>
      <c r="BP30" s="331"/>
      <c r="BQ30" s="331"/>
      <c r="BR30" s="331"/>
      <c r="BS30" s="331"/>
      <c r="BT30" s="331"/>
      <c r="BU30" s="331"/>
      <c r="BV30" s="331"/>
      <c r="BW30" s="331"/>
      <c r="BX30" s="331"/>
      <c r="BY30" s="331"/>
      <c r="BZ30" s="331"/>
      <c r="CA30" s="331"/>
      <c r="CB30" s="331"/>
      <c r="CC30" s="331"/>
      <c r="CD30" s="331"/>
      <c r="CE30" s="331"/>
      <c r="CF30" s="331"/>
      <c r="CG30" s="331"/>
      <c r="CH30" s="331"/>
      <c r="CI30" s="331"/>
      <c r="CJ30" s="331"/>
      <c r="CK30" s="331"/>
      <c r="CL30" s="331"/>
      <c r="CM30" s="331"/>
      <c r="CN30" s="331"/>
      <c r="CO30" s="331"/>
      <c r="CP30" s="331"/>
      <c r="CQ30" s="331"/>
      <c r="CR30" s="331"/>
      <c r="CS30" s="331"/>
      <c r="CT30" s="331"/>
      <c r="CU30" s="331"/>
      <c r="CV30" s="331"/>
      <c r="CW30" s="331"/>
      <c r="CX30" s="331"/>
      <c r="CY30" s="331"/>
      <c r="CZ30" s="331"/>
      <c r="DA30" s="331"/>
      <c r="DB30" s="331"/>
      <c r="DC30" s="331"/>
      <c r="DD30" s="331"/>
      <c r="DE30" s="331"/>
      <c r="DF30" s="331"/>
      <c r="DG30" s="331"/>
      <c r="DH30" s="331"/>
      <c r="DI30" s="331"/>
      <c r="DJ30" s="331"/>
      <c r="DK30" s="331"/>
      <c r="DL30" s="331"/>
      <c r="DM30" s="331"/>
      <c r="DN30" s="331"/>
      <c r="DO30" s="331"/>
      <c r="DP30" s="331"/>
      <c r="DQ30" s="331"/>
      <c r="DR30" s="331"/>
      <c r="DS30" s="331"/>
      <c r="DT30" s="331"/>
      <c r="DU30" s="331"/>
      <c r="DV30" s="331"/>
      <c r="DW30" s="331"/>
      <c r="DX30" s="331"/>
      <c r="DY30" s="331"/>
      <c r="DZ30" s="331"/>
      <c r="EA30" s="331"/>
      <c r="EB30" s="331"/>
      <c r="EC30" s="331"/>
      <c r="ED30" s="331"/>
      <c r="EE30" s="331"/>
      <c r="EF30" s="331"/>
      <c r="EG30" s="331"/>
      <c r="EH30" s="331"/>
      <c r="EI30" s="331"/>
      <c r="EJ30" s="331"/>
      <c r="EK30" s="331"/>
      <c r="EL30" s="331"/>
      <c r="EM30" s="331"/>
      <c r="EN30" s="331"/>
      <c r="EO30" s="331"/>
      <c r="EP30" s="331"/>
      <c r="EQ30" s="331"/>
      <c r="ER30" s="331"/>
      <c r="ES30" s="331"/>
      <c r="ET30" s="331"/>
      <c r="EU30" s="331"/>
      <c r="EV30" s="331"/>
      <c r="EW30" s="331"/>
      <c r="EX30" s="331"/>
      <c r="EY30" s="331"/>
      <c r="EZ30" s="331"/>
      <c r="FA30" s="331"/>
      <c r="FB30" s="331"/>
      <c r="FC30" s="331"/>
      <c r="FD30" s="331"/>
      <c r="FE30" s="331"/>
      <c r="FF30" s="331"/>
      <c r="FG30" s="331"/>
      <c r="FH30" s="331"/>
      <c r="FI30" s="331"/>
      <c r="FJ30" s="331"/>
      <c r="FK30" s="331"/>
      <c r="FL30" s="331"/>
      <c r="FM30" s="331"/>
      <c r="FN30" s="331"/>
      <c r="FO30" s="331"/>
      <c r="FP30" s="331"/>
      <c r="FQ30" s="331"/>
      <c r="FR30" s="331"/>
      <c r="FS30" s="331"/>
      <c r="FT30" s="331"/>
      <c r="FU30" s="331"/>
      <c r="FV30" s="331"/>
      <c r="FW30" s="331"/>
      <c r="FX30" s="331"/>
      <c r="FY30" s="331"/>
      <c r="FZ30" s="331"/>
      <c r="GA30" s="331"/>
      <c r="GB30" s="331"/>
      <c r="GC30" s="331"/>
      <c r="GD30" s="331"/>
      <c r="GE30" s="331"/>
      <c r="GF30" s="331"/>
      <c r="GG30" s="331"/>
      <c r="GH30" s="331"/>
      <c r="GI30" s="331"/>
      <c r="GJ30" s="331"/>
      <c r="GK30" s="331"/>
      <c r="GL30" s="331"/>
      <c r="GM30" s="331"/>
      <c r="GN30" s="331"/>
      <c r="GO30" s="331"/>
      <c r="GP30" s="331"/>
      <c r="GQ30" s="331"/>
      <c r="GR30" s="331"/>
      <c r="GS30" s="331"/>
      <c r="GT30" s="331"/>
      <c r="GU30" s="331"/>
      <c r="GV30" s="331"/>
      <c r="GW30" s="331"/>
      <c r="GX30" s="331"/>
      <c r="GY30" s="331"/>
      <c r="GZ30" s="331"/>
      <c r="HA30" s="331"/>
      <c r="HB30" s="331"/>
      <c r="HC30" s="331"/>
      <c r="HD30" s="331"/>
      <c r="HE30" s="331"/>
      <c r="HF30" s="331"/>
      <c r="HG30" s="331"/>
      <c r="HH30" s="331"/>
      <c r="HI30" s="331"/>
      <c r="HJ30" s="331"/>
      <c r="HK30" s="331"/>
      <c r="HL30" s="331"/>
      <c r="HM30" s="331"/>
      <c r="HN30" s="331"/>
      <c r="HO30" s="331"/>
      <c r="HP30" s="331"/>
      <c r="HQ30" s="331"/>
      <c r="HR30" s="331"/>
      <c r="HS30" s="331"/>
      <c r="HT30" s="331"/>
      <c r="HU30" s="331"/>
      <c r="HV30" s="331"/>
      <c r="HW30" s="331"/>
      <c r="HX30" s="331"/>
      <c r="HY30" s="331"/>
      <c r="HZ30" s="331"/>
      <c r="IA30" s="331"/>
      <c r="IB30" s="331"/>
      <c r="IC30" s="331"/>
      <c r="ID30" s="331"/>
      <c r="IE30" s="331"/>
      <c r="IF30" s="331"/>
      <c r="IG30" s="331"/>
      <c r="IH30" s="331"/>
      <c r="II30" s="331"/>
      <c r="IJ30" s="331"/>
      <c r="IK30" s="331"/>
      <c r="IL30" s="331"/>
      <c r="IM30" s="331"/>
      <c r="IN30" s="331"/>
      <c r="IO30" s="331"/>
      <c r="IP30" s="331"/>
      <c r="IQ30" s="331"/>
      <c r="IR30" s="331"/>
      <c r="IS30" s="331"/>
      <c r="IT30" s="331"/>
      <c r="IU30" s="331"/>
      <c r="IV30" s="331"/>
      <c r="IW30" s="331"/>
      <c r="IX30" s="331"/>
      <c r="IY30" s="331"/>
    </row>
    <row r="31" spans="1:259" s="633" customFormat="1" ht="18" customHeight="1" x14ac:dyDescent="0.25">
      <c r="A31" s="331"/>
      <c r="B31" s="1112" t="s">
        <v>47</v>
      </c>
      <c r="C31" s="329"/>
      <c r="D31" s="1113">
        <v>484</v>
      </c>
      <c r="E31" s="1109">
        <v>113.35</v>
      </c>
      <c r="F31" s="331"/>
      <c r="G31" s="1113">
        <v>257</v>
      </c>
      <c r="H31" s="1109">
        <v>87.17</v>
      </c>
      <c r="I31" s="331"/>
      <c r="J31" s="1113">
        <v>257</v>
      </c>
      <c r="K31" s="1109">
        <v>208.15</v>
      </c>
      <c r="L31" s="329"/>
      <c r="M31" s="329">
        <f t="shared" si="1"/>
        <v>12</v>
      </c>
      <c r="N31" s="329">
        <v>19</v>
      </c>
      <c r="O31" s="329">
        <f t="shared" si="2"/>
        <v>7</v>
      </c>
      <c r="P31" s="361" t="str">
        <f t="shared" si="0"/>
        <v>Castilla y León*</v>
      </c>
      <c r="Q31" s="1110">
        <f t="shared" si="3"/>
        <v>112.74</v>
      </c>
      <c r="R31" s="319"/>
      <c r="S31" s="319"/>
      <c r="T31" s="329"/>
      <c r="U31" s="329"/>
      <c r="V31" s="329"/>
      <c r="W31" s="329"/>
      <c r="X31" s="331"/>
      <c r="Y31" s="331"/>
      <c r="Z31" s="331"/>
      <c r="AA31" s="331"/>
      <c r="AB31" s="331"/>
      <c r="AC31" s="331"/>
      <c r="AD31" s="331"/>
      <c r="AE31" s="331"/>
      <c r="AF31" s="331"/>
      <c r="AG31" s="331"/>
      <c r="AH31" s="331"/>
      <c r="AI31" s="331"/>
      <c r="AJ31" s="331"/>
      <c r="AK31" s="331"/>
      <c r="AL31" s="331"/>
      <c r="AM31" s="331"/>
      <c r="AN31" s="331"/>
      <c r="AO31" s="331"/>
      <c r="AP31" s="331"/>
      <c r="AQ31" s="331"/>
      <c r="AR31" s="331"/>
      <c r="AS31" s="331"/>
      <c r="AT31" s="331"/>
      <c r="AU31" s="331"/>
      <c r="AV31" s="331"/>
      <c r="AW31" s="331"/>
      <c r="AX31" s="331"/>
      <c r="AY31" s="331"/>
      <c r="AZ31" s="331"/>
      <c r="BA31" s="331"/>
      <c r="BB31" s="331"/>
      <c r="BC31" s="331"/>
      <c r="BD31" s="331"/>
      <c r="BE31" s="331"/>
      <c r="BF31" s="331"/>
      <c r="BG31" s="331"/>
      <c r="BH31" s="331"/>
      <c r="BI31" s="331"/>
      <c r="BJ31" s="331"/>
      <c r="BK31" s="331"/>
      <c r="BL31" s="331"/>
      <c r="BM31" s="331"/>
      <c r="BN31" s="331"/>
      <c r="BO31" s="331"/>
      <c r="BP31" s="331"/>
      <c r="BQ31" s="331"/>
      <c r="BR31" s="331"/>
      <c r="BS31" s="331"/>
      <c r="BT31" s="331"/>
      <c r="BU31" s="331"/>
      <c r="BV31" s="331"/>
      <c r="BW31" s="331"/>
      <c r="BX31" s="331"/>
      <c r="BY31" s="331"/>
      <c r="BZ31" s="331"/>
      <c r="CA31" s="331"/>
      <c r="CB31" s="331"/>
      <c r="CC31" s="331"/>
      <c r="CD31" s="331"/>
      <c r="CE31" s="331"/>
      <c r="CF31" s="331"/>
      <c r="CG31" s="331"/>
      <c r="CH31" s="331"/>
      <c r="CI31" s="331"/>
      <c r="CJ31" s="331"/>
      <c r="CK31" s="331"/>
      <c r="CL31" s="331"/>
      <c r="CM31" s="331"/>
      <c r="CN31" s="331"/>
      <c r="CO31" s="331"/>
      <c r="CP31" s="331"/>
      <c r="CQ31" s="331"/>
      <c r="CR31" s="331"/>
      <c r="CS31" s="331"/>
      <c r="CT31" s="331"/>
      <c r="CU31" s="331"/>
      <c r="CV31" s="331"/>
      <c r="CW31" s="331"/>
      <c r="CX31" s="331"/>
      <c r="CY31" s="331"/>
      <c r="CZ31" s="331"/>
      <c r="DA31" s="331"/>
      <c r="DB31" s="331"/>
      <c r="DC31" s="331"/>
      <c r="DD31" s="331"/>
      <c r="DE31" s="331"/>
      <c r="DF31" s="331"/>
      <c r="DG31" s="331"/>
      <c r="DH31" s="331"/>
      <c r="DI31" s="331"/>
      <c r="DJ31" s="331"/>
      <c r="DK31" s="331"/>
      <c r="DL31" s="331"/>
      <c r="DM31" s="331"/>
      <c r="DN31" s="331"/>
      <c r="DO31" s="331"/>
      <c r="DP31" s="331"/>
      <c r="DQ31" s="331"/>
      <c r="DR31" s="331"/>
      <c r="DS31" s="331"/>
      <c r="DT31" s="331"/>
      <c r="DU31" s="331"/>
      <c r="DV31" s="331"/>
      <c r="DW31" s="331"/>
      <c r="DX31" s="331"/>
      <c r="DY31" s="331"/>
      <c r="DZ31" s="331"/>
      <c r="EA31" s="331"/>
      <c r="EB31" s="331"/>
      <c r="EC31" s="331"/>
      <c r="ED31" s="331"/>
      <c r="EE31" s="331"/>
      <c r="EF31" s="331"/>
      <c r="EG31" s="331"/>
      <c r="EH31" s="331"/>
      <c r="EI31" s="331"/>
      <c r="EJ31" s="331"/>
      <c r="EK31" s="331"/>
      <c r="EL31" s="331"/>
      <c r="EM31" s="331"/>
      <c r="EN31" s="331"/>
      <c r="EO31" s="331"/>
      <c r="EP31" s="331"/>
      <c r="EQ31" s="331"/>
      <c r="ER31" s="331"/>
      <c r="ES31" s="331"/>
      <c r="ET31" s="331"/>
      <c r="EU31" s="331"/>
      <c r="EV31" s="331"/>
      <c r="EW31" s="331"/>
      <c r="EX31" s="331"/>
      <c r="EY31" s="331"/>
      <c r="EZ31" s="331"/>
      <c r="FA31" s="331"/>
      <c r="FB31" s="331"/>
      <c r="FC31" s="331"/>
      <c r="FD31" s="331"/>
      <c r="FE31" s="331"/>
      <c r="FF31" s="331"/>
      <c r="FG31" s="331"/>
      <c r="FH31" s="331"/>
      <c r="FI31" s="331"/>
      <c r="FJ31" s="331"/>
      <c r="FK31" s="331"/>
      <c r="FL31" s="331"/>
      <c r="FM31" s="331"/>
      <c r="FN31" s="331"/>
      <c r="FO31" s="331"/>
      <c r="FP31" s="331"/>
      <c r="FQ31" s="331"/>
      <c r="FR31" s="331"/>
      <c r="FS31" s="331"/>
      <c r="FT31" s="331"/>
      <c r="FU31" s="331"/>
      <c r="FV31" s="331"/>
      <c r="FW31" s="331"/>
      <c r="FX31" s="331"/>
      <c r="FY31" s="331"/>
      <c r="FZ31" s="331"/>
      <c r="GA31" s="331"/>
      <c r="GB31" s="331"/>
      <c r="GC31" s="331"/>
      <c r="GD31" s="331"/>
      <c r="GE31" s="331"/>
      <c r="GF31" s="331"/>
      <c r="GG31" s="331"/>
      <c r="GH31" s="331"/>
      <c r="GI31" s="331"/>
      <c r="GJ31" s="331"/>
      <c r="GK31" s="331"/>
      <c r="GL31" s="331"/>
      <c r="GM31" s="331"/>
      <c r="GN31" s="331"/>
      <c r="GO31" s="331"/>
      <c r="GP31" s="331"/>
      <c r="GQ31" s="331"/>
      <c r="GR31" s="331"/>
      <c r="GS31" s="331"/>
      <c r="GT31" s="331"/>
      <c r="GU31" s="331"/>
      <c r="GV31" s="331"/>
      <c r="GW31" s="331"/>
      <c r="GX31" s="331"/>
      <c r="GY31" s="331"/>
      <c r="GZ31" s="331"/>
      <c r="HA31" s="331"/>
      <c r="HB31" s="331"/>
      <c r="HC31" s="331"/>
      <c r="HD31" s="331"/>
      <c r="HE31" s="331"/>
      <c r="HF31" s="331"/>
      <c r="HG31" s="331"/>
      <c r="HH31" s="331"/>
      <c r="HI31" s="331"/>
      <c r="HJ31" s="331"/>
      <c r="HK31" s="331"/>
      <c r="HL31" s="331"/>
      <c r="HM31" s="331"/>
      <c r="HN31" s="331"/>
      <c r="HO31" s="331"/>
      <c r="HP31" s="331"/>
      <c r="HQ31" s="331"/>
      <c r="HR31" s="331"/>
      <c r="HS31" s="331"/>
      <c r="HT31" s="331"/>
      <c r="HU31" s="331"/>
      <c r="HV31" s="331"/>
      <c r="HW31" s="331"/>
      <c r="HX31" s="331"/>
      <c r="HY31" s="331"/>
      <c r="HZ31" s="331"/>
      <c r="IA31" s="331"/>
      <c r="IB31" s="331"/>
      <c r="IC31" s="331"/>
      <c r="ID31" s="331"/>
      <c r="IE31" s="331"/>
      <c r="IF31" s="331"/>
      <c r="IG31" s="331"/>
      <c r="IH31" s="331"/>
      <c r="II31" s="331"/>
      <c r="IJ31" s="331"/>
      <c r="IK31" s="331"/>
      <c r="IL31" s="331"/>
      <c r="IM31" s="331"/>
      <c r="IN31" s="331"/>
      <c r="IO31" s="331"/>
      <c r="IP31" s="331"/>
      <c r="IQ31" s="331"/>
      <c r="IR31" s="331"/>
      <c r="IS31" s="331"/>
      <c r="IT31" s="331"/>
      <c r="IU31" s="331"/>
      <c r="IV31" s="331"/>
      <c r="IW31" s="331"/>
      <c r="IX31" s="331"/>
      <c r="IY31" s="331"/>
    </row>
    <row r="32" spans="1:259" s="633" customFormat="1" ht="5.25" customHeight="1" x14ac:dyDescent="0.25">
      <c r="A32" s="331"/>
      <c r="B32" s="779"/>
      <c r="C32" s="329"/>
      <c r="D32" s="327"/>
      <c r="E32" s="1114"/>
      <c r="F32" s="779"/>
      <c r="G32" s="779"/>
      <c r="H32" s="780"/>
      <c r="I32" s="779"/>
      <c r="J32" s="328"/>
      <c r="K32" s="780"/>
      <c r="L32" s="1104"/>
      <c r="M32" s="329"/>
      <c r="N32" s="329">
        <v>20</v>
      </c>
      <c r="O32" s="329">
        <f t="shared" si="2"/>
        <v>18</v>
      </c>
      <c r="P32" s="361" t="str">
        <f t="shared" si="0"/>
        <v>Ceuta</v>
      </c>
      <c r="Q32" s="1110">
        <f t="shared" si="3"/>
        <v>82.49</v>
      </c>
      <c r="R32" s="329"/>
      <c r="S32" s="329"/>
      <c r="T32" s="329"/>
      <c r="U32" s="329"/>
      <c r="V32" s="329"/>
      <c r="W32" s="329"/>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1"/>
      <c r="BC32" s="331"/>
      <c r="BD32" s="331"/>
      <c r="BE32" s="331"/>
      <c r="BF32" s="331"/>
      <c r="BG32" s="331"/>
      <c r="BH32" s="331"/>
      <c r="BI32" s="331"/>
      <c r="BJ32" s="331"/>
      <c r="BK32" s="331"/>
      <c r="BL32" s="331"/>
      <c r="BM32" s="331"/>
      <c r="BN32" s="331"/>
      <c r="BO32" s="331"/>
      <c r="BP32" s="331"/>
      <c r="BQ32" s="331"/>
      <c r="BR32" s="331"/>
      <c r="BS32" s="331"/>
      <c r="BT32" s="331"/>
      <c r="BU32" s="331"/>
      <c r="BV32" s="331"/>
      <c r="BW32" s="331"/>
      <c r="BX32" s="331"/>
      <c r="BY32" s="331"/>
      <c r="BZ32" s="331"/>
      <c r="CA32" s="331"/>
      <c r="CB32" s="331"/>
      <c r="CC32" s="331"/>
      <c r="CD32" s="331"/>
      <c r="CE32" s="331"/>
      <c r="CF32" s="331"/>
      <c r="CG32" s="331"/>
      <c r="CH32" s="331"/>
      <c r="CI32" s="331"/>
      <c r="CJ32" s="331"/>
      <c r="CK32" s="331"/>
      <c r="CL32" s="331"/>
      <c r="CM32" s="331"/>
      <c r="CN32" s="331"/>
      <c r="CO32" s="331"/>
      <c r="CP32" s="331"/>
      <c r="CQ32" s="331"/>
      <c r="CR32" s="331"/>
      <c r="CS32" s="331"/>
      <c r="CT32" s="331"/>
      <c r="CU32" s="331"/>
      <c r="CV32" s="331"/>
      <c r="CW32" s="331"/>
      <c r="CX32" s="331"/>
      <c r="CY32" s="331"/>
      <c r="CZ32" s="331"/>
      <c r="DA32" s="331"/>
      <c r="DB32" s="331"/>
      <c r="DC32" s="331"/>
      <c r="DD32" s="331"/>
      <c r="DE32" s="331"/>
      <c r="DF32" s="331"/>
      <c r="DG32" s="331"/>
      <c r="DH32" s="331"/>
      <c r="DI32" s="331"/>
      <c r="DJ32" s="331"/>
      <c r="DK32" s="331"/>
      <c r="DL32" s="331"/>
      <c r="DM32" s="331"/>
      <c r="DN32" s="331"/>
      <c r="DO32" s="331"/>
      <c r="DP32" s="331"/>
      <c r="DQ32" s="331"/>
      <c r="DR32" s="331"/>
      <c r="DS32" s="331"/>
      <c r="DT32" s="331"/>
      <c r="DU32" s="331"/>
      <c r="DV32" s="331"/>
      <c r="DW32" s="331"/>
      <c r="DX32" s="331"/>
      <c r="DY32" s="331"/>
      <c r="DZ32" s="331"/>
      <c r="EA32" s="331"/>
      <c r="EB32" s="331"/>
      <c r="EC32" s="331"/>
      <c r="ED32" s="331"/>
      <c r="EE32" s="331"/>
      <c r="EF32" s="331"/>
      <c r="EG32" s="331"/>
      <c r="EH32" s="331"/>
      <c r="EI32" s="331"/>
      <c r="EJ32" s="331"/>
      <c r="EK32" s="331"/>
      <c r="EL32" s="331"/>
      <c r="EM32" s="331"/>
      <c r="EN32" s="331"/>
      <c r="EO32" s="331"/>
      <c r="EP32" s="331"/>
      <c r="EQ32" s="331"/>
      <c r="ER32" s="331"/>
      <c r="ES32" s="331"/>
      <c r="ET32" s="331"/>
      <c r="EU32" s="331"/>
      <c r="EV32" s="331"/>
      <c r="EW32" s="331"/>
      <c r="EX32" s="331"/>
      <c r="EY32" s="331"/>
      <c r="EZ32" s="331"/>
      <c r="FA32" s="331"/>
      <c r="FB32" s="331"/>
      <c r="FC32" s="331"/>
      <c r="FD32" s="331"/>
      <c r="FE32" s="331"/>
      <c r="FF32" s="331"/>
      <c r="FG32" s="331"/>
      <c r="FH32" s="331"/>
      <c r="FI32" s="331"/>
      <c r="FJ32" s="331"/>
      <c r="FK32" s="331"/>
      <c r="FL32" s="331"/>
      <c r="FM32" s="331"/>
      <c r="FN32" s="331"/>
      <c r="FO32" s="331"/>
      <c r="FP32" s="331"/>
      <c r="FQ32" s="331"/>
      <c r="FR32" s="331"/>
      <c r="FS32" s="331"/>
      <c r="FT32" s="331"/>
      <c r="FU32" s="331"/>
      <c r="FV32" s="331"/>
      <c r="FW32" s="331"/>
      <c r="FX32" s="331"/>
      <c r="FY32" s="331"/>
      <c r="FZ32" s="331"/>
      <c r="GA32" s="331"/>
      <c r="GB32" s="331"/>
      <c r="GC32" s="331"/>
      <c r="GD32" s="331"/>
      <c r="GE32" s="331"/>
      <c r="GF32" s="331"/>
      <c r="GG32" s="331"/>
      <c r="GH32" s="331"/>
      <c r="GI32" s="331"/>
      <c r="GJ32" s="331"/>
      <c r="GK32" s="331"/>
      <c r="GL32" s="331"/>
      <c r="GM32" s="331"/>
      <c r="GN32" s="331"/>
      <c r="GO32" s="331"/>
      <c r="GP32" s="331"/>
      <c r="GQ32" s="331"/>
      <c r="GR32" s="331"/>
      <c r="GS32" s="331"/>
      <c r="GT32" s="331"/>
      <c r="GU32" s="331"/>
      <c r="GV32" s="331"/>
      <c r="GW32" s="331"/>
      <c r="GX32" s="331"/>
      <c r="GY32" s="331"/>
      <c r="GZ32" s="331"/>
      <c r="HA32" s="331"/>
      <c r="HB32" s="331"/>
      <c r="HC32" s="331"/>
      <c r="HD32" s="331"/>
      <c r="HE32" s="331"/>
      <c r="HF32" s="331"/>
      <c r="HG32" s="331"/>
      <c r="HH32" s="331"/>
      <c r="HI32" s="331"/>
      <c r="HJ32" s="331"/>
      <c r="HK32" s="331"/>
      <c r="HL32" s="331"/>
      <c r="HM32" s="331"/>
      <c r="HN32" s="331"/>
      <c r="HO32" s="331"/>
      <c r="HP32" s="331"/>
      <c r="HQ32" s="331"/>
      <c r="HR32" s="331"/>
      <c r="HS32" s="331"/>
      <c r="HT32" s="331"/>
      <c r="HU32" s="331"/>
      <c r="HV32" s="331"/>
      <c r="HW32" s="331"/>
      <c r="HX32" s="331"/>
      <c r="HY32" s="331"/>
      <c r="HZ32" s="331"/>
      <c r="IA32" s="331"/>
      <c r="IB32" s="331"/>
      <c r="IC32" s="331"/>
      <c r="ID32" s="331"/>
      <c r="IE32" s="331"/>
      <c r="IF32" s="331"/>
      <c r="IG32" s="331"/>
      <c r="IH32" s="331"/>
      <c r="II32" s="331"/>
      <c r="IJ32" s="331"/>
      <c r="IK32" s="331"/>
      <c r="IL32" s="331"/>
      <c r="IM32" s="331"/>
      <c r="IN32" s="331"/>
      <c r="IO32" s="331"/>
      <c r="IP32" s="331"/>
      <c r="IQ32" s="331"/>
      <c r="IR32" s="331"/>
      <c r="IS32" s="331"/>
      <c r="IT32" s="331"/>
      <c r="IU32" s="331"/>
      <c r="IV32" s="331"/>
      <c r="IW32" s="331"/>
      <c r="IX32" s="331"/>
      <c r="IY32" s="331"/>
    </row>
    <row r="33" spans="1:259" s="918" customFormat="1" ht="15.75" customHeight="1" x14ac:dyDescent="0.25">
      <c r="A33" s="329"/>
      <c r="B33" s="1256" t="s">
        <v>0</v>
      </c>
      <c r="C33" s="329"/>
      <c r="D33" s="1257">
        <f>SUM(D13:D31)</f>
        <v>369805</v>
      </c>
      <c r="E33" s="1308">
        <v>254.89</v>
      </c>
      <c r="F33" s="320"/>
      <c r="G33" s="1257">
        <f>SUM(G13:G31)</f>
        <v>275958</v>
      </c>
      <c r="H33" s="1308">
        <v>66.38</v>
      </c>
      <c r="I33" s="320"/>
      <c r="J33" s="1257">
        <f>SUM(J13:J31)</f>
        <v>275958</v>
      </c>
      <c r="K33" s="1308">
        <v>341.24</v>
      </c>
      <c r="L33" s="329"/>
      <c r="M33" s="329">
        <f t="shared" si="1"/>
        <v>5</v>
      </c>
      <c r="N33" s="329"/>
      <c r="O33" s="329"/>
      <c r="P33" s="329"/>
      <c r="Q33" s="329"/>
      <c r="R33" s="329"/>
      <c r="S33" s="329"/>
      <c r="T33" s="329"/>
      <c r="U33" s="329"/>
      <c r="V33" s="329"/>
      <c r="W33" s="329"/>
      <c r="X33" s="329"/>
      <c r="Y33" s="329"/>
      <c r="Z33" s="329"/>
      <c r="AA33" s="329"/>
      <c r="AB33" s="329"/>
      <c r="AC33" s="329"/>
      <c r="AD33" s="329"/>
      <c r="AE33" s="329"/>
      <c r="AF33" s="329"/>
      <c r="AG33" s="329"/>
      <c r="AH33" s="329"/>
      <c r="AI33" s="329"/>
      <c r="AJ33" s="329"/>
      <c r="AK33" s="329"/>
      <c r="AL33" s="329"/>
      <c r="AM33" s="329"/>
      <c r="AN33" s="329"/>
      <c r="AO33" s="329"/>
      <c r="AP33" s="329"/>
      <c r="AQ33" s="329"/>
      <c r="AR33" s="329"/>
      <c r="AS33" s="329"/>
      <c r="AT33" s="329"/>
      <c r="AU33" s="329"/>
      <c r="AV33" s="329"/>
      <c r="AW33" s="329"/>
      <c r="AX33" s="329"/>
      <c r="AY33" s="329"/>
      <c r="AZ33" s="329"/>
      <c r="BA33" s="329"/>
      <c r="BB33" s="329"/>
      <c r="BC33" s="329"/>
      <c r="BD33" s="329"/>
      <c r="BE33" s="329"/>
      <c r="BF33" s="329"/>
      <c r="BG33" s="329"/>
      <c r="BH33" s="329"/>
      <c r="BI33" s="329"/>
      <c r="BJ33" s="329"/>
      <c r="BK33" s="329"/>
      <c r="BL33" s="329"/>
      <c r="BM33" s="329"/>
      <c r="BN33" s="329"/>
      <c r="BO33" s="329"/>
      <c r="BP33" s="329"/>
      <c r="BQ33" s="329"/>
      <c r="BR33" s="329"/>
      <c r="BS33" s="329"/>
      <c r="BT33" s="329"/>
      <c r="BU33" s="329"/>
      <c r="BV33" s="329"/>
      <c r="BW33" s="329"/>
      <c r="BX33" s="329"/>
      <c r="BY33" s="329"/>
      <c r="BZ33" s="329"/>
      <c r="CA33" s="329"/>
      <c r="CB33" s="329"/>
      <c r="CC33" s="329"/>
      <c r="CD33" s="329"/>
      <c r="CE33" s="329"/>
      <c r="CF33" s="329"/>
      <c r="CG33" s="329"/>
      <c r="CH33" s="329"/>
      <c r="CI33" s="329"/>
      <c r="CJ33" s="329"/>
      <c r="CK33" s="329"/>
      <c r="CL33" s="329"/>
      <c r="CM33" s="329"/>
      <c r="CN33" s="329"/>
      <c r="CO33" s="329"/>
      <c r="CP33" s="329"/>
      <c r="CQ33" s="329"/>
      <c r="CR33" s="329"/>
      <c r="CS33" s="329"/>
      <c r="CT33" s="329"/>
      <c r="CU33" s="329"/>
      <c r="CV33" s="329"/>
      <c r="CW33" s="329"/>
      <c r="CX33" s="329"/>
      <c r="CY33" s="329"/>
      <c r="CZ33" s="329"/>
      <c r="DA33" s="329"/>
      <c r="DB33" s="329"/>
      <c r="DC33" s="329"/>
      <c r="DD33" s="329"/>
      <c r="DE33" s="329"/>
      <c r="DF33" s="329"/>
      <c r="DG33" s="329"/>
      <c r="DH33" s="329"/>
      <c r="DI33" s="329"/>
      <c r="DJ33" s="329"/>
      <c r="DK33" s="329"/>
      <c r="DL33" s="329"/>
      <c r="DM33" s="329"/>
      <c r="DN33" s="329"/>
      <c r="DO33" s="329"/>
      <c r="DP33" s="329"/>
      <c r="DQ33" s="329"/>
      <c r="DR33" s="329"/>
      <c r="DS33" s="329"/>
      <c r="DT33" s="329"/>
      <c r="DU33" s="329"/>
      <c r="DV33" s="329"/>
      <c r="DW33" s="329"/>
      <c r="DX33" s="329"/>
      <c r="DY33" s="329"/>
      <c r="DZ33" s="329"/>
      <c r="EA33" s="329"/>
      <c r="EB33" s="329"/>
      <c r="EC33" s="329"/>
      <c r="ED33" s="329"/>
      <c r="EE33" s="329"/>
      <c r="EF33" s="329"/>
      <c r="EG33" s="329"/>
      <c r="EH33" s="329"/>
      <c r="EI33" s="329"/>
      <c r="EJ33" s="329"/>
      <c r="EK33" s="329"/>
      <c r="EL33" s="329"/>
      <c r="EM33" s="329"/>
      <c r="EN33" s="329"/>
      <c r="EO33" s="329"/>
      <c r="EP33" s="329"/>
      <c r="EQ33" s="329"/>
      <c r="ER33" s="329"/>
      <c r="ES33" s="329"/>
      <c r="ET33" s="329"/>
      <c r="EU33" s="329"/>
      <c r="EV33" s="329"/>
      <c r="EW33" s="329"/>
      <c r="EX33" s="329"/>
      <c r="EY33" s="329"/>
      <c r="EZ33" s="329"/>
      <c r="FA33" s="329"/>
      <c r="FB33" s="329"/>
      <c r="FC33" s="329"/>
      <c r="FD33" s="329"/>
      <c r="FE33" s="329"/>
      <c r="FF33" s="329"/>
      <c r="FG33" s="329"/>
      <c r="FH33" s="329"/>
      <c r="FI33" s="329"/>
      <c r="FJ33" s="329"/>
      <c r="FK33" s="329"/>
      <c r="FL33" s="329"/>
      <c r="FM33" s="329"/>
      <c r="FN33" s="329"/>
      <c r="FO33" s="329"/>
      <c r="FP33" s="329"/>
      <c r="FQ33" s="329"/>
      <c r="FR33" s="329"/>
      <c r="FS33" s="329"/>
      <c r="FT33" s="329"/>
      <c r="FU33" s="329"/>
      <c r="FV33" s="329"/>
      <c r="FW33" s="329"/>
      <c r="FX33" s="329"/>
      <c r="FY33" s="329"/>
      <c r="FZ33" s="329"/>
      <c r="GA33" s="329"/>
      <c r="GB33" s="329"/>
      <c r="GC33" s="329"/>
      <c r="GD33" s="329"/>
      <c r="GE33" s="329"/>
      <c r="GF33" s="329"/>
      <c r="GG33" s="329"/>
      <c r="GH33" s="329"/>
      <c r="GI33" s="329"/>
      <c r="GJ33" s="329"/>
      <c r="GK33" s="329"/>
      <c r="GL33" s="329"/>
      <c r="GM33" s="329"/>
      <c r="GN33" s="329"/>
      <c r="GO33" s="329"/>
      <c r="GP33" s="329"/>
      <c r="GQ33" s="329"/>
      <c r="GR33" s="329"/>
      <c r="GS33" s="329"/>
      <c r="GT33" s="329"/>
      <c r="GU33" s="329"/>
      <c r="GV33" s="329"/>
      <c r="GW33" s="329"/>
      <c r="GX33" s="329"/>
      <c r="GY33" s="329"/>
      <c r="GZ33" s="329"/>
      <c r="HA33" s="329"/>
      <c r="HB33" s="329"/>
      <c r="HC33" s="329"/>
      <c r="HD33" s="329"/>
      <c r="HE33" s="329"/>
      <c r="HF33" s="329"/>
      <c r="HG33" s="329"/>
      <c r="HH33" s="329"/>
      <c r="HI33" s="329"/>
      <c r="HJ33" s="329"/>
      <c r="HK33" s="329"/>
      <c r="HL33" s="329"/>
      <c r="HM33" s="329"/>
      <c r="HN33" s="329"/>
      <c r="HO33" s="329"/>
      <c r="HP33" s="329"/>
      <c r="HQ33" s="329"/>
      <c r="HR33" s="329"/>
      <c r="HS33" s="329"/>
      <c r="HT33" s="329"/>
      <c r="HU33" s="329"/>
      <c r="HV33" s="329"/>
      <c r="HW33" s="329"/>
      <c r="HX33" s="329"/>
      <c r="HY33" s="329"/>
      <c r="HZ33" s="329"/>
      <c r="IA33" s="329"/>
      <c r="IB33" s="329"/>
      <c r="IC33" s="329"/>
      <c r="ID33" s="329"/>
      <c r="IE33" s="329"/>
      <c r="IF33" s="329"/>
      <c r="IG33" s="329"/>
      <c r="IH33" s="329"/>
      <c r="II33" s="329"/>
      <c r="IJ33" s="329"/>
      <c r="IK33" s="329"/>
      <c r="IL33" s="329"/>
      <c r="IM33" s="329"/>
      <c r="IN33" s="329"/>
      <c r="IO33" s="329"/>
      <c r="IP33" s="329"/>
      <c r="IQ33" s="329"/>
      <c r="IR33" s="329"/>
      <c r="IS33" s="329"/>
      <c r="IT33" s="329"/>
      <c r="IU33" s="329"/>
      <c r="IV33" s="329"/>
      <c r="IW33" s="329"/>
      <c r="IX33" s="329"/>
      <c r="IY33" s="329"/>
    </row>
    <row r="34" spans="1:259" s="631" customFormat="1" ht="9.75" customHeight="1" x14ac:dyDescent="0.25">
      <c r="A34" s="328"/>
      <c r="B34" s="783"/>
      <c r="C34" s="328"/>
      <c r="D34" s="783"/>
      <c r="E34" s="783"/>
      <c r="F34" s="322"/>
      <c r="G34" s="746"/>
      <c r="H34" s="747"/>
      <c r="I34" s="322"/>
      <c r="J34" s="746"/>
      <c r="K34" s="747"/>
      <c r="L34" s="396"/>
      <c r="M34" s="396"/>
      <c r="N34" s="396"/>
      <c r="O34" s="396"/>
      <c r="P34" s="396"/>
      <c r="Q34" s="396"/>
      <c r="R34" s="333"/>
      <c r="S34" s="333"/>
      <c r="T34" s="328"/>
      <c r="U34" s="328"/>
      <c r="V34" s="328"/>
      <c r="W34" s="328"/>
      <c r="X34" s="328"/>
      <c r="Y34" s="328"/>
      <c r="Z34" s="328"/>
      <c r="AA34" s="328"/>
      <c r="AB34" s="328"/>
      <c r="AC34" s="328"/>
      <c r="AD34" s="328"/>
      <c r="AE34" s="328"/>
      <c r="AF34" s="328"/>
      <c r="AG34" s="328"/>
      <c r="AH34" s="328"/>
      <c r="AI34" s="328"/>
      <c r="AJ34" s="328"/>
      <c r="AK34" s="328"/>
      <c r="AL34" s="328"/>
      <c r="AM34" s="328"/>
      <c r="AN34" s="328"/>
      <c r="AO34" s="328"/>
      <c r="AP34" s="328"/>
      <c r="AQ34" s="328"/>
      <c r="AR34" s="328"/>
      <c r="AS34" s="328"/>
      <c r="AT34" s="328"/>
      <c r="AU34" s="328"/>
      <c r="AV34" s="328"/>
      <c r="AW34" s="328"/>
      <c r="AX34" s="328"/>
      <c r="AY34" s="328"/>
      <c r="AZ34" s="328"/>
      <c r="BA34" s="328"/>
      <c r="BB34" s="328"/>
      <c r="BC34" s="328"/>
      <c r="BD34" s="328"/>
      <c r="BE34" s="328"/>
      <c r="BF34" s="328"/>
      <c r="BG34" s="328"/>
      <c r="BH34" s="328"/>
      <c r="BI34" s="328"/>
      <c r="BJ34" s="328"/>
      <c r="BK34" s="328"/>
      <c r="BL34" s="328"/>
      <c r="BM34" s="328"/>
      <c r="BN34" s="328"/>
      <c r="BO34" s="328"/>
      <c r="BP34" s="328"/>
      <c r="BQ34" s="328"/>
      <c r="BR34" s="328"/>
      <c r="BS34" s="328"/>
      <c r="BT34" s="328"/>
      <c r="BU34" s="328"/>
      <c r="BV34" s="328"/>
      <c r="BW34" s="328"/>
      <c r="BX34" s="328"/>
      <c r="BY34" s="328"/>
      <c r="BZ34" s="328"/>
      <c r="CA34" s="328"/>
      <c r="CB34" s="328"/>
      <c r="CC34" s="328"/>
      <c r="CD34" s="328"/>
      <c r="CE34" s="328"/>
      <c r="CF34" s="328"/>
      <c r="CG34" s="328"/>
      <c r="CH34" s="328"/>
      <c r="CI34" s="328"/>
      <c r="CJ34" s="328"/>
      <c r="CK34" s="328"/>
      <c r="CL34" s="328"/>
      <c r="CM34" s="328"/>
      <c r="CN34" s="328"/>
      <c r="CO34" s="328"/>
      <c r="CP34" s="328"/>
      <c r="CQ34" s="328"/>
      <c r="CR34" s="328"/>
      <c r="CS34" s="328"/>
      <c r="CT34" s="328"/>
      <c r="CU34" s="328"/>
      <c r="CV34" s="328"/>
      <c r="CW34" s="328"/>
      <c r="CX34" s="328"/>
      <c r="CY34" s="328"/>
      <c r="CZ34" s="328"/>
      <c r="DA34" s="328"/>
      <c r="DB34" s="328"/>
      <c r="DC34" s="328"/>
      <c r="DD34" s="328"/>
      <c r="DE34" s="328"/>
      <c r="DF34" s="328"/>
      <c r="DG34" s="328"/>
      <c r="DH34" s="328"/>
      <c r="DI34" s="328"/>
      <c r="DJ34" s="328"/>
      <c r="DK34" s="328"/>
      <c r="DL34" s="328"/>
      <c r="DM34" s="328"/>
      <c r="DN34" s="328"/>
      <c r="DO34" s="328"/>
      <c r="DP34" s="328"/>
      <c r="DQ34" s="328"/>
      <c r="DR34" s="328"/>
      <c r="DS34" s="328"/>
      <c r="DT34" s="328"/>
      <c r="DU34" s="328"/>
      <c r="DV34" s="328"/>
      <c r="DW34" s="328"/>
      <c r="DX34" s="328"/>
      <c r="DY34" s="328"/>
      <c r="DZ34" s="328"/>
      <c r="EA34" s="328"/>
      <c r="EB34" s="328"/>
      <c r="EC34" s="328"/>
      <c r="ED34" s="328"/>
      <c r="EE34" s="328"/>
      <c r="EF34" s="328"/>
      <c r="EG34" s="328"/>
      <c r="EH34" s="328"/>
      <c r="EI34" s="328"/>
      <c r="EJ34" s="328"/>
      <c r="EK34" s="328"/>
      <c r="EL34" s="328"/>
      <c r="EM34" s="328"/>
      <c r="EN34" s="328"/>
      <c r="EO34" s="328"/>
      <c r="EP34" s="328"/>
      <c r="EQ34" s="328"/>
      <c r="ER34" s="328"/>
      <c r="ES34" s="328"/>
      <c r="ET34" s="328"/>
      <c r="EU34" s="328"/>
      <c r="EV34" s="328"/>
      <c r="EW34" s="328"/>
      <c r="EX34" s="328"/>
      <c r="EY34" s="328"/>
      <c r="EZ34" s="328"/>
      <c r="FA34" s="328"/>
      <c r="FB34" s="328"/>
      <c r="FC34" s="328"/>
      <c r="FD34" s="328"/>
      <c r="FE34" s="328"/>
      <c r="FF34" s="328"/>
      <c r="FG34" s="328"/>
      <c r="FH34" s="328"/>
      <c r="FI34" s="328"/>
      <c r="FJ34" s="328"/>
      <c r="FK34" s="328"/>
      <c r="FL34" s="328"/>
      <c r="FM34" s="328"/>
      <c r="FN34" s="328"/>
      <c r="FO34" s="328"/>
      <c r="FP34" s="328"/>
      <c r="FQ34" s="328"/>
      <c r="FR34" s="328"/>
      <c r="FS34" s="328"/>
      <c r="FT34" s="328"/>
      <c r="FU34" s="328"/>
      <c r="FV34" s="328"/>
      <c r="FW34" s="328"/>
      <c r="FX34" s="328"/>
      <c r="FY34" s="328"/>
      <c r="FZ34" s="328"/>
      <c r="GA34" s="328"/>
      <c r="GB34" s="328"/>
      <c r="GC34" s="328"/>
      <c r="GD34" s="328"/>
      <c r="GE34" s="328"/>
      <c r="GF34" s="328"/>
      <c r="GG34" s="328"/>
      <c r="GH34" s="328"/>
      <c r="GI34" s="328"/>
      <c r="GJ34" s="328"/>
      <c r="GK34" s="328"/>
      <c r="GL34" s="328"/>
      <c r="GM34" s="328"/>
      <c r="GN34" s="328"/>
      <c r="GO34" s="328"/>
      <c r="GP34" s="328"/>
      <c r="GQ34" s="328"/>
      <c r="GR34" s="328"/>
      <c r="GS34" s="328"/>
      <c r="GT34" s="328"/>
      <c r="GU34" s="328"/>
      <c r="GV34" s="328"/>
      <c r="GW34" s="328"/>
      <c r="GX34" s="328"/>
      <c r="GY34" s="328"/>
      <c r="GZ34" s="328"/>
      <c r="HA34" s="328"/>
      <c r="HB34" s="328"/>
      <c r="HC34" s="328"/>
      <c r="HD34" s="328"/>
      <c r="HE34" s="328"/>
      <c r="HF34" s="328"/>
      <c r="HG34" s="328"/>
      <c r="HH34" s="328"/>
      <c r="HI34" s="328"/>
      <c r="HJ34" s="328"/>
      <c r="HK34" s="328"/>
      <c r="HL34" s="328"/>
      <c r="HM34" s="328"/>
      <c r="HN34" s="328"/>
      <c r="HO34" s="328"/>
      <c r="HP34" s="328"/>
      <c r="HQ34" s="328"/>
      <c r="HR34" s="328"/>
      <c r="HS34" s="328"/>
      <c r="HT34" s="328"/>
      <c r="HU34" s="328"/>
      <c r="HV34" s="328"/>
      <c r="HW34" s="328"/>
      <c r="HX34" s="328"/>
      <c r="HY34" s="328"/>
      <c r="HZ34" s="328"/>
      <c r="IA34" s="328"/>
      <c r="IB34" s="328"/>
      <c r="IC34" s="328"/>
      <c r="ID34" s="328"/>
      <c r="IE34" s="328"/>
      <c r="IF34" s="328"/>
      <c r="IG34" s="328"/>
      <c r="IH34" s="328"/>
      <c r="II34" s="328"/>
      <c r="IJ34" s="328"/>
      <c r="IK34" s="328"/>
      <c r="IL34" s="328"/>
      <c r="IM34" s="328"/>
      <c r="IN34" s="328"/>
      <c r="IO34" s="328"/>
      <c r="IP34" s="328"/>
      <c r="IQ34" s="328"/>
      <c r="IR34" s="328"/>
      <c r="IS34" s="328"/>
      <c r="IT34" s="328"/>
      <c r="IU34" s="328"/>
      <c r="IV34" s="328"/>
      <c r="IW34" s="328"/>
      <c r="IX34" s="328"/>
      <c r="IY34" s="328"/>
    </row>
    <row r="35" spans="1:259" s="650" customFormat="1" ht="30.75" customHeight="1" x14ac:dyDescent="0.35">
      <c r="A35" s="394"/>
      <c r="B35" s="1486" t="s">
        <v>182</v>
      </c>
      <c r="C35" s="1486"/>
      <c r="D35" s="1486"/>
      <c r="E35" s="1486"/>
      <c r="F35" s="1486"/>
      <c r="G35" s="1486"/>
      <c r="H35" s="1486"/>
      <c r="I35" s="1486"/>
      <c r="J35" s="1486"/>
      <c r="K35" s="1486"/>
      <c r="L35" s="1241"/>
      <c r="M35" s="1241"/>
      <c r="N35" s="1241"/>
      <c r="O35" s="1241"/>
      <c r="P35" s="496"/>
      <c r="Q35" s="496"/>
      <c r="R35" s="748"/>
      <c r="S35" s="748"/>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4"/>
      <c r="BA35" s="394"/>
      <c r="BB35" s="394"/>
      <c r="BC35" s="394"/>
      <c r="BD35" s="394"/>
      <c r="BE35" s="394"/>
      <c r="BF35" s="394"/>
      <c r="BG35" s="394"/>
      <c r="BH35" s="394"/>
      <c r="BI35" s="394"/>
      <c r="BJ35" s="394"/>
      <c r="BK35" s="394"/>
      <c r="BL35" s="394"/>
      <c r="BM35" s="394"/>
      <c r="BN35" s="394"/>
      <c r="BO35" s="394"/>
      <c r="BP35" s="394"/>
      <c r="BQ35" s="394"/>
      <c r="BR35" s="394"/>
      <c r="BS35" s="394"/>
      <c r="BT35" s="394"/>
      <c r="BU35" s="394"/>
      <c r="BV35" s="394"/>
      <c r="BW35" s="394"/>
      <c r="BX35" s="394"/>
      <c r="BY35" s="394"/>
      <c r="BZ35" s="394"/>
      <c r="CA35" s="394"/>
      <c r="CB35" s="394"/>
      <c r="CC35" s="394"/>
      <c r="CD35" s="394"/>
      <c r="CE35" s="394"/>
      <c r="CF35" s="394"/>
      <c r="CG35" s="394"/>
      <c r="CH35" s="394"/>
      <c r="CI35" s="394"/>
      <c r="CJ35" s="394"/>
      <c r="CK35" s="394"/>
      <c r="CL35" s="394"/>
      <c r="CM35" s="394"/>
      <c r="CN35" s="394"/>
      <c r="CO35" s="394"/>
      <c r="CP35" s="394"/>
      <c r="CQ35" s="394"/>
      <c r="CR35" s="394"/>
      <c r="CS35" s="394"/>
      <c r="CT35" s="394"/>
      <c r="CU35" s="394"/>
      <c r="CV35" s="394"/>
      <c r="CW35" s="394"/>
      <c r="CX35" s="394"/>
      <c r="CY35" s="394"/>
      <c r="CZ35" s="394"/>
      <c r="DA35" s="394"/>
      <c r="DB35" s="394"/>
      <c r="DC35" s="394"/>
      <c r="DD35" s="394"/>
      <c r="DE35" s="394"/>
      <c r="DF35" s="394"/>
      <c r="DG35" s="394"/>
      <c r="DH35" s="394"/>
      <c r="DI35" s="394"/>
      <c r="DJ35" s="394"/>
      <c r="DK35" s="394"/>
      <c r="DL35" s="394"/>
      <c r="DM35" s="394"/>
      <c r="DN35" s="394"/>
      <c r="DO35" s="394"/>
      <c r="DP35" s="394"/>
      <c r="DQ35" s="394"/>
      <c r="DR35" s="394"/>
      <c r="DS35" s="394"/>
      <c r="DT35" s="394"/>
      <c r="DU35" s="394"/>
      <c r="DV35" s="394"/>
      <c r="DW35" s="394"/>
      <c r="DX35" s="394"/>
      <c r="DY35" s="394"/>
      <c r="DZ35" s="394"/>
      <c r="EA35" s="394"/>
      <c r="EB35" s="394"/>
      <c r="EC35" s="394"/>
      <c r="ED35" s="394"/>
      <c r="EE35" s="394"/>
      <c r="EF35" s="394"/>
      <c r="EG35" s="394"/>
      <c r="EH35" s="394"/>
      <c r="EI35" s="394"/>
      <c r="EJ35" s="394"/>
      <c r="EK35" s="394"/>
      <c r="EL35" s="394"/>
      <c r="EM35" s="394"/>
      <c r="EN35" s="394"/>
      <c r="EO35" s="394"/>
      <c r="EP35" s="394"/>
      <c r="EQ35" s="394"/>
      <c r="ER35" s="394"/>
      <c r="ES35" s="394"/>
      <c r="ET35" s="394"/>
      <c r="EU35" s="394"/>
      <c r="EV35" s="394"/>
      <c r="EW35" s="394"/>
      <c r="EX35" s="394"/>
      <c r="EY35" s="394"/>
      <c r="EZ35" s="394"/>
      <c r="FA35" s="394"/>
      <c r="FB35" s="394"/>
      <c r="FC35" s="394"/>
      <c r="FD35" s="394"/>
      <c r="FE35" s="394"/>
      <c r="FF35" s="394"/>
      <c r="FG35" s="394"/>
      <c r="FH35" s="394"/>
      <c r="FI35" s="394"/>
      <c r="FJ35" s="394"/>
      <c r="FK35" s="394"/>
      <c r="FL35" s="394"/>
      <c r="FM35" s="394"/>
      <c r="FN35" s="394"/>
      <c r="FO35" s="394"/>
      <c r="FP35" s="394"/>
      <c r="FQ35" s="394"/>
      <c r="FR35" s="394"/>
      <c r="FS35" s="394"/>
      <c r="FT35" s="394"/>
      <c r="FU35" s="394"/>
      <c r="FV35" s="394"/>
      <c r="FW35" s="394"/>
      <c r="FX35" s="394"/>
      <c r="FY35" s="394"/>
      <c r="FZ35" s="394"/>
      <c r="GA35" s="394"/>
      <c r="GB35" s="394"/>
      <c r="GC35" s="394"/>
      <c r="GD35" s="394"/>
      <c r="GE35" s="394"/>
      <c r="GF35" s="394"/>
      <c r="GG35" s="394"/>
      <c r="GH35" s="394"/>
      <c r="GI35" s="394"/>
      <c r="GJ35" s="394"/>
      <c r="GK35" s="394"/>
      <c r="GL35" s="394"/>
      <c r="GM35" s="394"/>
      <c r="GN35" s="394"/>
      <c r="GO35" s="394"/>
      <c r="GP35" s="394"/>
      <c r="GQ35" s="394"/>
      <c r="GR35" s="394"/>
      <c r="GS35" s="394"/>
      <c r="GT35" s="394"/>
      <c r="GU35" s="394"/>
      <c r="GV35" s="394"/>
      <c r="GW35" s="394"/>
      <c r="GX35" s="394"/>
      <c r="GY35" s="394"/>
      <c r="GZ35" s="394"/>
      <c r="HA35" s="394"/>
      <c r="HB35" s="394"/>
      <c r="HC35" s="394"/>
      <c r="HD35" s="394"/>
      <c r="HE35" s="394"/>
      <c r="HF35" s="394"/>
      <c r="HG35" s="394"/>
      <c r="HH35" s="394"/>
      <c r="HI35" s="394"/>
      <c r="HJ35" s="394"/>
      <c r="HK35" s="394"/>
      <c r="HL35" s="394"/>
      <c r="HM35" s="394"/>
      <c r="HN35" s="394"/>
      <c r="HO35" s="394"/>
      <c r="HP35" s="394"/>
      <c r="HQ35" s="394"/>
      <c r="HR35" s="394"/>
      <c r="HS35" s="394"/>
      <c r="HT35" s="394"/>
      <c r="HU35" s="394"/>
      <c r="HV35" s="394"/>
      <c r="HW35" s="394"/>
      <c r="HX35" s="394"/>
      <c r="HY35" s="394"/>
      <c r="HZ35" s="394"/>
      <c r="IA35" s="394"/>
      <c r="IB35" s="394"/>
      <c r="IC35" s="394"/>
      <c r="ID35" s="394"/>
      <c r="IE35" s="394"/>
      <c r="IF35" s="394"/>
      <c r="IG35" s="394"/>
      <c r="IH35" s="394"/>
      <c r="II35" s="394"/>
      <c r="IJ35" s="394"/>
      <c r="IK35" s="394"/>
      <c r="IL35" s="394"/>
      <c r="IM35" s="394"/>
      <c r="IN35" s="394"/>
      <c r="IO35" s="394"/>
      <c r="IP35" s="394"/>
      <c r="IQ35" s="394"/>
      <c r="IR35" s="394"/>
      <c r="IS35" s="394"/>
      <c r="IT35" s="394"/>
      <c r="IU35" s="394"/>
      <c r="IV35" s="394"/>
      <c r="IW35" s="394"/>
      <c r="IX35" s="394"/>
      <c r="IY35" s="394"/>
    </row>
    <row r="36" spans="1:259" ht="44.15" customHeight="1" x14ac:dyDescent="0.25">
      <c r="B36" s="1487" t="s">
        <v>183</v>
      </c>
      <c r="C36" s="1487"/>
      <c r="D36" s="1487"/>
      <c r="E36" s="1487"/>
      <c r="F36" s="1487"/>
      <c r="G36" s="1487"/>
      <c r="H36" s="1487"/>
      <c r="I36" s="1487"/>
      <c r="J36" s="1487"/>
      <c r="K36" s="1487"/>
      <c r="L36" s="785"/>
      <c r="M36" s="785"/>
      <c r="N36" s="785"/>
      <c r="O36" s="785"/>
      <c r="P36" s="785"/>
      <c r="Q36" s="1223"/>
    </row>
    <row r="37" spans="1:259" ht="42" customHeight="1" x14ac:dyDescent="0.25">
      <c r="B37" s="1720" t="s">
        <v>498</v>
      </c>
      <c r="C37" s="1720"/>
      <c r="D37" s="1720"/>
      <c r="E37" s="1720"/>
      <c r="F37" s="1720"/>
      <c r="G37" s="1720"/>
      <c r="H37" s="1720"/>
      <c r="I37" s="1720"/>
      <c r="J37" s="1720"/>
      <c r="K37" s="1720"/>
      <c r="L37" s="496"/>
      <c r="M37" s="496"/>
      <c r="N37" s="496"/>
      <c r="O37" s="496"/>
      <c r="P37" s="496"/>
      <c r="Q37" s="622"/>
      <c r="R37" s="329"/>
    </row>
    <row r="38" spans="1:259" x14ac:dyDescent="0.35">
      <c r="L38" s="447"/>
      <c r="M38" s="360"/>
      <c r="N38" s="360"/>
      <c r="O38" s="360"/>
      <c r="P38" s="361"/>
      <c r="Q38" s="786"/>
      <c r="R38" s="329"/>
    </row>
    <row r="39" spans="1:259" x14ac:dyDescent="0.35">
      <c r="L39" s="447"/>
      <c r="M39" s="360"/>
      <c r="N39" s="360"/>
      <c r="O39" s="360"/>
      <c r="P39" s="361"/>
      <c r="Q39" s="787"/>
      <c r="R39" s="329"/>
    </row>
    <row r="40" spans="1:259" x14ac:dyDescent="0.35">
      <c r="L40" s="447"/>
      <c r="M40" s="360"/>
      <c r="N40" s="360"/>
      <c r="O40" s="360"/>
      <c r="P40" s="361"/>
      <c r="Q40" s="786"/>
      <c r="R40" s="329"/>
    </row>
    <row r="41" spans="1:259" x14ac:dyDescent="0.35">
      <c r="L41" s="447"/>
      <c r="M41" s="360"/>
      <c r="N41" s="360"/>
      <c r="O41" s="360"/>
      <c r="P41" s="361"/>
      <c r="Q41" s="786"/>
      <c r="R41" s="329"/>
    </row>
    <row r="42" spans="1:259" x14ac:dyDescent="0.35">
      <c r="L42" s="447"/>
      <c r="M42" s="360"/>
      <c r="N42" s="360"/>
      <c r="O42" s="360"/>
      <c r="P42" s="361"/>
      <c r="Q42" s="786"/>
      <c r="R42" s="329"/>
    </row>
    <row r="43" spans="1:259" x14ac:dyDescent="0.35">
      <c r="L43" s="447"/>
      <c r="M43" s="360"/>
      <c r="N43" s="360"/>
      <c r="O43" s="360"/>
      <c r="P43" s="361"/>
      <c r="Q43" s="786"/>
      <c r="R43" s="329"/>
    </row>
    <row r="44" spans="1:259" x14ac:dyDescent="0.35">
      <c r="L44" s="447"/>
      <c r="M44" s="360"/>
      <c r="N44" s="360"/>
      <c r="O44" s="360"/>
      <c r="P44" s="361"/>
      <c r="Q44" s="786"/>
      <c r="R44" s="329"/>
    </row>
    <row r="45" spans="1:259" x14ac:dyDescent="0.35">
      <c r="L45" s="447"/>
      <c r="M45" s="360"/>
      <c r="N45" s="360"/>
      <c r="O45" s="360"/>
      <c r="P45" s="361"/>
      <c r="Q45" s="786"/>
      <c r="R45" s="329"/>
    </row>
    <row r="46" spans="1:259" x14ac:dyDescent="0.35">
      <c r="L46" s="447"/>
      <c r="M46" s="360"/>
      <c r="N46" s="360"/>
      <c r="O46" s="360"/>
      <c r="P46" s="361"/>
      <c r="Q46" s="787"/>
      <c r="R46" s="329"/>
    </row>
    <row r="47" spans="1:259" x14ac:dyDescent="0.35">
      <c r="L47" s="447"/>
      <c r="M47" s="360"/>
      <c r="N47" s="360"/>
      <c r="O47" s="360"/>
      <c r="P47" s="361"/>
      <c r="Q47" s="786"/>
      <c r="R47" s="329"/>
    </row>
    <row r="48" spans="1:259" x14ac:dyDescent="0.35">
      <c r="L48" s="447"/>
      <c r="M48" s="360"/>
      <c r="N48" s="360"/>
      <c r="O48" s="360"/>
      <c r="P48" s="361"/>
      <c r="Q48" s="786"/>
      <c r="R48" s="329"/>
    </row>
    <row r="49" spans="12:18" x14ac:dyDescent="0.35">
      <c r="L49" s="447"/>
      <c r="M49" s="360"/>
      <c r="N49" s="360"/>
      <c r="O49" s="360"/>
      <c r="P49" s="361"/>
      <c r="Q49" s="786"/>
      <c r="R49" s="329"/>
    </row>
    <row r="50" spans="12:18" x14ac:dyDescent="0.35">
      <c r="L50" s="447"/>
      <c r="M50" s="360"/>
      <c r="N50" s="360"/>
      <c r="O50" s="360"/>
      <c r="P50" s="361"/>
      <c r="Q50" s="786"/>
      <c r="R50" s="329"/>
    </row>
    <row r="51" spans="12:18" x14ac:dyDescent="0.35">
      <c r="L51" s="447"/>
      <c r="M51" s="360"/>
      <c r="N51" s="360"/>
      <c r="O51" s="360"/>
      <c r="P51" s="361"/>
      <c r="Q51" s="786"/>
      <c r="R51" s="329"/>
    </row>
    <row r="52" spans="12:18" x14ac:dyDescent="0.35">
      <c r="L52" s="447"/>
      <c r="M52" s="360"/>
      <c r="N52" s="360"/>
      <c r="O52" s="360"/>
      <c r="P52" s="361"/>
      <c r="Q52" s="787"/>
      <c r="R52" s="329"/>
    </row>
    <row r="53" spans="12:18" x14ac:dyDescent="0.35">
      <c r="L53" s="447"/>
      <c r="M53" s="360"/>
      <c r="N53" s="360"/>
      <c r="O53" s="360"/>
      <c r="P53" s="361"/>
      <c r="Q53" s="786"/>
      <c r="R53" s="329"/>
    </row>
    <row r="54" spans="12:18" x14ac:dyDescent="0.35">
      <c r="L54" s="447"/>
      <c r="M54" s="360"/>
      <c r="N54" s="360"/>
      <c r="O54" s="360"/>
      <c r="P54" s="361"/>
      <c r="Q54" s="786"/>
      <c r="R54" s="329"/>
    </row>
    <row r="55" spans="12:18" x14ac:dyDescent="0.35">
      <c r="L55" s="447"/>
      <c r="M55" s="329"/>
      <c r="N55" s="329"/>
      <c r="O55" s="360"/>
      <c r="P55" s="361"/>
      <c r="Q55" s="786"/>
      <c r="R55" s="329"/>
    </row>
  </sheetData>
  <mergeCells count="11">
    <mergeCell ref="B35:K35"/>
    <mergeCell ref="B36:K36"/>
    <mergeCell ref="B37:K37"/>
    <mergeCell ref="B3:I3"/>
    <mergeCell ref="A4:Q4"/>
    <mergeCell ref="B5:Q5"/>
    <mergeCell ref="B8:K8"/>
    <mergeCell ref="D10:E10"/>
    <mergeCell ref="G10:H10"/>
    <mergeCell ref="J10:K10"/>
    <mergeCell ref="B10:B11"/>
  </mergeCells>
  <conditionalFormatting sqref="E13:E31">
    <cfRule type="colorScale" priority="3">
      <colorScale>
        <cfvo type="min"/>
        <cfvo type="max"/>
        <color theme="5" tint="0.79998168889431442"/>
        <color theme="5" tint="-0.249977111117893"/>
      </colorScale>
    </cfRule>
  </conditionalFormatting>
  <conditionalFormatting sqref="E13:E32 H13:H31 K13:K31">
    <cfRule type="colorScale" priority="4">
      <colorScale>
        <cfvo type="num" val="100"/>
        <cfvo type="num" val="190"/>
        <cfvo type="max"/>
        <color rgb="FFFFFFCC"/>
        <color rgb="FFFCFCFF"/>
        <color theme="4"/>
      </colorScale>
    </cfRule>
  </conditionalFormatting>
  <conditionalFormatting sqref="H13:H31">
    <cfRule type="colorScale" priority="2">
      <colorScale>
        <cfvo type="min"/>
        <cfvo type="max"/>
        <color theme="5" tint="0.79998168889431442"/>
        <color theme="5" tint="-0.249977111117893"/>
      </colorScale>
    </cfRule>
  </conditionalFormatting>
  <conditionalFormatting sqref="K13:K31">
    <cfRule type="colorScale" priority="1">
      <colorScale>
        <cfvo type="min"/>
        <cfvo type="max"/>
        <color theme="5" tint="0.79998168889431442"/>
        <color theme="5" tint="-0.249977111117893"/>
      </colorScale>
    </cfRule>
  </conditionalFormatting>
  <printOptions horizontalCentered="1"/>
  <pageMargins left="0" right="0" top="0.43307086614173229" bottom="0.43307086614173229" header="0" footer="0"/>
  <pageSetup paperSize="9" scale="71" orientation="landscape" r:id="rId1"/>
  <headerFooter alignWithMargins="0"/>
  <drawing r:id="rId2"/>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Hoja55">
    <pageSetUpPr fitToPage="1"/>
  </sheetPr>
  <dimension ref="A1:Q36"/>
  <sheetViews>
    <sheetView zoomScaleNormal="100" workbookViewId="0"/>
  </sheetViews>
  <sheetFormatPr baseColWidth="10" defaultColWidth="11.453125" defaultRowHeight="14.5" x14ac:dyDescent="0.35"/>
  <cols>
    <col min="1" max="1" width="3.26953125" style="1123" customWidth="1"/>
    <col min="2" max="2" width="28.453125" style="1123" customWidth="1"/>
    <col min="3" max="3" width="16.7265625" style="1123" customWidth="1"/>
    <col min="4" max="4" width="10.26953125" style="1123" customWidth="1"/>
    <col min="5" max="5" width="15" style="1123" customWidth="1"/>
    <col min="6" max="6" width="10" style="1123" customWidth="1"/>
    <col min="7" max="7" width="15.453125" style="1123" customWidth="1"/>
    <col min="8" max="8" width="9.7265625" style="1123" customWidth="1"/>
    <col min="9" max="9" width="14.54296875" style="1123" customWidth="1"/>
    <col min="10" max="16384" width="11.453125" style="1123"/>
  </cols>
  <sheetData>
    <row r="1" spans="1:17" s="1116" customFormat="1" x14ac:dyDescent="0.35">
      <c r="A1" s="1116" t="s">
        <v>96</v>
      </c>
      <c r="B1" s="1116" t="s">
        <v>56</v>
      </c>
      <c r="H1" s="1116" t="s">
        <v>96</v>
      </c>
      <c r="I1" s="1116" t="s">
        <v>67</v>
      </c>
      <c r="P1" s="1116" t="s">
        <v>81</v>
      </c>
    </row>
    <row r="2" spans="1:17" s="1116" customFormat="1" x14ac:dyDescent="0.35"/>
    <row r="3" spans="1:17" s="1116" customFormat="1" x14ac:dyDescent="0.35"/>
    <row r="4" spans="1:17" s="1116" customFormat="1" x14ac:dyDescent="0.35"/>
    <row r="5" spans="1:17" s="1116" customFormat="1" ht="16.5" customHeight="1" x14ac:dyDescent="0.35"/>
    <row r="6" spans="1:17" s="1120" customFormat="1" ht="38.25" customHeight="1" x14ac:dyDescent="0.25">
      <c r="A6" s="1117"/>
      <c r="B6" s="1727" t="s">
        <v>458</v>
      </c>
      <c r="C6" s="1727"/>
      <c r="D6" s="1727"/>
      <c r="E6" s="1727"/>
      <c r="F6" s="1727"/>
      <c r="G6" s="1727"/>
      <c r="H6" s="1727"/>
      <c r="I6" s="1727"/>
      <c r="J6" s="1118"/>
      <c r="K6" s="1118"/>
      <c r="L6" s="1119"/>
      <c r="M6" s="1119"/>
      <c r="N6" s="1119"/>
      <c r="O6" s="1119"/>
      <c r="P6" s="1119"/>
      <c r="Q6" s="1119"/>
    </row>
    <row r="7" spans="1:17" s="1120" customFormat="1" ht="15.75" customHeight="1" x14ac:dyDescent="0.25">
      <c r="A7" s="1117"/>
      <c r="B7" s="1728" t="str">
        <f>porsaad!$B$6</f>
        <v>Situación a 31 de diciembre de 2025</v>
      </c>
      <c r="C7" s="1728"/>
      <c r="D7" s="1728"/>
      <c r="E7" s="1728"/>
      <c r="F7" s="1728"/>
      <c r="G7" s="1728"/>
      <c r="H7" s="1728"/>
      <c r="I7" s="1728"/>
      <c r="J7" s="1121"/>
      <c r="K7" s="1121"/>
      <c r="L7" s="1122"/>
      <c r="M7" s="1122"/>
      <c r="N7" s="1122"/>
      <c r="O7" s="1122"/>
      <c r="P7" s="1122"/>
      <c r="Q7" s="1122"/>
    </row>
    <row r="8" spans="1:17" ht="8.25" customHeight="1" x14ac:dyDescent="0.35">
      <c r="H8" s="1124"/>
    </row>
    <row r="9" spans="1:17" ht="15" customHeight="1" x14ac:dyDescent="0.35">
      <c r="B9" s="1729" t="s">
        <v>12</v>
      </c>
      <c r="C9" s="1732" t="s">
        <v>184</v>
      </c>
      <c r="D9" s="1133"/>
      <c r="E9" s="1133"/>
      <c r="F9" s="1133"/>
      <c r="G9" s="1133"/>
      <c r="H9" s="1133"/>
      <c r="I9" s="1134"/>
    </row>
    <row r="10" spans="1:17" ht="15.75" customHeight="1" x14ac:dyDescent="0.35">
      <c r="B10" s="1730"/>
      <c r="C10" s="1733"/>
      <c r="D10" s="1735" t="s">
        <v>133</v>
      </c>
      <c r="E10" s="1736"/>
      <c r="F10" s="1739" t="s">
        <v>134</v>
      </c>
      <c r="G10" s="1740"/>
      <c r="H10" s="1740"/>
      <c r="I10" s="1740"/>
    </row>
    <row r="11" spans="1:17" ht="40.5" customHeight="1" x14ac:dyDescent="0.35">
      <c r="B11" s="1730"/>
      <c r="C11" s="1733"/>
      <c r="D11" s="1737"/>
      <c r="E11" s="1738"/>
      <c r="F11" s="1741" t="s">
        <v>187</v>
      </c>
      <c r="G11" s="1742"/>
      <c r="H11" s="1739" t="s">
        <v>483</v>
      </c>
      <c r="I11" s="1740"/>
    </row>
    <row r="12" spans="1:17" ht="52.5" customHeight="1" x14ac:dyDescent="0.35">
      <c r="B12" s="1731"/>
      <c r="C12" s="1734"/>
      <c r="D12" s="1136" t="s">
        <v>9</v>
      </c>
      <c r="E12" s="1138" t="s">
        <v>185</v>
      </c>
      <c r="F12" s="1138" t="s">
        <v>9</v>
      </c>
      <c r="G12" s="1135" t="s">
        <v>185</v>
      </c>
      <c r="H12" s="1136" t="s">
        <v>9</v>
      </c>
      <c r="I12" s="1137" t="s">
        <v>185</v>
      </c>
    </row>
    <row r="13" spans="1:17" ht="12.75" customHeight="1" x14ac:dyDescent="0.35">
      <c r="B13" s="1125" t="s">
        <v>8</v>
      </c>
      <c r="C13" s="929">
        <f>'31dictsaad'!D10-'31dictsaad'!H10</f>
        <v>14671</v>
      </c>
      <c r="D13" s="927">
        <v>0</v>
      </c>
      <c r="E13" s="1126">
        <v>0</v>
      </c>
      <c r="F13" s="927">
        <v>270</v>
      </c>
      <c r="G13" s="1126">
        <v>1.8403653466021404</v>
      </c>
      <c r="H13" s="927">
        <v>14401</v>
      </c>
      <c r="I13" s="1126">
        <f>H13/C13*100</f>
        <v>98.159634653397859</v>
      </c>
    </row>
    <row r="14" spans="1:17" x14ac:dyDescent="0.35">
      <c r="B14" s="1125" t="s">
        <v>7</v>
      </c>
      <c r="C14" s="934">
        <f>'31dictsaad'!D11-'31dictsaad'!H11</f>
        <v>4097</v>
      </c>
      <c r="D14" s="932">
        <v>0</v>
      </c>
      <c r="E14" s="1127">
        <v>0</v>
      </c>
      <c r="F14" s="932">
        <v>3815</v>
      </c>
      <c r="G14" s="1127">
        <v>93.116914815718815</v>
      </c>
      <c r="H14" s="932">
        <v>282</v>
      </c>
      <c r="I14" s="1127">
        <f t="shared" ref="I14:I31" si="0">H14/C14*100</f>
        <v>6.8830851842811818</v>
      </c>
    </row>
    <row r="15" spans="1:17" x14ac:dyDescent="0.35">
      <c r="B15" s="1125" t="s">
        <v>37</v>
      </c>
      <c r="C15" s="934">
        <f>'31dictsaad'!D12-'31dictsaad'!H12</f>
        <v>6448</v>
      </c>
      <c r="D15" s="932">
        <v>0</v>
      </c>
      <c r="E15" s="1127">
        <v>0</v>
      </c>
      <c r="F15" s="932">
        <v>312</v>
      </c>
      <c r="G15" s="1127">
        <v>4.838709677419355</v>
      </c>
      <c r="H15" s="932">
        <v>6136</v>
      </c>
      <c r="I15" s="1127">
        <f t="shared" si="0"/>
        <v>95.161290322580655</v>
      </c>
    </row>
    <row r="16" spans="1:17" x14ac:dyDescent="0.35">
      <c r="B16" s="1125" t="s">
        <v>38</v>
      </c>
      <c r="C16" s="934">
        <f>'31dictsaad'!D13-'31dictsaad'!H13</f>
        <v>3061</v>
      </c>
      <c r="D16" s="932">
        <v>0</v>
      </c>
      <c r="E16" s="1127">
        <v>0</v>
      </c>
      <c r="F16" s="932">
        <v>1539</v>
      </c>
      <c r="G16" s="1127">
        <v>50.277687030382225</v>
      </c>
      <c r="H16" s="932">
        <v>1522</v>
      </c>
      <c r="I16" s="1127">
        <f t="shared" si="0"/>
        <v>49.722312969617768</v>
      </c>
    </row>
    <row r="17" spans="2:9" x14ac:dyDescent="0.35">
      <c r="B17" s="1125" t="s">
        <v>6</v>
      </c>
      <c r="C17" s="934">
        <f>'31dictsaad'!D14-'31dictsaad'!H14</f>
        <v>2472</v>
      </c>
      <c r="D17" s="932">
        <v>0</v>
      </c>
      <c r="E17" s="1127">
        <v>0</v>
      </c>
      <c r="F17" s="932">
        <v>894</v>
      </c>
      <c r="G17" s="1127">
        <v>36.165048543689323</v>
      </c>
      <c r="H17" s="932">
        <v>1578</v>
      </c>
      <c r="I17" s="1127">
        <f t="shared" si="0"/>
        <v>63.834951456310684</v>
      </c>
    </row>
    <row r="18" spans="2:9" x14ac:dyDescent="0.35">
      <c r="B18" s="1125" t="s">
        <v>5</v>
      </c>
      <c r="C18" s="934">
        <f>'31dictsaad'!D15-'31dictsaad'!H15</f>
        <v>459</v>
      </c>
      <c r="D18" s="932">
        <v>1</v>
      </c>
      <c r="E18" s="1127">
        <v>0.2178649237472767</v>
      </c>
      <c r="F18" s="932">
        <v>315</v>
      </c>
      <c r="G18" s="1127">
        <v>68.627450980392155</v>
      </c>
      <c r="H18" s="932">
        <v>143</v>
      </c>
      <c r="I18" s="1127">
        <f t="shared" si="0"/>
        <v>31.154684095860567</v>
      </c>
    </row>
    <row r="19" spans="2:9" x14ac:dyDescent="0.35">
      <c r="B19" s="1125" t="s">
        <v>4</v>
      </c>
      <c r="C19" s="934">
        <f>'31dictsaad'!D16-'31dictsaad'!H16</f>
        <v>2653</v>
      </c>
      <c r="D19" s="932">
        <v>1919</v>
      </c>
      <c r="E19" s="1127">
        <v>72.333207689408212</v>
      </c>
      <c r="F19" s="932">
        <v>734</v>
      </c>
      <c r="G19" s="1127">
        <v>27.666792310591781</v>
      </c>
      <c r="H19" s="932">
        <v>0</v>
      </c>
      <c r="I19" s="1127">
        <f t="shared" si="0"/>
        <v>0</v>
      </c>
    </row>
    <row r="20" spans="2:9" x14ac:dyDescent="0.35">
      <c r="B20" s="1125" t="s">
        <v>40</v>
      </c>
      <c r="C20" s="934">
        <f>'31dictsaad'!D17-'31dictsaad'!H17</f>
        <v>2592</v>
      </c>
      <c r="D20" s="932">
        <v>0</v>
      </c>
      <c r="E20" s="1127">
        <v>0</v>
      </c>
      <c r="F20" s="932">
        <v>2236</v>
      </c>
      <c r="G20" s="1127">
        <v>86.26543209876543</v>
      </c>
      <c r="H20" s="932">
        <v>356</v>
      </c>
      <c r="I20" s="1127">
        <f t="shared" si="0"/>
        <v>13.734567901234568</v>
      </c>
    </row>
    <row r="21" spans="2:9" x14ac:dyDescent="0.35">
      <c r="B21" s="1125" t="s">
        <v>41</v>
      </c>
      <c r="C21" s="934">
        <f>'31dictsaad'!D18-'31dictsaad'!H18</f>
        <v>43666</v>
      </c>
      <c r="D21" s="932">
        <v>0</v>
      </c>
      <c r="E21" s="1127">
        <v>0</v>
      </c>
      <c r="F21" s="932">
        <v>29064</v>
      </c>
      <c r="G21" s="1127">
        <v>66.559794806027568</v>
      </c>
      <c r="H21" s="932">
        <v>14602</v>
      </c>
      <c r="I21" s="1127">
        <f t="shared" si="0"/>
        <v>33.440205193972425</v>
      </c>
    </row>
    <row r="22" spans="2:9" x14ac:dyDescent="0.35">
      <c r="B22" s="1125" t="s">
        <v>3</v>
      </c>
      <c r="C22" s="934">
        <f>'31dictsaad'!D19-'31dictsaad'!H19</f>
        <v>17635</v>
      </c>
      <c r="D22" s="932">
        <v>213</v>
      </c>
      <c r="E22" s="1127">
        <v>1.207825347320669</v>
      </c>
      <c r="F22" s="932">
        <v>7746</v>
      </c>
      <c r="G22" s="1127">
        <v>43.924014743407994</v>
      </c>
      <c r="H22" s="932">
        <v>9676</v>
      </c>
      <c r="I22" s="1127">
        <f t="shared" si="0"/>
        <v>54.868159909271327</v>
      </c>
    </row>
    <row r="23" spans="2:9" x14ac:dyDescent="0.35">
      <c r="B23" s="1125" t="s">
        <v>2</v>
      </c>
      <c r="C23" s="934">
        <f>'31dictsaad'!D20-'31dictsaad'!H20</f>
        <v>3373</v>
      </c>
      <c r="D23" s="932">
        <v>0</v>
      </c>
      <c r="E23" s="1127">
        <v>0</v>
      </c>
      <c r="F23" s="932">
        <v>2473</v>
      </c>
      <c r="G23" s="1127">
        <v>73.317521494218795</v>
      </c>
      <c r="H23" s="932">
        <v>900</v>
      </c>
      <c r="I23" s="1127">
        <f t="shared" si="0"/>
        <v>26.682478505781205</v>
      </c>
    </row>
    <row r="24" spans="2:9" x14ac:dyDescent="0.35">
      <c r="B24" s="1125" t="s">
        <v>35</v>
      </c>
      <c r="C24" s="934">
        <f>'31dictsaad'!D21-'31dictsaad'!H21</f>
        <v>149</v>
      </c>
      <c r="D24" s="932">
        <v>0</v>
      </c>
      <c r="E24" s="1127">
        <v>0</v>
      </c>
      <c r="F24" s="932">
        <v>2</v>
      </c>
      <c r="G24" s="1127">
        <v>1.3422818791946309</v>
      </c>
      <c r="H24" s="932">
        <v>147</v>
      </c>
      <c r="I24" s="1127">
        <f t="shared" si="0"/>
        <v>98.65771812080537</v>
      </c>
    </row>
    <row r="25" spans="2:9" x14ac:dyDescent="0.35">
      <c r="B25" s="1125" t="s">
        <v>42</v>
      </c>
      <c r="C25" s="934">
        <f>'31dictsaad'!D22-'31dictsaad'!H22</f>
        <v>157</v>
      </c>
      <c r="D25" s="932">
        <v>1</v>
      </c>
      <c r="E25" s="1127">
        <v>0.63694267515923575</v>
      </c>
      <c r="F25" s="932">
        <v>48</v>
      </c>
      <c r="G25" s="1127">
        <v>30.573248407643312</v>
      </c>
      <c r="H25" s="932">
        <v>108</v>
      </c>
      <c r="I25" s="1127">
        <f t="shared" si="0"/>
        <v>68.789808917197448</v>
      </c>
    </row>
    <row r="26" spans="2:9" x14ac:dyDescent="0.35">
      <c r="B26" s="1125" t="s">
        <v>43</v>
      </c>
      <c r="C26" s="934">
        <f>'31dictsaad'!D23-'31dictsaad'!H23</f>
        <v>7450</v>
      </c>
      <c r="D26" s="932">
        <v>0</v>
      </c>
      <c r="E26" s="1127">
        <v>0</v>
      </c>
      <c r="F26" s="932">
        <v>3353</v>
      </c>
      <c r="G26" s="1127">
        <v>45.006711409395969</v>
      </c>
      <c r="H26" s="932">
        <v>4097</v>
      </c>
      <c r="I26" s="1127">
        <f t="shared" si="0"/>
        <v>54.993288590604031</v>
      </c>
    </row>
    <row r="27" spans="2:9" x14ac:dyDescent="0.35">
      <c r="B27" s="1125" t="s">
        <v>44</v>
      </c>
      <c r="C27" s="934">
        <f>'31dictsaad'!D24-'31dictsaad'!H24</f>
        <v>84</v>
      </c>
      <c r="D27" s="932">
        <v>0</v>
      </c>
      <c r="E27" s="1127">
        <v>0</v>
      </c>
      <c r="F27" s="932">
        <v>4</v>
      </c>
      <c r="G27" s="1127">
        <v>4.7619047619047619</v>
      </c>
      <c r="H27" s="932">
        <v>80</v>
      </c>
      <c r="I27" s="1127">
        <f t="shared" si="0"/>
        <v>95.238095238095227</v>
      </c>
    </row>
    <row r="28" spans="2:9" x14ac:dyDescent="0.35">
      <c r="B28" s="1125" t="s">
        <v>45</v>
      </c>
      <c r="C28" s="934">
        <f>'31dictsaad'!D25-'31dictsaad'!H25</f>
        <v>149</v>
      </c>
      <c r="D28" s="932">
        <v>0</v>
      </c>
      <c r="E28" s="1127">
        <v>0</v>
      </c>
      <c r="F28" s="932">
        <v>14</v>
      </c>
      <c r="G28" s="1127">
        <v>9.3959731543624159</v>
      </c>
      <c r="H28" s="932">
        <v>135</v>
      </c>
      <c r="I28" s="1127">
        <f t="shared" si="0"/>
        <v>90.604026845637591</v>
      </c>
    </row>
    <row r="29" spans="2:9" x14ac:dyDescent="0.35">
      <c r="B29" s="1125" t="s">
        <v>46</v>
      </c>
      <c r="C29" s="934">
        <f>'31dictsaad'!D26-'31dictsaad'!H26</f>
        <v>6</v>
      </c>
      <c r="D29" s="932">
        <v>0</v>
      </c>
      <c r="E29" s="1127">
        <v>0</v>
      </c>
      <c r="F29" s="932">
        <v>2</v>
      </c>
      <c r="G29" s="1127">
        <v>33.333333333333329</v>
      </c>
      <c r="H29" s="932">
        <v>4</v>
      </c>
      <c r="I29" s="1127">
        <f t="shared" si="0"/>
        <v>66.666666666666657</v>
      </c>
    </row>
    <row r="30" spans="2:9" x14ac:dyDescent="0.35">
      <c r="B30" s="1125" t="s">
        <v>1</v>
      </c>
      <c r="C30" s="1128">
        <f>'31dictsaad'!D27-'31dictsaad'!H27</f>
        <v>138</v>
      </c>
      <c r="D30" s="954">
        <v>0</v>
      </c>
      <c r="E30" s="1129">
        <v>0</v>
      </c>
      <c r="F30" s="954">
        <v>102</v>
      </c>
      <c r="G30" s="1129">
        <v>73.91304347826086</v>
      </c>
      <c r="H30" s="954">
        <v>36</v>
      </c>
      <c r="I30" s="1129">
        <f t="shared" si="0"/>
        <v>26.086956521739129</v>
      </c>
    </row>
    <row r="31" spans="2:9" x14ac:dyDescent="0.35">
      <c r="B31" s="1309" t="s">
        <v>0</v>
      </c>
      <c r="C31" s="1310">
        <f>SUM(C13:C30)</f>
        <v>109260</v>
      </c>
      <c r="D31" s="1285">
        <f>SUM(D13:D30)</f>
        <v>2134</v>
      </c>
      <c r="E31" s="1311">
        <f t="shared" ref="E31" si="1">D31/C31*100</f>
        <v>1.9531393007505033</v>
      </c>
      <c r="F31" s="1285">
        <f>SUM(F13:F30)</f>
        <v>52923</v>
      </c>
      <c r="G31" s="1311">
        <f t="shared" ref="G31" si="2">F31/C31*100</f>
        <v>48.437671609006038</v>
      </c>
      <c r="H31" s="1285">
        <f>SUM(H13:H30)</f>
        <v>54203</v>
      </c>
      <c r="I31" s="1311">
        <f t="shared" si="0"/>
        <v>49.609189090243454</v>
      </c>
    </row>
    <row r="32" spans="2:9" ht="5.15" customHeight="1" x14ac:dyDescent="0.35">
      <c r="B32" s="1130"/>
      <c r="C32" s="1130"/>
      <c r="D32" s="1130"/>
      <c r="E32" s="1130"/>
      <c r="F32" s="1130"/>
      <c r="G32" s="1130"/>
      <c r="H32" s="1130"/>
      <c r="I32" s="1130"/>
    </row>
    <row r="33" spans="2:9" x14ac:dyDescent="0.35">
      <c r="B33" s="1131" t="s">
        <v>281</v>
      </c>
      <c r="C33" s="1130"/>
      <c r="D33" s="1130"/>
      <c r="E33" s="1130"/>
      <c r="F33" s="1130"/>
      <c r="G33" s="1130"/>
      <c r="H33" s="1130"/>
      <c r="I33" s="1130"/>
    </row>
    <row r="34" spans="2:9" x14ac:dyDescent="0.35">
      <c r="B34" s="1131" t="s">
        <v>466</v>
      </c>
      <c r="C34" s="1130"/>
      <c r="D34" s="1130"/>
      <c r="E34" s="1130"/>
      <c r="F34" s="1130"/>
      <c r="G34" s="1130"/>
      <c r="H34" s="1130"/>
      <c r="I34" s="1130"/>
    </row>
    <row r="35" spans="2:9" x14ac:dyDescent="0.35">
      <c r="B35" s="1726" t="s">
        <v>467</v>
      </c>
      <c r="C35" s="1726"/>
      <c r="D35" s="1726"/>
      <c r="E35" s="1726"/>
      <c r="F35" s="1726"/>
      <c r="G35" s="1726"/>
      <c r="H35" s="1726"/>
      <c r="I35" s="1726"/>
    </row>
    <row r="36" spans="2:9" ht="16.5" x14ac:dyDescent="0.35">
      <c r="B36" s="1131" t="s">
        <v>482</v>
      </c>
      <c r="C36" s="1130"/>
      <c r="D36" s="1130"/>
      <c r="E36" s="1130"/>
      <c r="F36" s="1130"/>
      <c r="G36" s="1130"/>
      <c r="H36" s="1130"/>
      <c r="I36" s="1130"/>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Hoja54">
    <pageSetUpPr fitToPage="1"/>
  </sheetPr>
  <dimension ref="A1:Q36"/>
  <sheetViews>
    <sheetView zoomScaleNormal="100" workbookViewId="0"/>
  </sheetViews>
  <sheetFormatPr baseColWidth="10" defaultColWidth="11.453125" defaultRowHeight="14.5" x14ac:dyDescent="0.35"/>
  <cols>
    <col min="1" max="1" width="3.26953125" style="1123" customWidth="1"/>
    <col min="2" max="2" width="28.453125" style="1123" customWidth="1"/>
    <col min="3" max="3" width="16.7265625" style="1123" customWidth="1"/>
    <col min="4" max="4" width="10.26953125" style="1123" customWidth="1"/>
    <col min="5" max="5" width="15" style="1123" customWidth="1"/>
    <col min="6" max="6" width="10" style="1123" customWidth="1"/>
    <col min="7" max="7" width="15.453125" style="1123" customWidth="1"/>
    <col min="8" max="8" width="9.7265625" style="1123" customWidth="1"/>
    <col min="9" max="9" width="14.54296875" style="1123" customWidth="1"/>
    <col min="10" max="16384" width="11.453125" style="1123"/>
  </cols>
  <sheetData>
    <row r="1" spans="1:17" s="1116" customFormat="1" x14ac:dyDescent="0.35">
      <c r="A1" s="1116" t="s">
        <v>96</v>
      </c>
      <c r="B1" s="1116" t="s">
        <v>56</v>
      </c>
      <c r="I1" s="1116" t="s">
        <v>96</v>
      </c>
      <c r="J1" s="1116" t="s">
        <v>67</v>
      </c>
      <c r="Q1" s="1116" t="s">
        <v>81</v>
      </c>
    </row>
    <row r="2" spans="1:17" s="1116" customFormat="1" x14ac:dyDescent="0.35"/>
    <row r="3" spans="1:17" s="1116" customFormat="1" x14ac:dyDescent="0.35"/>
    <row r="4" spans="1:17" s="1116" customFormat="1" x14ac:dyDescent="0.35"/>
    <row r="5" spans="1:17" s="1116" customFormat="1" ht="16.5" customHeight="1" x14ac:dyDescent="0.35"/>
    <row r="6" spans="1:17" s="1120" customFormat="1" ht="38.25" customHeight="1" x14ac:dyDescent="0.25">
      <c r="A6" s="1117"/>
      <c r="B6" s="1727" t="s">
        <v>459</v>
      </c>
      <c r="C6" s="1727"/>
      <c r="D6" s="1727"/>
      <c r="E6" s="1727"/>
      <c r="F6" s="1727"/>
      <c r="G6" s="1727"/>
      <c r="H6" s="1727"/>
      <c r="I6" s="1727"/>
      <c r="J6" s="1118"/>
      <c r="K6" s="1118"/>
      <c r="L6" s="1119"/>
      <c r="M6" s="1119"/>
      <c r="N6" s="1119"/>
      <c r="O6" s="1119"/>
      <c r="P6" s="1119"/>
      <c r="Q6" s="1119"/>
    </row>
    <row r="7" spans="1:17" s="1120" customFormat="1" ht="15.75" customHeight="1" x14ac:dyDescent="0.25">
      <c r="A7" s="1117"/>
      <c r="B7" s="1728" t="str">
        <f>porsaad!$B$6</f>
        <v>Situación a 31 de diciembre de 2025</v>
      </c>
      <c r="C7" s="1728"/>
      <c r="D7" s="1728"/>
      <c r="E7" s="1728"/>
      <c r="F7" s="1728"/>
      <c r="G7" s="1728"/>
      <c r="H7" s="1728"/>
      <c r="I7" s="1728"/>
      <c r="J7" s="1121"/>
      <c r="K7" s="1121"/>
      <c r="L7" s="1122"/>
      <c r="M7" s="1122"/>
      <c r="N7" s="1122"/>
      <c r="O7" s="1122"/>
      <c r="P7" s="1122"/>
      <c r="Q7" s="1122"/>
    </row>
    <row r="8" spans="1:17" ht="8.25" customHeight="1" x14ac:dyDescent="0.35">
      <c r="H8" s="1124"/>
    </row>
    <row r="9" spans="1:17" ht="15" customHeight="1" x14ac:dyDescent="0.35">
      <c r="B9" s="1729" t="s">
        <v>12</v>
      </c>
      <c r="C9" s="1732" t="s">
        <v>277</v>
      </c>
      <c r="D9" s="1133"/>
      <c r="E9" s="1133"/>
      <c r="F9" s="1133"/>
      <c r="G9" s="1133"/>
      <c r="H9" s="1133"/>
      <c r="I9" s="1134"/>
    </row>
    <row r="10" spans="1:17" ht="15.75" customHeight="1" x14ac:dyDescent="0.35">
      <c r="B10" s="1730"/>
      <c r="C10" s="1733"/>
      <c r="D10" s="1735" t="s">
        <v>133</v>
      </c>
      <c r="E10" s="1736"/>
      <c r="F10" s="1739" t="s">
        <v>134</v>
      </c>
      <c r="G10" s="1740"/>
      <c r="H10" s="1740"/>
      <c r="I10" s="1740"/>
    </row>
    <row r="11" spans="1:17" ht="40.5" customHeight="1" x14ac:dyDescent="0.35">
      <c r="B11" s="1730"/>
      <c r="C11" s="1733"/>
      <c r="D11" s="1737"/>
      <c r="E11" s="1738"/>
      <c r="F11" s="1741" t="s">
        <v>278</v>
      </c>
      <c r="G11" s="1742"/>
      <c r="H11" s="1739" t="s">
        <v>279</v>
      </c>
      <c r="I11" s="1740"/>
    </row>
    <row r="12" spans="1:17" ht="52.5" customHeight="1" x14ac:dyDescent="0.35">
      <c r="B12" s="1731"/>
      <c r="C12" s="1734"/>
      <c r="D12" s="1136" t="s">
        <v>9</v>
      </c>
      <c r="E12" s="1138" t="s">
        <v>280</v>
      </c>
      <c r="F12" s="1138" t="s">
        <v>9</v>
      </c>
      <c r="G12" s="1135" t="s">
        <v>280</v>
      </c>
      <c r="H12" s="1136" t="s">
        <v>9</v>
      </c>
      <c r="I12" s="1137" t="s">
        <v>280</v>
      </c>
    </row>
    <row r="13" spans="1:17" ht="12.75" customHeight="1" x14ac:dyDescent="0.35">
      <c r="B13" s="1125" t="s">
        <v>8</v>
      </c>
      <c r="C13" s="929">
        <f>D13+F13+H13</f>
        <v>13300</v>
      </c>
      <c r="D13" s="927">
        <v>49</v>
      </c>
      <c r="E13" s="1126">
        <v>0.36842105263157893</v>
      </c>
      <c r="F13" s="927">
        <v>298</v>
      </c>
      <c r="G13" s="1126">
        <v>2.2406015037593985</v>
      </c>
      <c r="H13" s="927">
        <v>12953</v>
      </c>
      <c r="I13" s="1126">
        <f>H13/C13*100</f>
        <v>97.390977443609032</v>
      </c>
    </row>
    <row r="14" spans="1:17" x14ac:dyDescent="0.35">
      <c r="B14" s="1125" t="s">
        <v>7</v>
      </c>
      <c r="C14" s="934">
        <f t="shared" ref="C14:C30" si="0">D14+F14+H14</f>
        <v>53</v>
      </c>
      <c r="D14" s="932">
        <v>0</v>
      </c>
      <c r="E14" s="1127">
        <v>0</v>
      </c>
      <c r="F14" s="932">
        <v>43</v>
      </c>
      <c r="G14" s="1127">
        <v>81.132075471698116</v>
      </c>
      <c r="H14" s="932">
        <v>10</v>
      </c>
      <c r="I14" s="1127">
        <f t="shared" ref="I14:I31" si="1">H14/C14*100</f>
        <v>18.867924528301888</v>
      </c>
    </row>
    <row r="15" spans="1:17" x14ac:dyDescent="0.35">
      <c r="B15" s="1125" t="s">
        <v>37</v>
      </c>
      <c r="C15" s="934">
        <f t="shared" si="0"/>
        <v>379</v>
      </c>
      <c r="D15" s="932">
        <v>8</v>
      </c>
      <c r="E15" s="1127">
        <v>2.1108179419525066</v>
      </c>
      <c r="F15" s="932">
        <v>52</v>
      </c>
      <c r="G15" s="1127">
        <v>13.720316622691293</v>
      </c>
      <c r="H15" s="932">
        <v>319</v>
      </c>
      <c r="I15" s="1127">
        <f t="shared" si="1"/>
        <v>84.168865435356196</v>
      </c>
    </row>
    <row r="16" spans="1:17" x14ac:dyDescent="0.35">
      <c r="B16" s="1125" t="s">
        <v>38</v>
      </c>
      <c r="C16" s="934">
        <f t="shared" si="0"/>
        <v>3846</v>
      </c>
      <c r="D16" s="932">
        <v>3</v>
      </c>
      <c r="E16" s="1127">
        <v>7.8003120124804995E-2</v>
      </c>
      <c r="F16" s="932">
        <v>1389</v>
      </c>
      <c r="G16" s="1127">
        <v>36.115444617784711</v>
      </c>
      <c r="H16" s="932">
        <v>2454</v>
      </c>
      <c r="I16" s="1127">
        <f t="shared" si="1"/>
        <v>63.806552262090491</v>
      </c>
    </row>
    <row r="17" spans="2:9" x14ac:dyDescent="0.35">
      <c r="B17" s="1125" t="s">
        <v>6</v>
      </c>
      <c r="C17" s="934">
        <f t="shared" si="0"/>
        <v>2427</v>
      </c>
      <c r="D17" s="932">
        <v>48</v>
      </c>
      <c r="E17" s="1127">
        <v>1.9777503090234856</v>
      </c>
      <c r="F17" s="932">
        <v>90</v>
      </c>
      <c r="G17" s="1127">
        <v>3.7082818294190356</v>
      </c>
      <c r="H17" s="932">
        <v>2289</v>
      </c>
      <c r="I17" s="1127">
        <f t="shared" si="1"/>
        <v>94.313967861557472</v>
      </c>
    </row>
    <row r="18" spans="2:9" x14ac:dyDescent="0.35">
      <c r="B18" s="1125" t="s">
        <v>5</v>
      </c>
      <c r="C18" s="934">
        <f t="shared" si="0"/>
        <v>425</v>
      </c>
      <c r="D18" s="932">
        <v>3</v>
      </c>
      <c r="E18" s="1127">
        <v>0.70588235294117652</v>
      </c>
      <c r="F18" s="932">
        <v>358</v>
      </c>
      <c r="G18" s="1127">
        <v>84.235294117647058</v>
      </c>
      <c r="H18" s="932">
        <v>64</v>
      </c>
      <c r="I18" s="1127">
        <f t="shared" si="1"/>
        <v>15.058823529411763</v>
      </c>
    </row>
    <row r="19" spans="2:9" x14ac:dyDescent="0.35">
      <c r="B19" s="1125" t="s">
        <v>4</v>
      </c>
      <c r="C19" s="934">
        <f t="shared" si="0"/>
        <v>151</v>
      </c>
      <c r="D19" s="932">
        <v>31</v>
      </c>
      <c r="E19" s="1127">
        <v>20.52980132450331</v>
      </c>
      <c r="F19" s="932">
        <v>120</v>
      </c>
      <c r="G19" s="1127">
        <v>79.47019867549669</v>
      </c>
      <c r="H19" s="932">
        <v>0</v>
      </c>
      <c r="I19" s="1127">
        <f t="shared" si="1"/>
        <v>0</v>
      </c>
    </row>
    <row r="20" spans="2:9" x14ac:dyDescent="0.35">
      <c r="B20" s="1125" t="s">
        <v>40</v>
      </c>
      <c r="C20" s="934">
        <f t="shared" si="0"/>
        <v>1924</v>
      </c>
      <c r="D20" s="932">
        <v>7</v>
      </c>
      <c r="E20" s="1127">
        <v>0.36382536382536385</v>
      </c>
      <c r="F20" s="932">
        <v>1039</v>
      </c>
      <c r="G20" s="1127">
        <v>54.002079002079007</v>
      </c>
      <c r="H20" s="932">
        <v>878</v>
      </c>
      <c r="I20" s="1127">
        <f t="shared" si="1"/>
        <v>45.634095634095637</v>
      </c>
    </row>
    <row r="21" spans="2:9" x14ac:dyDescent="0.35">
      <c r="B21" s="1125" t="s">
        <v>41</v>
      </c>
      <c r="C21" s="934">
        <f t="shared" si="0"/>
        <v>38335</v>
      </c>
      <c r="D21" s="932">
        <v>25</v>
      </c>
      <c r="E21" s="1127">
        <v>6.5214555888874398E-2</v>
      </c>
      <c r="F21" s="932">
        <v>2534</v>
      </c>
      <c r="G21" s="1127">
        <v>6.610147384896309</v>
      </c>
      <c r="H21" s="932">
        <v>35776</v>
      </c>
      <c r="I21" s="1127">
        <f t="shared" si="1"/>
        <v>93.32463805921482</v>
      </c>
    </row>
    <row r="22" spans="2:9" x14ac:dyDescent="0.35">
      <c r="B22" s="1125" t="s">
        <v>3</v>
      </c>
      <c r="C22" s="934">
        <f t="shared" si="0"/>
        <v>8677</v>
      </c>
      <c r="D22" s="932">
        <v>1254</v>
      </c>
      <c r="E22" s="1127">
        <v>14.45199953901118</v>
      </c>
      <c r="F22" s="932">
        <v>1435</v>
      </c>
      <c r="G22" s="1127">
        <v>16.537973954131612</v>
      </c>
      <c r="H22" s="932">
        <v>5988</v>
      </c>
      <c r="I22" s="1127">
        <f t="shared" si="1"/>
        <v>69.010026506857216</v>
      </c>
    </row>
    <row r="23" spans="2:9" x14ac:dyDescent="0.35">
      <c r="B23" s="1125" t="s">
        <v>2</v>
      </c>
      <c r="C23" s="934">
        <f t="shared" si="0"/>
        <v>4838</v>
      </c>
      <c r="D23" s="932">
        <v>16</v>
      </c>
      <c r="E23" s="1127">
        <v>0.33071517155849522</v>
      </c>
      <c r="F23" s="932">
        <v>1323</v>
      </c>
      <c r="G23" s="1127">
        <v>27.346010748243078</v>
      </c>
      <c r="H23" s="932">
        <v>3499</v>
      </c>
      <c r="I23" s="1127">
        <f t="shared" si="1"/>
        <v>72.323274080198431</v>
      </c>
    </row>
    <row r="24" spans="2:9" x14ac:dyDescent="0.35">
      <c r="B24" s="1125" t="s">
        <v>35</v>
      </c>
      <c r="C24" s="934">
        <f t="shared" si="0"/>
        <v>594</v>
      </c>
      <c r="D24" s="932">
        <v>10</v>
      </c>
      <c r="E24" s="1127">
        <v>1.6835016835016834</v>
      </c>
      <c r="F24" s="932">
        <v>12</v>
      </c>
      <c r="G24" s="1127">
        <v>2.0202020202020203</v>
      </c>
      <c r="H24" s="932">
        <v>572</v>
      </c>
      <c r="I24" s="1127">
        <f t="shared" si="1"/>
        <v>96.296296296296291</v>
      </c>
    </row>
    <row r="25" spans="2:9" x14ac:dyDescent="0.35">
      <c r="B25" s="1125" t="s">
        <v>42</v>
      </c>
      <c r="C25" s="934">
        <f t="shared" si="0"/>
        <v>10056</v>
      </c>
      <c r="D25" s="932">
        <v>401</v>
      </c>
      <c r="E25" s="1127">
        <v>3.9876690533015116</v>
      </c>
      <c r="F25" s="932">
        <v>449</v>
      </c>
      <c r="G25" s="1127">
        <v>4.4649960222752583</v>
      </c>
      <c r="H25" s="932">
        <v>9206</v>
      </c>
      <c r="I25" s="1127">
        <f t="shared" si="1"/>
        <v>91.547334924423225</v>
      </c>
    </row>
    <row r="26" spans="2:9" x14ac:dyDescent="0.35">
      <c r="B26" s="1125" t="s">
        <v>43</v>
      </c>
      <c r="C26" s="934">
        <f t="shared" si="0"/>
        <v>7279</v>
      </c>
      <c r="D26" s="932">
        <v>6</v>
      </c>
      <c r="E26" s="1127">
        <v>8.2428905069377667E-2</v>
      </c>
      <c r="F26" s="932">
        <v>346</v>
      </c>
      <c r="G26" s="1127">
        <v>4.7534001923341123</v>
      </c>
      <c r="H26" s="932">
        <v>6927</v>
      </c>
      <c r="I26" s="1127">
        <f t="shared" si="1"/>
        <v>95.16417090259651</v>
      </c>
    </row>
    <row r="27" spans="2:9" x14ac:dyDescent="0.35">
      <c r="B27" s="1125" t="s">
        <v>44</v>
      </c>
      <c r="C27" s="934">
        <f t="shared" si="0"/>
        <v>609</v>
      </c>
      <c r="D27" s="932">
        <v>100</v>
      </c>
      <c r="E27" s="1127">
        <v>16.420361247947454</v>
      </c>
      <c r="F27" s="932">
        <v>94</v>
      </c>
      <c r="G27" s="1127">
        <v>15.435139573070607</v>
      </c>
      <c r="H27" s="932">
        <v>415</v>
      </c>
      <c r="I27" s="1127">
        <f t="shared" si="1"/>
        <v>68.144499178981931</v>
      </c>
    </row>
    <row r="28" spans="2:9" x14ac:dyDescent="0.35">
      <c r="B28" s="1125" t="s">
        <v>45</v>
      </c>
      <c r="C28" s="934">
        <f t="shared" si="0"/>
        <v>13234</v>
      </c>
      <c r="D28" s="932">
        <v>1193</v>
      </c>
      <c r="E28" s="1127">
        <v>9.0146592111228649</v>
      </c>
      <c r="F28" s="932">
        <v>2965</v>
      </c>
      <c r="G28" s="1127">
        <v>22.404412875925647</v>
      </c>
      <c r="H28" s="932">
        <v>9076</v>
      </c>
      <c r="I28" s="1127">
        <f t="shared" si="1"/>
        <v>68.580927912951481</v>
      </c>
    </row>
    <row r="29" spans="2:9" x14ac:dyDescent="0.35">
      <c r="B29" s="1125" t="s">
        <v>46</v>
      </c>
      <c r="C29" s="934">
        <f t="shared" si="0"/>
        <v>809</v>
      </c>
      <c r="D29" s="932">
        <v>123</v>
      </c>
      <c r="E29" s="1127">
        <v>15.203955500618047</v>
      </c>
      <c r="F29" s="932">
        <v>588</v>
      </c>
      <c r="G29" s="1127">
        <v>72.68232385661311</v>
      </c>
      <c r="H29" s="932">
        <v>98</v>
      </c>
      <c r="I29" s="1127">
        <f t="shared" si="1"/>
        <v>12.11372064276885</v>
      </c>
    </row>
    <row r="30" spans="2:9" x14ac:dyDescent="0.35">
      <c r="B30" s="1125" t="s">
        <v>1</v>
      </c>
      <c r="C30" s="1128">
        <f t="shared" si="0"/>
        <v>391</v>
      </c>
      <c r="D30" s="954">
        <v>0</v>
      </c>
      <c r="E30" s="1129">
        <v>0</v>
      </c>
      <c r="F30" s="954">
        <v>154</v>
      </c>
      <c r="G30" s="1129">
        <v>39.386189258312022</v>
      </c>
      <c r="H30" s="954">
        <v>237</v>
      </c>
      <c r="I30" s="1129">
        <f t="shared" si="1"/>
        <v>60.613810741687978</v>
      </c>
    </row>
    <row r="31" spans="2:9" x14ac:dyDescent="0.35">
      <c r="B31" s="1309" t="s">
        <v>0</v>
      </c>
      <c r="C31" s="1310">
        <f>SUM(C13:C30)</f>
        <v>107327</v>
      </c>
      <c r="D31" s="1285">
        <f>SUM(D13:D30)</f>
        <v>3277</v>
      </c>
      <c r="E31" s="1311">
        <f t="shared" ref="E31" si="2">D31/C31*100</f>
        <v>3.05328575288604</v>
      </c>
      <c r="F31" s="1285">
        <f>SUM(F13:F30)</f>
        <v>13289</v>
      </c>
      <c r="G31" s="1311">
        <f t="shared" ref="G31" si="3">F31/C31*100</f>
        <v>12.381786502930298</v>
      </c>
      <c r="H31" s="1285">
        <f>SUM(H13:H30)</f>
        <v>90761</v>
      </c>
      <c r="I31" s="1311">
        <f t="shared" si="1"/>
        <v>84.564927744183663</v>
      </c>
    </row>
    <row r="32" spans="2:9" x14ac:dyDescent="0.35">
      <c r="B32" s="1130"/>
      <c r="C32" s="1130"/>
      <c r="D32" s="1130"/>
      <c r="E32" s="1130"/>
      <c r="F32" s="1130"/>
      <c r="G32" s="1130"/>
      <c r="H32" s="1130"/>
      <c r="I32" s="1130"/>
    </row>
    <row r="33" spans="2:9" x14ac:dyDescent="0.35">
      <c r="B33" s="1131" t="s">
        <v>281</v>
      </c>
      <c r="C33" s="1130"/>
      <c r="D33" s="1130"/>
      <c r="E33" s="1130"/>
      <c r="F33" s="1130"/>
      <c r="G33" s="1130"/>
      <c r="H33" s="1130"/>
      <c r="I33" s="1130"/>
    </row>
    <row r="34" spans="2:9" x14ac:dyDescent="0.35">
      <c r="B34" s="1131"/>
      <c r="C34" s="1130"/>
      <c r="D34" s="1130"/>
      <c r="E34" s="1130"/>
      <c r="F34" s="1130"/>
      <c r="G34" s="1130"/>
      <c r="H34" s="1130"/>
      <c r="I34" s="1130"/>
    </row>
    <row r="35" spans="2:9" x14ac:dyDescent="0.35">
      <c r="B35" s="1726"/>
      <c r="C35" s="1726"/>
      <c r="D35" s="1726"/>
      <c r="E35" s="1726"/>
      <c r="F35" s="1726"/>
      <c r="G35" s="1726"/>
      <c r="H35" s="1726"/>
      <c r="I35" s="1726"/>
    </row>
    <row r="36" spans="2:9" x14ac:dyDescent="0.35">
      <c r="B36" s="1131"/>
      <c r="C36" s="1130"/>
      <c r="D36" s="1130"/>
      <c r="E36" s="1130"/>
      <c r="F36" s="1130"/>
      <c r="G36" s="1130"/>
      <c r="H36" s="1130"/>
      <c r="I36" s="1130"/>
    </row>
  </sheetData>
  <mergeCells count="9">
    <mergeCell ref="B35:I35"/>
    <mergeCell ref="B6:I6"/>
    <mergeCell ref="B7:I7"/>
    <mergeCell ref="B9:B12"/>
    <mergeCell ref="C9:C12"/>
    <mergeCell ref="D10:E11"/>
    <mergeCell ref="F10:I10"/>
    <mergeCell ref="F11:G11"/>
    <mergeCell ref="H11:I11"/>
  </mergeCells>
  <printOptions horizontalCentered="1"/>
  <pageMargins left="0" right="0" top="0.43307086614173229" bottom="0.43307086614173229" header="0" footer="0"/>
  <pageSetup paperSize="9" scale="93" orientation="landscape" r:id="rId1"/>
  <headerFooter alignWithMargins="0"/>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Hoja56">
    <pageSetUpPr fitToPage="1"/>
  </sheetPr>
  <dimension ref="A1:O34"/>
  <sheetViews>
    <sheetView zoomScaleNormal="100" workbookViewId="0"/>
  </sheetViews>
  <sheetFormatPr baseColWidth="10" defaultColWidth="11.453125" defaultRowHeight="14.5" x14ac:dyDescent="0.35"/>
  <cols>
    <col min="1" max="1" width="3.26953125" style="1123" customWidth="1"/>
    <col min="2" max="2" width="28.453125" style="1123" customWidth="1"/>
    <col min="3" max="3" width="1.1796875" style="1123" customWidth="1"/>
    <col min="4" max="4" width="12.26953125" style="1123" bestFit="1" customWidth="1"/>
    <col min="5" max="5" width="15.1796875" style="1123" customWidth="1"/>
    <col min="6" max="6" width="13.54296875" style="1123" customWidth="1"/>
    <col min="7" max="7" width="1.1796875" style="1123" customWidth="1"/>
    <col min="8" max="8" width="12.453125" style="1123" customWidth="1"/>
    <col min="9" max="9" width="14.81640625" style="1123" customWidth="1"/>
    <col min="10" max="10" width="1.1796875" style="1123" customWidth="1"/>
    <col min="11" max="11" width="12.453125" style="1123" customWidth="1"/>
    <col min="12" max="12" width="14.7265625" style="1123" customWidth="1"/>
    <col min="13" max="16384" width="11.453125" style="1123"/>
  </cols>
  <sheetData>
    <row r="1" spans="1:15" s="1116" customFormat="1" x14ac:dyDescent="0.35">
      <c r="A1" s="1116" t="s">
        <v>96</v>
      </c>
      <c r="B1" s="1116" t="s">
        <v>56</v>
      </c>
      <c r="N1" s="1116" t="s">
        <v>81</v>
      </c>
    </row>
    <row r="2" spans="1:15" s="1116" customFormat="1" x14ac:dyDescent="0.35"/>
    <row r="3" spans="1:15" s="1116" customFormat="1" x14ac:dyDescent="0.35"/>
    <row r="4" spans="1:15" s="1116" customFormat="1" x14ac:dyDescent="0.35"/>
    <row r="5" spans="1:15" s="1116" customFormat="1" ht="16.5" customHeight="1" x14ac:dyDescent="0.35"/>
    <row r="6" spans="1:15" s="1120" customFormat="1" ht="38.25" customHeight="1" x14ac:dyDescent="0.25">
      <c r="A6" s="1117"/>
      <c r="B6" s="1727" t="s">
        <v>460</v>
      </c>
      <c r="C6" s="1727"/>
      <c r="D6" s="1727"/>
      <c r="E6" s="1727"/>
      <c r="F6" s="1727"/>
      <c r="G6" s="1727"/>
      <c r="H6" s="1727"/>
      <c r="I6" s="1727"/>
      <c r="J6" s="1727"/>
      <c r="K6" s="1727"/>
      <c r="L6" s="1727"/>
      <c r="M6" s="1119"/>
      <c r="N6" s="1119"/>
      <c r="O6" s="1119"/>
    </row>
    <row r="7" spans="1:15" s="1120" customFormat="1" ht="15.75" customHeight="1" x14ac:dyDescent="0.25">
      <c r="A7" s="1117"/>
      <c r="B7" s="1728" t="str">
        <f>porsaad!$B$6</f>
        <v>Situación a 31 de diciembre de 2025</v>
      </c>
      <c r="C7" s="1728"/>
      <c r="D7" s="1728"/>
      <c r="E7" s="1728"/>
      <c r="F7" s="1728"/>
      <c r="G7" s="1728"/>
      <c r="H7" s="1728"/>
      <c r="I7" s="1728"/>
      <c r="J7" s="1728"/>
      <c r="K7" s="1728"/>
      <c r="L7" s="1728"/>
      <c r="M7" s="1122"/>
      <c r="N7" s="1122"/>
      <c r="O7" s="1122"/>
    </row>
    <row r="8" spans="1:15" ht="8.25" customHeight="1" x14ac:dyDescent="0.35"/>
    <row r="9" spans="1:15" ht="15" customHeight="1" x14ac:dyDescent="0.35">
      <c r="B9" s="1746" t="s">
        <v>12</v>
      </c>
      <c r="D9" s="1743" t="s">
        <v>29</v>
      </c>
      <c r="E9" s="1752" t="s">
        <v>210</v>
      </c>
      <c r="F9" s="1748"/>
      <c r="G9" s="1139"/>
      <c r="H9" s="1729" t="s">
        <v>283</v>
      </c>
      <c r="I9" s="1748"/>
      <c r="J9" s="1139"/>
      <c r="K9" s="1729" t="s">
        <v>282</v>
      </c>
      <c r="L9" s="1748"/>
    </row>
    <row r="10" spans="1:15" ht="15.75" customHeight="1" x14ac:dyDescent="0.35">
      <c r="B10" s="1747"/>
      <c r="D10" s="1744"/>
      <c r="E10" s="1753"/>
      <c r="F10" s="1749"/>
      <c r="G10" s="1139"/>
      <c r="H10" s="1730"/>
      <c r="I10" s="1749"/>
      <c r="J10" s="1139"/>
      <c r="K10" s="1730"/>
      <c r="L10" s="1749"/>
    </row>
    <row r="11" spans="1:15" x14ac:dyDescent="0.35">
      <c r="B11" s="1747"/>
      <c r="D11" s="1744"/>
      <c r="E11" s="1753"/>
      <c r="F11" s="1749"/>
      <c r="G11" s="1139"/>
      <c r="H11" s="1730"/>
      <c r="I11" s="1749"/>
      <c r="J11" s="1139"/>
      <c r="K11" s="1730"/>
      <c r="L11" s="1749"/>
    </row>
    <row r="12" spans="1:15" ht="33" customHeight="1" x14ac:dyDescent="0.35">
      <c r="B12" s="1747"/>
      <c r="D12" s="1745"/>
      <c r="E12" s="1753"/>
      <c r="F12" s="1749"/>
      <c r="G12" s="1139"/>
      <c r="H12" s="1750"/>
      <c r="I12" s="1751"/>
      <c r="J12" s="1139"/>
      <c r="K12" s="1750"/>
      <c r="L12" s="1751"/>
    </row>
    <row r="13" spans="1:15" ht="29" x14ac:dyDescent="0.35">
      <c r="B13" s="1730"/>
      <c r="D13" s="1143" t="s">
        <v>9</v>
      </c>
      <c r="E13" s="1145" t="s">
        <v>9</v>
      </c>
      <c r="F13" s="1144" t="s">
        <v>186</v>
      </c>
      <c r="G13" s="1139"/>
      <c r="H13" s="1132" t="s">
        <v>9</v>
      </c>
      <c r="I13" s="1144" t="s">
        <v>284</v>
      </c>
      <c r="J13" s="1139"/>
      <c r="K13" s="1132" t="s">
        <v>9</v>
      </c>
      <c r="L13" s="1144" t="s">
        <v>186</v>
      </c>
    </row>
    <row r="14" spans="1:15" ht="12.75" customHeight="1" x14ac:dyDescent="0.35">
      <c r="B14" s="1140" t="s">
        <v>8</v>
      </c>
      <c r="D14" s="929">
        <f>'21solsaad'!D10</f>
        <v>456133</v>
      </c>
      <c r="E14" s="929">
        <f>'10pendResol'!H13</f>
        <v>14401</v>
      </c>
      <c r="F14" s="1044">
        <f>E14/$D14*100</f>
        <v>3.1571931870748227</v>
      </c>
      <c r="G14" s="930"/>
      <c r="H14" s="929">
        <f>'10pendPrest'!H13</f>
        <v>12953</v>
      </c>
      <c r="I14" s="1044">
        <f t="shared" ref="I14:I32" si="0">H14/$K14*100</f>
        <v>47.35322073554142</v>
      </c>
      <c r="J14" s="930"/>
      <c r="K14" s="929">
        <f t="shared" ref="K14:K31" si="1">E14+H14</f>
        <v>27354</v>
      </c>
      <c r="L14" s="1044">
        <f t="shared" ref="L14:L32" si="2">K14/D14*100</f>
        <v>5.9969351044541837</v>
      </c>
    </row>
    <row r="15" spans="1:15" x14ac:dyDescent="0.35">
      <c r="B15" s="1141" t="s">
        <v>7</v>
      </c>
      <c r="D15" s="934">
        <f>'21solsaad'!D11</f>
        <v>61425</v>
      </c>
      <c r="E15" s="934">
        <f>'10pendResol'!H14</f>
        <v>282</v>
      </c>
      <c r="F15" s="1045">
        <f t="shared" ref="F15:F31" si="3">E15/$D15*100</f>
        <v>0.45909645909645908</v>
      </c>
      <c r="G15" s="930"/>
      <c r="H15" s="934">
        <f>'10pendPrest'!H14</f>
        <v>10</v>
      </c>
      <c r="I15" s="1045">
        <f t="shared" si="0"/>
        <v>3.4246575342465753</v>
      </c>
      <c r="J15" s="930"/>
      <c r="K15" s="934">
        <f t="shared" si="1"/>
        <v>292</v>
      </c>
      <c r="L15" s="1045">
        <f t="shared" si="2"/>
        <v>0.47537647537647537</v>
      </c>
    </row>
    <row r="16" spans="1:15" x14ac:dyDescent="0.35">
      <c r="B16" s="1141" t="s">
        <v>37</v>
      </c>
      <c r="D16" s="934">
        <f>'21solsaad'!D12</f>
        <v>50073</v>
      </c>
      <c r="E16" s="934">
        <f>'10pendResol'!H15</f>
        <v>6136</v>
      </c>
      <c r="F16" s="1045">
        <f t="shared" si="3"/>
        <v>12.254109000858746</v>
      </c>
      <c r="G16" s="930"/>
      <c r="H16" s="934">
        <f>'10pendPrest'!H15</f>
        <v>319</v>
      </c>
      <c r="I16" s="1045">
        <f t="shared" si="0"/>
        <v>4.9419054996127034</v>
      </c>
      <c r="J16" s="930"/>
      <c r="K16" s="934">
        <f t="shared" si="1"/>
        <v>6455</v>
      </c>
      <c r="L16" s="1045">
        <f t="shared" si="2"/>
        <v>12.891178878836898</v>
      </c>
    </row>
    <row r="17" spans="2:12" x14ac:dyDescent="0.35">
      <c r="B17" s="1141" t="s">
        <v>38</v>
      </c>
      <c r="D17" s="934">
        <f>'21solsaad'!D13</f>
        <v>50646</v>
      </c>
      <c r="E17" s="934">
        <f>'10pendResol'!H16</f>
        <v>1522</v>
      </c>
      <c r="F17" s="1045">
        <f t="shared" si="3"/>
        <v>3.0051731627374325</v>
      </c>
      <c r="G17" s="930"/>
      <c r="H17" s="934">
        <f>'10pendPrest'!H16</f>
        <v>2454</v>
      </c>
      <c r="I17" s="1045">
        <f t="shared" si="0"/>
        <v>61.720321931589538</v>
      </c>
      <c r="J17" s="930"/>
      <c r="K17" s="934">
        <f t="shared" si="1"/>
        <v>3976</v>
      </c>
      <c r="L17" s="1045">
        <f t="shared" si="2"/>
        <v>7.850570627492794</v>
      </c>
    </row>
    <row r="18" spans="2:12" x14ac:dyDescent="0.35">
      <c r="B18" s="1141" t="s">
        <v>6</v>
      </c>
      <c r="D18" s="934">
        <f>'21solsaad'!D14</f>
        <v>79243</v>
      </c>
      <c r="E18" s="934">
        <f>'10pendResol'!H17</f>
        <v>1578</v>
      </c>
      <c r="F18" s="1045">
        <f>E18/$D18*100</f>
        <v>1.9913430839317039</v>
      </c>
      <c r="G18" s="930"/>
      <c r="H18" s="934">
        <f>'10pendPrest'!H17</f>
        <v>2289</v>
      </c>
      <c r="I18" s="1045">
        <f t="shared" si="0"/>
        <v>59.193173002327384</v>
      </c>
      <c r="J18" s="930"/>
      <c r="K18" s="934">
        <f t="shared" si="1"/>
        <v>3867</v>
      </c>
      <c r="L18" s="1045">
        <f t="shared" si="2"/>
        <v>4.8799263026387187</v>
      </c>
    </row>
    <row r="19" spans="2:12" x14ac:dyDescent="0.35">
      <c r="B19" s="1141" t="s">
        <v>5</v>
      </c>
      <c r="D19" s="934">
        <f>'21solsaad'!D15</f>
        <v>23795</v>
      </c>
      <c r="E19" s="934">
        <f>'10pendResol'!H18</f>
        <v>143</v>
      </c>
      <c r="F19" s="1045">
        <f t="shared" si="3"/>
        <v>0.60096658961966798</v>
      </c>
      <c r="G19" s="930"/>
      <c r="H19" s="934">
        <f>'10pendPrest'!H18</f>
        <v>64</v>
      </c>
      <c r="I19" s="1045">
        <f t="shared" si="0"/>
        <v>30.917874396135264</v>
      </c>
      <c r="J19" s="930"/>
      <c r="K19" s="934">
        <f t="shared" si="1"/>
        <v>207</v>
      </c>
      <c r="L19" s="1045">
        <f t="shared" si="2"/>
        <v>0.86993065770119771</v>
      </c>
    </row>
    <row r="20" spans="2:12" x14ac:dyDescent="0.35">
      <c r="B20" s="1141" t="s">
        <v>4</v>
      </c>
      <c r="D20" s="934">
        <f>'21solsaad'!D16</f>
        <v>162682</v>
      </c>
      <c r="E20" s="934">
        <f>'10pendResol'!H19</f>
        <v>0</v>
      </c>
      <c r="F20" s="1045">
        <f t="shared" si="3"/>
        <v>0</v>
      </c>
      <c r="G20" s="930"/>
      <c r="H20" s="934">
        <f>'10pendPrest'!H19</f>
        <v>0</v>
      </c>
      <c r="I20" s="1045" t="e">
        <f t="shared" si="0"/>
        <v>#DIV/0!</v>
      </c>
      <c r="J20" s="930"/>
      <c r="K20" s="934">
        <f t="shared" si="1"/>
        <v>0</v>
      </c>
      <c r="L20" s="1045">
        <f t="shared" si="2"/>
        <v>0</v>
      </c>
    </row>
    <row r="21" spans="2:12" x14ac:dyDescent="0.35">
      <c r="B21" s="1141" t="s">
        <v>40</v>
      </c>
      <c r="D21" s="934">
        <f>'21solsaad'!D17</f>
        <v>104062</v>
      </c>
      <c r="E21" s="934">
        <f>'10pendResol'!H20</f>
        <v>356</v>
      </c>
      <c r="F21" s="1045">
        <f t="shared" si="3"/>
        <v>0.34210374584382386</v>
      </c>
      <c r="G21" s="930"/>
      <c r="H21" s="934">
        <f>'10pendPrest'!H20</f>
        <v>878</v>
      </c>
      <c r="I21" s="1045">
        <f t="shared" si="0"/>
        <v>71.150729335494319</v>
      </c>
      <c r="J21" s="930"/>
      <c r="K21" s="934">
        <f t="shared" si="1"/>
        <v>1234</v>
      </c>
      <c r="L21" s="1045">
        <f t="shared" si="2"/>
        <v>1.1858315235148278</v>
      </c>
    </row>
    <row r="22" spans="2:12" x14ac:dyDescent="0.35">
      <c r="B22" s="1141" t="s">
        <v>41</v>
      </c>
      <c r="D22" s="934">
        <f>'21solsaad'!D18</f>
        <v>419673</v>
      </c>
      <c r="E22" s="934">
        <f>'10pendResol'!H21</f>
        <v>14602</v>
      </c>
      <c r="F22" s="1045">
        <f t="shared" si="3"/>
        <v>3.4793756091051842</v>
      </c>
      <c r="G22" s="930"/>
      <c r="H22" s="934">
        <f>'10pendPrest'!H21</f>
        <v>35776</v>
      </c>
      <c r="I22" s="1045">
        <f t="shared" si="0"/>
        <v>71.015125650085352</v>
      </c>
      <c r="J22" s="930"/>
      <c r="K22" s="934">
        <f t="shared" si="1"/>
        <v>50378</v>
      </c>
      <c r="L22" s="1045">
        <f t="shared" si="2"/>
        <v>12.004107960245239</v>
      </c>
    </row>
    <row r="23" spans="2:12" x14ac:dyDescent="0.35">
      <c r="B23" s="1141" t="s">
        <v>3</v>
      </c>
      <c r="D23" s="934">
        <f>'21solsaad'!D19</f>
        <v>236730</v>
      </c>
      <c r="E23" s="934">
        <f>'10pendResol'!H22</f>
        <v>9676</v>
      </c>
      <c r="F23" s="1045">
        <f t="shared" si="3"/>
        <v>4.0873569044903473</v>
      </c>
      <c r="G23" s="930"/>
      <c r="H23" s="934">
        <f>'10pendPrest'!H22</f>
        <v>5988</v>
      </c>
      <c r="I23" s="1045">
        <f t="shared" si="0"/>
        <v>38.227783452502557</v>
      </c>
      <c r="J23" s="930"/>
      <c r="K23" s="934">
        <f t="shared" si="1"/>
        <v>15664</v>
      </c>
      <c r="L23" s="1045">
        <f t="shared" si="2"/>
        <v>6.6168208507582484</v>
      </c>
    </row>
    <row r="24" spans="2:12" x14ac:dyDescent="0.35">
      <c r="B24" s="1141" t="s">
        <v>2</v>
      </c>
      <c r="D24" s="934">
        <f>'21solsaad'!D20</f>
        <v>62130</v>
      </c>
      <c r="E24" s="934">
        <f>'10pendResol'!H23</f>
        <v>900</v>
      </c>
      <c r="F24" s="1045">
        <f t="shared" si="3"/>
        <v>1.4485755673587639</v>
      </c>
      <c r="G24" s="930"/>
      <c r="H24" s="934">
        <f>'10pendPrest'!H23</f>
        <v>3499</v>
      </c>
      <c r="I24" s="1045">
        <f t="shared" si="0"/>
        <v>79.540804728347354</v>
      </c>
      <c r="J24" s="930"/>
      <c r="K24" s="934">
        <f t="shared" si="1"/>
        <v>4399</v>
      </c>
      <c r="L24" s="1045">
        <f t="shared" si="2"/>
        <v>7.0803154675680018</v>
      </c>
    </row>
    <row r="25" spans="2:12" x14ac:dyDescent="0.35">
      <c r="B25" s="1141" t="s">
        <v>35</v>
      </c>
      <c r="D25" s="934">
        <f>'21solsaad'!D21</f>
        <v>100525</v>
      </c>
      <c r="E25" s="934">
        <f>'10pendResol'!H24</f>
        <v>147</v>
      </c>
      <c r="F25" s="1045">
        <f t="shared" si="3"/>
        <v>0.14623228052723203</v>
      </c>
      <c r="G25" s="930"/>
      <c r="H25" s="934">
        <f>'10pendPrest'!H24</f>
        <v>572</v>
      </c>
      <c r="I25" s="1045">
        <f t="shared" si="0"/>
        <v>79.554937413073716</v>
      </c>
      <c r="J25" s="930"/>
      <c r="K25" s="934">
        <f t="shared" si="1"/>
        <v>719</v>
      </c>
      <c r="L25" s="1045">
        <f t="shared" si="2"/>
        <v>0.71524496393931858</v>
      </c>
    </row>
    <row r="26" spans="2:12" x14ac:dyDescent="0.35">
      <c r="B26" s="1141" t="s">
        <v>42</v>
      </c>
      <c r="D26" s="934">
        <f>'21solsaad'!D22</f>
        <v>277807</v>
      </c>
      <c r="E26" s="934">
        <f>'10pendResol'!H25</f>
        <v>108</v>
      </c>
      <c r="F26" s="1045">
        <f t="shared" si="3"/>
        <v>3.8875910254241253E-2</v>
      </c>
      <c r="G26" s="930"/>
      <c r="H26" s="934">
        <f>'10pendPrest'!H25</f>
        <v>9206</v>
      </c>
      <c r="I26" s="1045">
        <f t="shared" si="0"/>
        <v>98.840455228688</v>
      </c>
      <c r="J26" s="930"/>
      <c r="K26" s="934">
        <f t="shared" si="1"/>
        <v>9314</v>
      </c>
      <c r="L26" s="1045">
        <f t="shared" si="2"/>
        <v>3.3526872972963244</v>
      </c>
    </row>
    <row r="27" spans="2:12" x14ac:dyDescent="0.35">
      <c r="B27" s="1141" t="s">
        <v>43</v>
      </c>
      <c r="D27" s="934">
        <f>'21solsaad'!D23</f>
        <v>74588</v>
      </c>
      <c r="E27" s="934">
        <f>'10pendResol'!H26</f>
        <v>4097</v>
      </c>
      <c r="F27" s="1045">
        <f t="shared" si="3"/>
        <v>5.4928406714216758</v>
      </c>
      <c r="G27" s="930"/>
      <c r="H27" s="934">
        <f>'10pendPrest'!H26</f>
        <v>6927</v>
      </c>
      <c r="I27" s="1045">
        <f t="shared" si="0"/>
        <v>62.835631349782297</v>
      </c>
      <c r="J27" s="930"/>
      <c r="K27" s="934">
        <f t="shared" si="1"/>
        <v>11024</v>
      </c>
      <c r="L27" s="1045">
        <f t="shared" si="2"/>
        <v>14.779857349707729</v>
      </c>
    </row>
    <row r="28" spans="2:12" x14ac:dyDescent="0.35">
      <c r="B28" s="1141" t="s">
        <v>44</v>
      </c>
      <c r="D28" s="934">
        <f>'21solsaad'!D24</f>
        <v>24200</v>
      </c>
      <c r="E28" s="934">
        <f>'10pendResol'!H27</f>
        <v>80</v>
      </c>
      <c r="F28" s="1045">
        <f t="shared" si="3"/>
        <v>0.33057851239669422</v>
      </c>
      <c r="G28" s="930"/>
      <c r="H28" s="934">
        <f>'10pendPrest'!H27</f>
        <v>415</v>
      </c>
      <c r="I28" s="1045">
        <f t="shared" si="0"/>
        <v>83.838383838383834</v>
      </c>
      <c r="J28" s="930"/>
      <c r="K28" s="934">
        <f t="shared" si="1"/>
        <v>495</v>
      </c>
      <c r="L28" s="1045">
        <f t="shared" si="2"/>
        <v>2.0454545454545454</v>
      </c>
    </row>
    <row r="29" spans="2:12" x14ac:dyDescent="0.35">
      <c r="B29" s="1141" t="s">
        <v>45</v>
      </c>
      <c r="D29" s="934">
        <f>'21solsaad'!D25</f>
        <v>121716</v>
      </c>
      <c r="E29" s="934">
        <f>'10pendResol'!H28</f>
        <v>135</v>
      </c>
      <c r="F29" s="1045">
        <f t="shared" si="3"/>
        <v>0.11091393078970718</v>
      </c>
      <c r="G29" s="930"/>
      <c r="H29" s="934">
        <f>'10pendPrest'!H28</f>
        <v>9076</v>
      </c>
      <c r="I29" s="1045">
        <f t="shared" si="0"/>
        <v>98.534361090001084</v>
      </c>
      <c r="J29" s="930"/>
      <c r="K29" s="934">
        <f t="shared" si="1"/>
        <v>9211</v>
      </c>
      <c r="L29" s="1045">
        <f t="shared" si="2"/>
        <v>7.567616418548095</v>
      </c>
    </row>
    <row r="30" spans="2:12" x14ac:dyDescent="0.35">
      <c r="B30" s="1141" t="s">
        <v>46</v>
      </c>
      <c r="D30" s="934">
        <f>'21solsaad'!D26</f>
        <v>14974</v>
      </c>
      <c r="E30" s="934">
        <f>'10pendResol'!H29</f>
        <v>4</v>
      </c>
      <c r="F30" s="1045">
        <f t="shared" si="3"/>
        <v>2.6712969146520632E-2</v>
      </c>
      <c r="G30" s="930"/>
      <c r="H30" s="934">
        <f>'10pendPrest'!H29</f>
        <v>98</v>
      </c>
      <c r="I30" s="1045">
        <f t="shared" si="0"/>
        <v>96.078431372549019</v>
      </c>
      <c r="J30" s="930"/>
      <c r="K30" s="934">
        <f t="shared" si="1"/>
        <v>102</v>
      </c>
      <c r="L30" s="1045">
        <f t="shared" si="2"/>
        <v>0.68118071323627616</v>
      </c>
    </row>
    <row r="31" spans="2:12" x14ac:dyDescent="0.35">
      <c r="B31" s="1142" t="s">
        <v>1</v>
      </c>
      <c r="D31" s="1128">
        <f>'21solsaad'!D27</f>
        <v>5913</v>
      </c>
      <c r="E31" s="1128">
        <f>'10pendResol'!H30</f>
        <v>36</v>
      </c>
      <c r="F31" s="1046">
        <f t="shared" si="3"/>
        <v>0.60882800608828003</v>
      </c>
      <c r="G31" s="930"/>
      <c r="H31" s="1128">
        <f>'10pendPrest'!H30</f>
        <v>237</v>
      </c>
      <c r="I31" s="1046">
        <f t="shared" si="0"/>
        <v>86.813186813186817</v>
      </c>
      <c r="J31" s="930"/>
      <c r="K31" s="1128">
        <f t="shared" si="1"/>
        <v>273</v>
      </c>
      <c r="L31" s="1046">
        <f t="shared" si="2"/>
        <v>4.6169457128361238</v>
      </c>
    </row>
    <row r="32" spans="2:12" x14ac:dyDescent="0.35">
      <c r="B32" s="1309" t="s">
        <v>0</v>
      </c>
      <c r="D32" s="1310">
        <f>SUM(D14:D31)</f>
        <v>2326315</v>
      </c>
      <c r="E32" s="1310">
        <f>SUM(E14:E31)</f>
        <v>54203</v>
      </c>
      <c r="F32" s="1299">
        <f>E32/$D32*100</f>
        <v>2.3299940033916302</v>
      </c>
      <c r="G32" s="1277"/>
      <c r="H32" s="1310">
        <f>SUM(H14:H31)</f>
        <v>90761</v>
      </c>
      <c r="I32" s="1299">
        <f t="shared" si="0"/>
        <v>62.609337490687345</v>
      </c>
      <c r="J32" s="1277"/>
      <c r="K32" s="1310">
        <f>SUM(K14:K31)</f>
        <v>144964</v>
      </c>
      <c r="L32" s="1299">
        <f t="shared" si="2"/>
        <v>6.2314862776537137</v>
      </c>
    </row>
    <row r="34" spans="2:2" x14ac:dyDescent="0.35">
      <c r="B34" s="1131" t="s">
        <v>281</v>
      </c>
    </row>
  </sheetData>
  <mergeCells count="7">
    <mergeCell ref="B6:L6"/>
    <mergeCell ref="B7:L7"/>
    <mergeCell ref="D9:D12"/>
    <mergeCell ref="B9:B13"/>
    <mergeCell ref="K9:L12"/>
    <mergeCell ref="E9:F12"/>
    <mergeCell ref="H9:I12"/>
  </mergeCells>
  <printOptions horizontalCentered="1"/>
  <pageMargins left="0" right="0" top="0.43307086614173229" bottom="0.43307086614173229" header="0" footer="0"/>
  <pageSetup paperSize="9" scale="98" orientation="landscape" r:id="rId1"/>
  <headerFooter alignWithMargins="0"/>
  <drawing r:id="rId2"/>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Hoja81">
    <pageSetUpPr fitToPage="1"/>
  </sheetPr>
  <dimension ref="A1:Q34"/>
  <sheetViews>
    <sheetView zoomScaleNormal="100" workbookViewId="0"/>
  </sheetViews>
  <sheetFormatPr baseColWidth="10" defaultRowHeight="12.5" x14ac:dyDescent="0.25"/>
  <cols>
    <col min="1" max="1" width="4.26953125" customWidth="1"/>
    <col min="2" max="2" width="7.26953125" customWidth="1"/>
    <col min="3" max="3" width="10.81640625" bestFit="1" customWidth="1"/>
    <col min="4" max="4" width="9.54296875" customWidth="1"/>
    <col min="5" max="5" width="10.81640625" bestFit="1" customWidth="1"/>
    <col min="6" max="6" width="11.7265625" customWidth="1"/>
    <col min="7" max="7" width="10.81640625" bestFit="1" customWidth="1"/>
    <col min="9" max="9" width="28.1796875" customWidth="1"/>
    <col min="10" max="10" width="7" customWidth="1"/>
    <col min="11" max="11" width="10.81640625" customWidth="1"/>
    <col min="12" max="12" width="7" customWidth="1"/>
  </cols>
  <sheetData>
    <row r="1" spans="1:17" s="96" customFormat="1" x14ac:dyDescent="0.25"/>
    <row r="2" spans="1:17" s="96" customFormat="1" x14ac:dyDescent="0.25"/>
    <row r="3" spans="1:17" s="96" customFormat="1" x14ac:dyDescent="0.25"/>
    <row r="4" spans="1:17" s="96" customFormat="1" x14ac:dyDescent="0.25"/>
    <row r="5" spans="1:17" s="96" customFormat="1" ht="16.5" customHeight="1" x14ac:dyDescent="0.25"/>
    <row r="6" spans="1:17" s="4" customFormat="1" ht="24.75" customHeight="1" x14ac:dyDescent="0.25">
      <c r="A6" s="97"/>
      <c r="B6" s="1561" t="s">
        <v>461</v>
      </c>
      <c r="C6" s="1561"/>
      <c r="D6" s="1561"/>
      <c r="E6" s="1561"/>
      <c r="F6" s="1561"/>
      <c r="G6" s="1561"/>
      <c r="H6" s="1561"/>
      <c r="I6" s="1561"/>
      <c r="J6" s="1561"/>
      <c r="K6" s="1561"/>
      <c r="L6" s="1561"/>
      <c r="M6" s="1561"/>
      <c r="N6" s="1561"/>
      <c r="O6" s="99"/>
    </row>
    <row r="7" spans="1:17" s="4" customFormat="1" ht="11.25" customHeight="1" x14ac:dyDescent="0.25">
      <c r="A7" s="97"/>
      <c r="B7" s="1561"/>
      <c r="C7" s="1561"/>
      <c r="D7" s="1561"/>
      <c r="E7" s="1561"/>
      <c r="F7" s="1561"/>
      <c r="G7" s="1561"/>
      <c r="H7" s="1561"/>
      <c r="I7" s="1561"/>
      <c r="J7" s="1561"/>
      <c r="K7" s="1561"/>
      <c r="L7" s="1561"/>
      <c r="M7" s="1561"/>
      <c r="N7" s="1561"/>
      <c r="O7" s="99"/>
    </row>
    <row r="8" spans="1:17" s="4" customFormat="1" ht="15.75" customHeight="1" x14ac:dyDescent="0.25">
      <c r="A8" s="97"/>
      <c r="B8" s="1700" t="s">
        <v>499</v>
      </c>
      <c r="C8" s="1700"/>
      <c r="D8" s="1700"/>
      <c r="E8" s="1700"/>
      <c r="F8" s="1700"/>
      <c r="G8" s="1700"/>
      <c r="H8" s="1700"/>
      <c r="I8" s="1700"/>
      <c r="J8" s="1700"/>
      <c r="K8" s="1700"/>
      <c r="L8" s="1700"/>
      <c r="M8" s="1700"/>
      <c r="N8" s="1700"/>
      <c r="O8" s="112"/>
      <c r="P8" s="112"/>
      <c r="Q8" s="112"/>
    </row>
    <row r="9" spans="1:17" s="96" customFormat="1" ht="6" customHeight="1" x14ac:dyDescent="0.25">
      <c r="A9" s="98"/>
      <c r="B9"/>
      <c r="C9"/>
      <c r="D9"/>
      <c r="E9"/>
      <c r="F9"/>
      <c r="G9"/>
      <c r="H9"/>
      <c r="I9"/>
      <c r="J9"/>
      <c r="K9"/>
      <c r="L9"/>
      <c r="M9"/>
      <c r="N9"/>
      <c r="O9"/>
      <c r="P9"/>
      <c r="Q9"/>
    </row>
    <row r="10" spans="1:17" s="100" customFormat="1" x14ac:dyDescent="0.25"/>
    <row r="11" spans="1:17" s="100" customFormat="1" x14ac:dyDescent="0.25">
      <c r="C11" s="1754" t="s">
        <v>0</v>
      </c>
      <c r="D11" s="1754"/>
      <c r="E11" s="1754"/>
      <c r="L11" s="100">
        <v>1</v>
      </c>
      <c r="M11" s="100">
        <v>3</v>
      </c>
      <c r="N11" s="100">
        <v>4</v>
      </c>
      <c r="O11" s="100">
        <v>5</v>
      </c>
      <c r="P11" s="100">
        <v>6</v>
      </c>
    </row>
    <row r="12" spans="1:17" s="100" customFormat="1" ht="14.5" x14ac:dyDescent="0.35">
      <c r="C12" s="100" t="s">
        <v>209</v>
      </c>
      <c r="D12" s="100" t="s">
        <v>97</v>
      </c>
      <c r="E12" s="100" t="s">
        <v>98</v>
      </c>
      <c r="F12" s="100" t="s">
        <v>99</v>
      </c>
      <c r="G12" s="100" t="s">
        <v>100</v>
      </c>
      <c r="I12" s="101"/>
      <c r="J12" s="101"/>
      <c r="K12" s="101" t="s">
        <v>101</v>
      </c>
      <c r="L12" s="100" t="s">
        <v>102</v>
      </c>
      <c r="M12" s="100" t="s">
        <v>103</v>
      </c>
      <c r="N12" s="100" t="s">
        <v>104</v>
      </c>
      <c r="O12" s="100" t="s">
        <v>105</v>
      </c>
      <c r="P12" s="100" t="s">
        <v>106</v>
      </c>
      <c r="Q12" s="100" t="s">
        <v>107</v>
      </c>
    </row>
    <row r="13" spans="1:17" s="100" customFormat="1" ht="14.5" x14ac:dyDescent="0.35">
      <c r="B13" s="100" t="s">
        <v>8</v>
      </c>
      <c r="C13" s="102">
        <v>352232</v>
      </c>
      <c r="D13" s="102">
        <v>338932</v>
      </c>
      <c r="E13" s="102">
        <v>13300</v>
      </c>
      <c r="F13" s="103">
        <v>0.96224079583910604</v>
      </c>
      <c r="G13" s="103">
        <v>3.7759204160893955E-2</v>
      </c>
      <c r="I13" s="101">
        <v>9</v>
      </c>
      <c r="J13" s="101">
        <v>1</v>
      </c>
      <c r="K13" s="101">
        <v>2</v>
      </c>
      <c r="L13" s="100" t="s">
        <v>7</v>
      </c>
      <c r="M13" s="102">
        <v>49312</v>
      </c>
      <c r="N13" s="102">
        <v>53</v>
      </c>
      <c r="O13" s="103">
        <f t="shared" ref="O13:P28" si="0">INDEX($B$13:$G$32,$K13,O$11)</f>
        <v>0.99892636483338393</v>
      </c>
      <c r="P13" s="103">
        <f t="shared" si="0"/>
        <v>1.0736351666160236E-3</v>
      </c>
      <c r="Q13" s="103">
        <f>$F$32</f>
        <v>0.93985156657619584</v>
      </c>
    </row>
    <row r="14" spans="1:17" s="100" customFormat="1" ht="14.5" x14ac:dyDescent="0.35">
      <c r="B14" s="100" t="s">
        <v>7</v>
      </c>
      <c r="C14" s="102">
        <v>49365</v>
      </c>
      <c r="D14" s="102">
        <v>49312</v>
      </c>
      <c r="E14" s="102">
        <v>53</v>
      </c>
      <c r="F14" s="103">
        <v>0.99892636483338393</v>
      </c>
      <c r="G14" s="103">
        <v>1.0736351666160236E-3</v>
      </c>
      <c r="I14" s="101">
        <v>1</v>
      </c>
      <c r="J14" s="101">
        <v>2</v>
      </c>
      <c r="K14" s="101">
        <v>8</v>
      </c>
      <c r="L14" s="100" t="s">
        <v>4</v>
      </c>
      <c r="M14" s="102">
        <v>129176</v>
      </c>
      <c r="N14" s="102">
        <v>151</v>
      </c>
      <c r="O14" s="103">
        <f t="shared" si="0"/>
        <v>0.99883241705135051</v>
      </c>
      <c r="P14" s="103">
        <f t="shared" si="0"/>
        <v>1.1675829486495473E-3</v>
      </c>
      <c r="Q14" s="103">
        <f t="shared" ref="Q14:Q32" si="1">$F$32</f>
        <v>0.93985156657619584</v>
      </c>
    </row>
    <row r="15" spans="1:17" s="100" customFormat="1" ht="14.5" x14ac:dyDescent="0.35">
      <c r="B15" s="100" t="s">
        <v>37</v>
      </c>
      <c r="C15" s="102">
        <v>34151</v>
      </c>
      <c r="D15" s="102">
        <v>33772</v>
      </c>
      <c r="E15" s="102">
        <v>379</v>
      </c>
      <c r="F15" s="103">
        <v>0.98890222833884811</v>
      </c>
      <c r="G15" s="103">
        <v>1.1097771661151943E-2</v>
      </c>
      <c r="I15" s="101">
        <v>4</v>
      </c>
      <c r="J15" s="101">
        <v>3</v>
      </c>
      <c r="K15" s="101">
        <v>13</v>
      </c>
      <c r="L15" s="100" t="s">
        <v>35</v>
      </c>
      <c r="M15" s="102">
        <v>93660</v>
      </c>
      <c r="N15" s="102">
        <v>594</v>
      </c>
      <c r="O15" s="103">
        <f t="shared" si="0"/>
        <v>0.99369788019606597</v>
      </c>
      <c r="P15" s="103">
        <f t="shared" si="0"/>
        <v>6.3021198039340505E-3</v>
      </c>
      <c r="Q15" s="103">
        <f t="shared" si="1"/>
        <v>0.93985156657619584</v>
      </c>
    </row>
    <row r="16" spans="1:17" s="100" customFormat="1" ht="14.5" x14ac:dyDescent="0.35">
      <c r="B16" s="100" t="s">
        <v>38</v>
      </c>
      <c r="C16" s="102">
        <v>38054</v>
      </c>
      <c r="D16" s="102">
        <v>34208</v>
      </c>
      <c r="E16" s="102">
        <v>3846</v>
      </c>
      <c r="F16" s="103">
        <v>0.89893309507541919</v>
      </c>
      <c r="G16" s="103">
        <v>0.10106690492458086</v>
      </c>
      <c r="I16" s="101">
        <v>15</v>
      </c>
      <c r="J16" s="101">
        <v>4</v>
      </c>
      <c r="K16" s="101">
        <v>3</v>
      </c>
      <c r="L16" s="100" t="s">
        <v>37</v>
      </c>
      <c r="M16" s="102">
        <v>33772</v>
      </c>
      <c r="N16" s="102">
        <v>379</v>
      </c>
      <c r="O16" s="103">
        <f t="shared" si="0"/>
        <v>0.98890222833884811</v>
      </c>
      <c r="P16" s="103">
        <f t="shared" si="0"/>
        <v>1.1097771661151943E-2</v>
      </c>
      <c r="Q16" s="103">
        <f t="shared" si="1"/>
        <v>0.93985156657619584</v>
      </c>
    </row>
    <row r="17" spans="2:17" s="100" customFormat="1" ht="14.5" x14ac:dyDescent="0.35">
      <c r="B17" s="100" t="s">
        <v>6</v>
      </c>
      <c r="C17" s="102">
        <v>68259</v>
      </c>
      <c r="D17" s="102">
        <v>65832</v>
      </c>
      <c r="E17" s="102">
        <v>2427</v>
      </c>
      <c r="F17" s="103">
        <v>0.96444424911000748</v>
      </c>
      <c r="G17" s="103">
        <v>3.5555750889992528E-2</v>
      </c>
      <c r="I17" s="101">
        <v>8</v>
      </c>
      <c r="J17" s="101">
        <v>5</v>
      </c>
      <c r="K17" s="101">
        <v>7</v>
      </c>
      <c r="L17" s="100" t="s">
        <v>40</v>
      </c>
      <c r="M17" s="102">
        <v>82425</v>
      </c>
      <c r="N17" s="102">
        <v>1924</v>
      </c>
      <c r="O17" s="103">
        <f t="shared" si="0"/>
        <v>0.97719000818029855</v>
      </c>
      <c r="P17" s="103">
        <f t="shared" si="0"/>
        <v>2.2809991819701479E-2</v>
      </c>
      <c r="Q17" s="103">
        <f t="shared" si="1"/>
        <v>0.93985156657619584</v>
      </c>
    </row>
    <row r="18" spans="2:17" s="100" customFormat="1" ht="14.5" x14ac:dyDescent="0.35">
      <c r="B18" s="100" t="s">
        <v>5</v>
      </c>
      <c r="C18" s="102">
        <v>18557</v>
      </c>
      <c r="D18" s="102">
        <v>18132</v>
      </c>
      <c r="E18" s="102">
        <v>425</v>
      </c>
      <c r="F18" s="103">
        <v>0.97709759120547501</v>
      </c>
      <c r="G18" s="103">
        <v>2.2902408794524976E-2</v>
      </c>
      <c r="I18" s="101">
        <v>6</v>
      </c>
      <c r="J18" s="101">
        <v>6</v>
      </c>
      <c r="K18" s="101">
        <v>6</v>
      </c>
      <c r="L18" s="100" t="s">
        <v>5</v>
      </c>
      <c r="M18" s="102">
        <v>18132</v>
      </c>
      <c r="N18" s="102">
        <v>425</v>
      </c>
      <c r="O18" s="103">
        <f t="shared" si="0"/>
        <v>0.97709759120547501</v>
      </c>
      <c r="P18" s="103">
        <f t="shared" si="0"/>
        <v>2.2902408794524976E-2</v>
      </c>
      <c r="Q18" s="103">
        <f t="shared" si="1"/>
        <v>0.93985156657619584</v>
      </c>
    </row>
    <row r="19" spans="2:17" s="100" customFormat="1" ht="14.5" x14ac:dyDescent="0.35">
      <c r="B19" s="100" t="s">
        <v>40</v>
      </c>
      <c r="C19" s="102">
        <v>84349</v>
      </c>
      <c r="D19" s="102">
        <v>82425</v>
      </c>
      <c r="E19" s="102">
        <v>1924</v>
      </c>
      <c r="F19" s="103">
        <v>0.97719000818029855</v>
      </c>
      <c r="G19" s="103">
        <v>2.2809991819701479E-2</v>
      </c>
      <c r="I19" s="101">
        <v>5</v>
      </c>
      <c r="J19" s="101">
        <v>7</v>
      </c>
      <c r="K19" s="101">
        <v>17</v>
      </c>
      <c r="L19" s="100" t="s">
        <v>44</v>
      </c>
      <c r="M19" s="102">
        <v>17562</v>
      </c>
      <c r="N19" s="102">
        <v>609</v>
      </c>
      <c r="O19" s="103">
        <f t="shared" si="0"/>
        <v>0.96648505860987288</v>
      </c>
      <c r="P19" s="103">
        <f t="shared" si="0"/>
        <v>3.3514941390127125E-2</v>
      </c>
      <c r="Q19" s="103">
        <f t="shared" si="1"/>
        <v>0.93985156657619584</v>
      </c>
    </row>
    <row r="20" spans="2:17" s="100" customFormat="1" ht="14.5" x14ac:dyDescent="0.35">
      <c r="B20" s="100" t="s">
        <v>4</v>
      </c>
      <c r="C20" s="102">
        <v>129327</v>
      </c>
      <c r="D20" s="102">
        <v>129176</v>
      </c>
      <c r="E20" s="102">
        <v>151</v>
      </c>
      <c r="F20" s="103">
        <v>0.99883241705135051</v>
      </c>
      <c r="G20" s="103">
        <v>1.1675829486495473E-3</v>
      </c>
      <c r="I20" s="101">
        <v>2</v>
      </c>
      <c r="J20" s="101">
        <v>8</v>
      </c>
      <c r="K20" s="101">
        <v>5</v>
      </c>
      <c r="L20" s="100" t="s">
        <v>6</v>
      </c>
      <c r="M20" s="102">
        <v>65832</v>
      </c>
      <c r="N20" s="102">
        <v>2427</v>
      </c>
      <c r="O20" s="103">
        <f t="shared" si="0"/>
        <v>0.96444424911000748</v>
      </c>
      <c r="P20" s="103">
        <f t="shared" si="0"/>
        <v>3.5555750889992528E-2</v>
      </c>
      <c r="Q20" s="103">
        <f t="shared" si="1"/>
        <v>0.93985156657619584</v>
      </c>
    </row>
    <row r="21" spans="2:17" s="100" customFormat="1" ht="14.5" x14ac:dyDescent="0.35">
      <c r="B21" s="100" t="s">
        <v>41</v>
      </c>
      <c r="C21" s="102">
        <v>286708</v>
      </c>
      <c r="D21" s="102">
        <v>248373</v>
      </c>
      <c r="E21" s="102">
        <v>38335</v>
      </c>
      <c r="F21" s="103">
        <v>0.86629253456478372</v>
      </c>
      <c r="G21" s="103">
        <v>0.13370746543521631</v>
      </c>
      <c r="I21" s="101">
        <v>19</v>
      </c>
      <c r="J21" s="101">
        <v>9</v>
      </c>
      <c r="K21" s="101">
        <v>1</v>
      </c>
      <c r="L21" s="100" t="s">
        <v>8</v>
      </c>
      <c r="M21" s="102">
        <v>338932</v>
      </c>
      <c r="N21" s="102">
        <v>13300</v>
      </c>
      <c r="O21" s="103">
        <f t="shared" si="0"/>
        <v>0.96224079583910604</v>
      </c>
      <c r="P21" s="103">
        <f t="shared" si="0"/>
        <v>3.7759204160893955E-2</v>
      </c>
      <c r="Q21" s="103">
        <f t="shared" si="1"/>
        <v>0.93985156657619584</v>
      </c>
    </row>
    <row r="22" spans="2:17" s="100" customFormat="1" ht="14.5" x14ac:dyDescent="0.35">
      <c r="B22" s="100" t="s">
        <v>39</v>
      </c>
      <c r="C22" s="102">
        <v>1783</v>
      </c>
      <c r="D22" s="102">
        <v>1681</v>
      </c>
      <c r="E22" s="102">
        <v>102</v>
      </c>
      <c r="F22" s="103">
        <v>0.94279304542905218</v>
      </c>
      <c r="G22" s="103">
        <v>5.7206954570947842E-2</v>
      </c>
      <c r="I22" s="101">
        <v>12</v>
      </c>
      <c r="J22" s="101">
        <v>10</v>
      </c>
      <c r="K22" s="101">
        <v>14</v>
      </c>
      <c r="L22" s="100" t="s">
        <v>42</v>
      </c>
      <c r="M22" s="102">
        <v>209961</v>
      </c>
      <c r="N22" s="102">
        <v>10056</v>
      </c>
      <c r="O22" s="103">
        <f t="shared" si="0"/>
        <v>0.95429444088411353</v>
      </c>
      <c r="P22" s="103">
        <f t="shared" si="0"/>
        <v>4.5705559115886502E-2</v>
      </c>
      <c r="Q22" s="103">
        <f t="shared" si="1"/>
        <v>0.93985156657619584</v>
      </c>
    </row>
    <row r="23" spans="2:17" s="100" customFormat="1" ht="14.5" x14ac:dyDescent="0.35">
      <c r="B23" s="100" t="s">
        <v>3</v>
      </c>
      <c r="C23" s="102">
        <v>188085</v>
      </c>
      <c r="D23" s="102">
        <v>179408</v>
      </c>
      <c r="E23" s="102">
        <v>8677</v>
      </c>
      <c r="F23" s="103">
        <v>0.95386660286572555</v>
      </c>
      <c r="G23" s="103">
        <v>4.6133397134274397E-2</v>
      </c>
      <c r="I23" s="101">
        <v>11</v>
      </c>
      <c r="J23" s="101">
        <v>11</v>
      </c>
      <c r="K23" s="101">
        <v>11</v>
      </c>
      <c r="L23" s="100" t="s">
        <v>3</v>
      </c>
      <c r="M23" s="102">
        <v>179408</v>
      </c>
      <c r="N23" s="102">
        <v>8677</v>
      </c>
      <c r="O23" s="103">
        <f t="shared" si="0"/>
        <v>0.95386660286572555</v>
      </c>
      <c r="P23" s="103">
        <f t="shared" si="0"/>
        <v>4.6133397134274397E-2</v>
      </c>
      <c r="Q23" s="103">
        <f t="shared" si="1"/>
        <v>0.93985156657619584</v>
      </c>
    </row>
    <row r="24" spans="2:17" s="100" customFormat="1" ht="14.5" x14ac:dyDescent="0.35">
      <c r="B24" s="100" t="s">
        <v>2</v>
      </c>
      <c r="C24" s="102">
        <v>42502</v>
      </c>
      <c r="D24" s="102">
        <v>37664</v>
      </c>
      <c r="E24" s="102">
        <v>4838</v>
      </c>
      <c r="F24" s="103">
        <v>0.88617006258529007</v>
      </c>
      <c r="G24" s="103">
        <v>0.1138299374147099</v>
      </c>
      <c r="I24" s="101">
        <v>16</v>
      </c>
      <c r="J24" s="101">
        <v>12</v>
      </c>
      <c r="K24" s="101">
        <v>10</v>
      </c>
      <c r="L24" s="100" t="s">
        <v>39</v>
      </c>
      <c r="M24" s="102">
        <v>1681</v>
      </c>
      <c r="N24" s="102">
        <v>102</v>
      </c>
      <c r="O24" s="103">
        <f t="shared" si="0"/>
        <v>0.94279304542905218</v>
      </c>
      <c r="P24" s="103">
        <f t="shared" si="0"/>
        <v>5.7206954570947842E-2</v>
      </c>
      <c r="Q24" s="103">
        <f t="shared" si="1"/>
        <v>0.93985156657619584</v>
      </c>
    </row>
    <row r="25" spans="2:17" s="100" customFormat="1" ht="14.5" x14ac:dyDescent="0.35">
      <c r="B25" s="100" t="s">
        <v>35</v>
      </c>
      <c r="C25" s="102">
        <v>94254</v>
      </c>
      <c r="D25" s="102">
        <v>93660</v>
      </c>
      <c r="E25" s="102">
        <v>594</v>
      </c>
      <c r="F25" s="103">
        <v>0.99369788019606597</v>
      </c>
      <c r="G25" s="103">
        <v>6.3021198039340505E-3</v>
      </c>
      <c r="I25" s="101">
        <v>3</v>
      </c>
      <c r="J25" s="101">
        <v>13</v>
      </c>
      <c r="K25" s="101">
        <v>20</v>
      </c>
      <c r="L25" s="100" t="s">
        <v>108</v>
      </c>
      <c r="M25" s="102">
        <v>1677042</v>
      </c>
      <c r="N25" s="102">
        <v>107327</v>
      </c>
      <c r="O25" s="103">
        <f t="shared" si="0"/>
        <v>0.93985156657619584</v>
      </c>
      <c r="P25" s="103">
        <f t="shared" si="0"/>
        <v>6.014843342380416E-2</v>
      </c>
      <c r="Q25" s="103">
        <f t="shared" si="1"/>
        <v>0.93985156657619584</v>
      </c>
    </row>
    <row r="26" spans="2:17" s="100" customFormat="1" ht="14.5" x14ac:dyDescent="0.35">
      <c r="B26" s="100" t="s">
        <v>42</v>
      </c>
      <c r="C26" s="102">
        <v>220017</v>
      </c>
      <c r="D26" s="102">
        <v>209961</v>
      </c>
      <c r="E26" s="102">
        <v>10056</v>
      </c>
      <c r="F26" s="103">
        <v>0.95429444088411353</v>
      </c>
      <c r="G26" s="103">
        <v>4.5705559115886502E-2</v>
      </c>
      <c r="I26" s="101">
        <v>10</v>
      </c>
      <c r="J26" s="101">
        <v>14</v>
      </c>
      <c r="K26" s="101">
        <v>19</v>
      </c>
      <c r="L26" s="100" t="s">
        <v>46</v>
      </c>
      <c r="M26" s="102">
        <v>9620</v>
      </c>
      <c r="N26" s="102">
        <v>809</v>
      </c>
      <c r="O26" s="103">
        <f t="shared" si="0"/>
        <v>0.92242784543100964</v>
      </c>
      <c r="P26" s="103">
        <f t="shared" si="0"/>
        <v>7.7572154568990317E-2</v>
      </c>
      <c r="Q26" s="103">
        <f t="shared" si="1"/>
        <v>0.93985156657619584</v>
      </c>
    </row>
    <row r="27" spans="2:17" s="100" customFormat="1" ht="14.5" x14ac:dyDescent="0.35">
      <c r="B27" s="100" t="s">
        <v>47</v>
      </c>
      <c r="C27" s="102">
        <v>2524</v>
      </c>
      <c r="D27" s="102">
        <v>2235</v>
      </c>
      <c r="E27" s="102">
        <v>289</v>
      </c>
      <c r="F27" s="103">
        <v>0.88549920760697309</v>
      </c>
      <c r="G27" s="103">
        <v>0.11450079239302693</v>
      </c>
      <c r="I27" s="101">
        <v>17</v>
      </c>
      <c r="J27" s="101">
        <v>15</v>
      </c>
      <c r="K27" s="101">
        <v>4</v>
      </c>
      <c r="L27" s="100" t="s">
        <v>38</v>
      </c>
      <c r="M27" s="102">
        <v>34208</v>
      </c>
      <c r="N27" s="102">
        <v>3846</v>
      </c>
      <c r="O27" s="103">
        <f t="shared" si="0"/>
        <v>0.89893309507541919</v>
      </c>
      <c r="P27" s="103">
        <f t="shared" si="0"/>
        <v>0.10106690492458086</v>
      </c>
      <c r="Q27" s="103">
        <f t="shared" si="1"/>
        <v>0.93985156657619584</v>
      </c>
    </row>
    <row r="28" spans="2:17" s="100" customFormat="1" ht="14.5" x14ac:dyDescent="0.35">
      <c r="B28" s="100" t="s">
        <v>43</v>
      </c>
      <c r="C28" s="102">
        <v>57566</v>
      </c>
      <c r="D28" s="102">
        <v>50287</v>
      </c>
      <c r="E28" s="102">
        <v>7279</v>
      </c>
      <c r="F28" s="103">
        <v>0.87355383386026475</v>
      </c>
      <c r="G28" s="103">
        <v>0.12644616613973525</v>
      </c>
      <c r="I28" s="101">
        <v>18</v>
      </c>
      <c r="J28" s="101">
        <v>16</v>
      </c>
      <c r="K28" s="101">
        <v>12</v>
      </c>
      <c r="L28" s="100" t="s">
        <v>2</v>
      </c>
      <c r="M28" s="102">
        <v>37664</v>
      </c>
      <c r="N28" s="102">
        <v>4838</v>
      </c>
      <c r="O28" s="103">
        <f t="shared" si="0"/>
        <v>0.88617006258529007</v>
      </c>
      <c r="P28" s="103">
        <f t="shared" si="0"/>
        <v>0.1138299374147099</v>
      </c>
      <c r="Q28" s="103">
        <f t="shared" si="1"/>
        <v>0.93985156657619584</v>
      </c>
    </row>
    <row r="29" spans="2:17" s="100" customFormat="1" ht="14.5" x14ac:dyDescent="0.35">
      <c r="B29" s="100" t="s">
        <v>44</v>
      </c>
      <c r="C29" s="102">
        <v>18171</v>
      </c>
      <c r="D29" s="102">
        <v>17562</v>
      </c>
      <c r="E29" s="102">
        <v>609</v>
      </c>
      <c r="F29" s="103">
        <v>0.96648505860987288</v>
      </c>
      <c r="G29" s="103">
        <v>3.3514941390127125E-2</v>
      </c>
      <c r="I29" s="101">
        <v>7</v>
      </c>
      <c r="J29" s="101">
        <v>17</v>
      </c>
      <c r="K29" s="101">
        <v>15</v>
      </c>
      <c r="L29" s="100" t="s">
        <v>47</v>
      </c>
      <c r="M29" s="102">
        <v>2235</v>
      </c>
      <c r="N29" s="102">
        <v>289</v>
      </c>
      <c r="O29" s="103">
        <f t="shared" ref="O29:P32" si="2">INDEX($B$13:$G$32,$K29,O$11)</f>
        <v>0.88549920760697309</v>
      </c>
      <c r="P29" s="103">
        <f t="shared" si="2"/>
        <v>0.11450079239302693</v>
      </c>
      <c r="Q29" s="103">
        <f t="shared" si="1"/>
        <v>0.93985156657619584</v>
      </c>
    </row>
    <row r="30" spans="2:17" s="100" customFormat="1" ht="14.5" x14ac:dyDescent="0.35">
      <c r="B30" s="100" t="s">
        <v>45</v>
      </c>
      <c r="C30" s="102">
        <v>88036</v>
      </c>
      <c r="D30" s="102">
        <v>74802</v>
      </c>
      <c r="E30" s="102">
        <v>13234</v>
      </c>
      <c r="F30" s="103">
        <v>0.84967513290017715</v>
      </c>
      <c r="G30" s="103">
        <v>0.15032486709982279</v>
      </c>
      <c r="I30" s="101">
        <v>20</v>
      </c>
      <c r="J30" s="101">
        <v>18</v>
      </c>
      <c r="K30" s="101">
        <v>16</v>
      </c>
      <c r="L30" s="100" t="s">
        <v>43</v>
      </c>
      <c r="M30" s="102">
        <v>50287</v>
      </c>
      <c r="N30" s="102">
        <v>7279</v>
      </c>
      <c r="O30" s="103">
        <f t="shared" si="2"/>
        <v>0.87355383386026475</v>
      </c>
      <c r="P30" s="103">
        <f t="shared" si="2"/>
        <v>0.12644616613973525</v>
      </c>
      <c r="Q30" s="103">
        <f t="shared" si="1"/>
        <v>0.93985156657619584</v>
      </c>
    </row>
    <row r="31" spans="2:17" s="100" customFormat="1" ht="14.5" x14ac:dyDescent="0.35">
      <c r="B31" s="100" t="s">
        <v>46</v>
      </c>
      <c r="C31" s="102">
        <v>10429</v>
      </c>
      <c r="D31" s="102">
        <v>9620</v>
      </c>
      <c r="E31" s="102">
        <v>809</v>
      </c>
      <c r="F31" s="103">
        <v>0.92242784543100964</v>
      </c>
      <c r="G31" s="103">
        <v>7.7572154568990317E-2</v>
      </c>
      <c r="I31" s="101">
        <v>14</v>
      </c>
      <c r="J31" s="101">
        <v>19</v>
      </c>
      <c r="K31" s="101">
        <v>9</v>
      </c>
      <c r="L31" s="100" t="s">
        <v>41</v>
      </c>
      <c r="M31" s="102">
        <v>248373</v>
      </c>
      <c r="N31" s="102">
        <v>38335</v>
      </c>
      <c r="O31" s="103">
        <f t="shared" si="2"/>
        <v>0.86629253456478372</v>
      </c>
      <c r="P31" s="103">
        <f t="shared" si="2"/>
        <v>0.13370746543521631</v>
      </c>
      <c r="Q31" s="103">
        <f t="shared" si="1"/>
        <v>0.93985156657619584</v>
      </c>
    </row>
    <row r="32" spans="2:17" s="100" customFormat="1" ht="14.5" x14ac:dyDescent="0.35">
      <c r="B32" s="104" t="s">
        <v>108</v>
      </c>
      <c r="C32" s="105">
        <v>1784369</v>
      </c>
      <c r="D32" s="105">
        <v>1677042</v>
      </c>
      <c r="E32" s="105">
        <v>107327</v>
      </c>
      <c r="F32" s="106">
        <v>0.93985156657619584</v>
      </c>
      <c r="G32" s="106">
        <v>6.014843342380416E-2</v>
      </c>
      <c r="I32" s="101">
        <v>13</v>
      </c>
      <c r="J32" s="101">
        <v>20</v>
      </c>
      <c r="K32" s="101">
        <v>18</v>
      </c>
      <c r="L32" s="100" t="s">
        <v>45</v>
      </c>
      <c r="M32" s="102">
        <v>74802</v>
      </c>
      <c r="N32" s="102">
        <v>13234</v>
      </c>
      <c r="O32" s="103">
        <f t="shared" si="2"/>
        <v>0.84967513290017715</v>
      </c>
      <c r="P32" s="103">
        <f t="shared" si="2"/>
        <v>0.15032486709982279</v>
      </c>
      <c r="Q32" s="103">
        <f t="shared" si="1"/>
        <v>0.93985156657619584</v>
      </c>
    </row>
    <row r="33" spans="9:16" s="95" customFormat="1" ht="14.5" x14ac:dyDescent="0.35">
      <c r="I33" s="113"/>
      <c r="J33" s="113"/>
      <c r="K33" s="113"/>
      <c r="M33" s="114"/>
      <c r="N33" s="114"/>
      <c r="O33" s="115"/>
      <c r="P33" s="115"/>
    </row>
    <row r="34" spans="9:16" s="95" customFormat="1" x14ac:dyDescent="0.25"/>
  </sheetData>
  <mergeCells count="3">
    <mergeCell ref="B6:N7"/>
    <mergeCell ref="B8:N8"/>
    <mergeCell ref="C11:E11"/>
  </mergeCells>
  <printOptions horizontalCentered="1"/>
  <pageMargins left="0" right="0" top="0.43307086614173229" bottom="0.43307086614173229" header="0" footer="0"/>
  <pageSetup paperSize="9" scale="90" orientation="landscape" r:id="rId1"/>
  <headerFooter alignWithMargins="0"/>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codeName="Hoja82">
    <pageSetUpPr fitToPage="1"/>
  </sheetPr>
  <dimension ref="A1:Q34"/>
  <sheetViews>
    <sheetView zoomScaleNormal="100" workbookViewId="0"/>
  </sheetViews>
  <sheetFormatPr baseColWidth="10" defaultColWidth="11.453125" defaultRowHeight="14.5" x14ac:dyDescent="0.35"/>
  <cols>
    <col min="1" max="1" width="4.26953125" style="666" customWidth="1"/>
    <col min="2" max="2" width="7.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11.453125" style="666"/>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561" t="s">
        <v>462</v>
      </c>
      <c r="C6" s="1561"/>
      <c r="D6" s="1561"/>
      <c r="E6" s="1561"/>
      <c r="F6" s="1561"/>
      <c r="G6" s="1561"/>
      <c r="H6" s="1561"/>
      <c r="I6" s="1561"/>
      <c r="J6" s="1561"/>
      <c r="K6" s="1561"/>
      <c r="L6" s="1561"/>
      <c r="M6" s="1561"/>
      <c r="N6" s="1561"/>
      <c r="O6" s="1016"/>
    </row>
    <row r="7" spans="1:17" s="621" customFormat="1" ht="24.75" customHeight="1" x14ac:dyDescent="0.25">
      <c r="A7" s="1015"/>
      <c r="B7" s="1561"/>
      <c r="C7" s="1561"/>
      <c r="D7" s="1561"/>
      <c r="E7" s="1561"/>
      <c r="F7" s="1561"/>
      <c r="G7" s="1561"/>
      <c r="H7" s="1561"/>
      <c r="I7" s="1561"/>
      <c r="J7" s="1561"/>
      <c r="K7" s="1561"/>
      <c r="L7" s="1561"/>
      <c r="M7" s="1561"/>
      <c r="N7" s="1561"/>
      <c r="O7" s="1016"/>
    </row>
    <row r="8" spans="1:17" s="621" customFormat="1" ht="15.75" customHeight="1" x14ac:dyDescent="0.25">
      <c r="A8" s="1015"/>
      <c r="B8" s="1700" t="s">
        <v>499</v>
      </c>
      <c r="C8" s="1700"/>
      <c r="D8" s="1700"/>
      <c r="E8" s="1700"/>
      <c r="F8" s="1700"/>
      <c r="G8" s="1700"/>
      <c r="H8" s="1700"/>
      <c r="I8" s="1700"/>
      <c r="J8" s="1700"/>
      <c r="K8" s="1700"/>
      <c r="L8" s="1700"/>
      <c r="M8" s="1700"/>
      <c r="N8" s="1700"/>
    </row>
    <row r="9" spans="1:17" s="700" customFormat="1" ht="6" customHeight="1" x14ac:dyDescent="0.35">
      <c r="A9" s="1018"/>
      <c r="B9" s="1018"/>
      <c r="C9" s="1018"/>
      <c r="D9" s="1018"/>
      <c r="E9" s="1018"/>
      <c r="F9" s="1018"/>
      <c r="G9" s="1018"/>
      <c r="H9" s="1018"/>
      <c r="I9" s="1018"/>
      <c r="J9" s="1018"/>
      <c r="K9" s="1018"/>
      <c r="L9" s="1018"/>
    </row>
    <row r="10" spans="1:17" s="113" customFormat="1" x14ac:dyDescent="0.35"/>
    <row r="11" spans="1:17" s="101" customFormat="1" x14ac:dyDescent="0.35">
      <c r="C11" s="1701" t="s">
        <v>32</v>
      </c>
      <c r="D11" s="1701"/>
      <c r="E11" s="1701"/>
      <c r="L11" s="101">
        <v>1</v>
      </c>
      <c r="M11" s="101">
        <v>3</v>
      </c>
      <c r="N11" s="101">
        <v>4</v>
      </c>
      <c r="O11" s="101">
        <v>5</v>
      </c>
      <c r="P11" s="101">
        <v>6</v>
      </c>
    </row>
    <row r="12" spans="1:17" s="101" customFormat="1" x14ac:dyDescent="0.35">
      <c r="C12" s="101" t="s">
        <v>209</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35">
      <c r="B13" s="101" t="s">
        <v>8</v>
      </c>
      <c r="C13" s="1019">
        <v>80968</v>
      </c>
      <c r="D13" s="1019">
        <v>79302</v>
      </c>
      <c r="E13" s="1019">
        <v>1666</v>
      </c>
      <c r="F13" s="1020">
        <v>0.97942396996344239</v>
      </c>
      <c r="G13" s="1020">
        <v>2.0576030036557651E-2</v>
      </c>
      <c r="I13" s="101">
        <v>7</v>
      </c>
      <c r="J13" s="101">
        <v>1</v>
      </c>
      <c r="K13" s="101">
        <v>2</v>
      </c>
      <c r="L13" s="101" t="s">
        <v>7</v>
      </c>
      <c r="M13" s="1019">
        <v>14293</v>
      </c>
      <c r="N13" s="1019">
        <v>3</v>
      </c>
      <c r="O13" s="1020">
        <v>0.99979015109121427</v>
      </c>
      <c r="P13" s="1020">
        <v>2.0984890878567432E-4</v>
      </c>
      <c r="Q13" s="1020">
        <v>0.96715209858542561</v>
      </c>
    </row>
    <row r="14" spans="1:17" s="101" customFormat="1" x14ac:dyDescent="0.35">
      <c r="B14" s="101" t="s">
        <v>7</v>
      </c>
      <c r="C14" s="1019">
        <v>14296</v>
      </c>
      <c r="D14" s="1019">
        <v>14293</v>
      </c>
      <c r="E14" s="1019">
        <v>3</v>
      </c>
      <c r="F14" s="1020">
        <v>0.99979015109121427</v>
      </c>
      <c r="G14" s="1020">
        <v>2.0984890878567432E-4</v>
      </c>
      <c r="I14" s="101">
        <v>1</v>
      </c>
      <c r="J14" s="101">
        <v>2</v>
      </c>
      <c r="K14" s="101">
        <v>8</v>
      </c>
      <c r="L14" s="101" t="s">
        <v>4</v>
      </c>
      <c r="M14" s="1019">
        <v>34629</v>
      </c>
      <c r="N14" s="1019">
        <v>27</v>
      </c>
      <c r="O14" s="1020">
        <v>0.99922091412742386</v>
      </c>
      <c r="P14" s="1020">
        <v>7.7908587257617733E-4</v>
      </c>
      <c r="Q14" s="1020">
        <v>0.96715209858542561</v>
      </c>
    </row>
    <row r="15" spans="1:17" s="101" customFormat="1" x14ac:dyDescent="0.35">
      <c r="B15" s="101" t="s">
        <v>37</v>
      </c>
      <c r="C15" s="1019">
        <v>7607</v>
      </c>
      <c r="D15" s="1019">
        <v>7543</v>
      </c>
      <c r="E15" s="1019">
        <v>64</v>
      </c>
      <c r="F15" s="1020">
        <v>0.99158669646378339</v>
      </c>
      <c r="G15" s="1020">
        <v>8.4133035362166427E-3</v>
      </c>
      <c r="I15" s="101">
        <v>4</v>
      </c>
      <c r="J15" s="101">
        <v>3</v>
      </c>
      <c r="K15" s="101">
        <v>13</v>
      </c>
      <c r="L15" s="101" t="s">
        <v>35</v>
      </c>
      <c r="M15" s="1019">
        <v>28667</v>
      </c>
      <c r="N15" s="1019">
        <v>49</v>
      </c>
      <c r="O15" s="1020">
        <v>0.9982936342108929</v>
      </c>
      <c r="P15" s="1020">
        <v>1.706365789107118E-3</v>
      </c>
      <c r="Q15" s="1020">
        <v>0.96715209858542561</v>
      </c>
    </row>
    <row r="16" spans="1:17" s="101" customFormat="1" x14ac:dyDescent="0.35">
      <c r="B16" s="101" t="s">
        <v>38</v>
      </c>
      <c r="C16" s="1019">
        <v>8899</v>
      </c>
      <c r="D16" s="1019">
        <v>8329</v>
      </c>
      <c r="E16" s="1019">
        <v>570</v>
      </c>
      <c r="F16" s="1020">
        <v>0.93594785931003488</v>
      </c>
      <c r="G16" s="1020">
        <v>6.4052140689965162E-2</v>
      </c>
      <c r="I16" s="101">
        <v>16</v>
      </c>
      <c r="J16" s="101">
        <v>4</v>
      </c>
      <c r="K16" s="101">
        <v>3</v>
      </c>
      <c r="L16" s="101" t="s">
        <v>37</v>
      </c>
      <c r="M16" s="1019">
        <v>7543</v>
      </c>
      <c r="N16" s="1019">
        <v>64</v>
      </c>
      <c r="O16" s="1020">
        <v>0.99158669646378339</v>
      </c>
      <c r="P16" s="1020">
        <v>8.4133035362166427E-3</v>
      </c>
      <c r="Q16" s="1020">
        <v>0.96715209858542561</v>
      </c>
    </row>
    <row r="17" spans="2:17" s="101" customFormat="1" x14ac:dyDescent="0.35">
      <c r="B17" s="101" t="s">
        <v>6</v>
      </c>
      <c r="C17" s="1019">
        <v>23782</v>
      </c>
      <c r="D17" s="1019">
        <v>23116</v>
      </c>
      <c r="E17" s="1019">
        <v>666</v>
      </c>
      <c r="F17" s="1020">
        <v>0.97199562694474817</v>
      </c>
      <c r="G17" s="1020">
        <v>2.8004373055251872E-2</v>
      </c>
      <c r="I17" s="101">
        <v>10</v>
      </c>
      <c r="J17" s="101">
        <v>5</v>
      </c>
      <c r="K17" s="101">
        <v>6</v>
      </c>
      <c r="L17" s="101" t="s">
        <v>5</v>
      </c>
      <c r="M17" s="1019">
        <v>5108</v>
      </c>
      <c r="N17" s="1019">
        <v>76</v>
      </c>
      <c r="O17" s="1020">
        <v>0.9853395061728395</v>
      </c>
      <c r="P17" s="1020">
        <v>1.4660493827160493E-2</v>
      </c>
      <c r="Q17" s="1020">
        <v>0.96715209858542561</v>
      </c>
    </row>
    <row r="18" spans="2:17" s="101" customFormat="1" x14ac:dyDescent="0.35">
      <c r="B18" s="101" t="s">
        <v>5</v>
      </c>
      <c r="C18" s="1019">
        <v>5184</v>
      </c>
      <c r="D18" s="1019">
        <v>5108</v>
      </c>
      <c r="E18" s="1019">
        <v>76</v>
      </c>
      <c r="F18" s="1020">
        <v>0.9853395061728395</v>
      </c>
      <c r="G18" s="1020">
        <v>1.4660493827160493E-2</v>
      </c>
      <c r="I18" s="101">
        <v>5</v>
      </c>
      <c r="J18" s="101">
        <v>6</v>
      </c>
      <c r="K18" s="101">
        <v>7</v>
      </c>
      <c r="L18" s="101" t="s">
        <v>40</v>
      </c>
      <c r="M18" s="1019">
        <v>24947</v>
      </c>
      <c r="N18" s="1019">
        <v>414</v>
      </c>
      <c r="O18" s="1020">
        <v>0.98367572256614488</v>
      </c>
      <c r="P18" s="1020">
        <v>1.6324277433855131E-2</v>
      </c>
      <c r="Q18" s="1020">
        <v>0.96715209858542561</v>
      </c>
    </row>
    <row r="19" spans="2:17" s="101" customFormat="1" x14ac:dyDescent="0.35">
      <c r="B19" s="101" t="s">
        <v>40</v>
      </c>
      <c r="C19" s="1019">
        <v>25361</v>
      </c>
      <c r="D19" s="1019">
        <v>24947</v>
      </c>
      <c r="E19" s="1019">
        <v>414</v>
      </c>
      <c r="F19" s="1020">
        <v>0.98367572256614488</v>
      </c>
      <c r="G19" s="1020">
        <v>1.6324277433855131E-2</v>
      </c>
      <c r="I19" s="101">
        <v>6</v>
      </c>
      <c r="J19" s="101">
        <v>7</v>
      </c>
      <c r="K19" s="101">
        <v>1</v>
      </c>
      <c r="L19" s="101" t="s">
        <v>8</v>
      </c>
      <c r="M19" s="1019">
        <v>79302</v>
      </c>
      <c r="N19" s="1019">
        <v>1666</v>
      </c>
      <c r="O19" s="1020">
        <v>0.97942396996344239</v>
      </c>
      <c r="P19" s="1020">
        <v>2.0576030036557651E-2</v>
      </c>
      <c r="Q19" s="1020">
        <v>0.96715209858542561</v>
      </c>
    </row>
    <row r="20" spans="2:17" s="101" customFormat="1" x14ac:dyDescent="0.35">
      <c r="B20" s="101" t="s">
        <v>4</v>
      </c>
      <c r="C20" s="1019">
        <v>34656</v>
      </c>
      <c r="D20" s="1019">
        <v>34629</v>
      </c>
      <c r="E20" s="1019">
        <v>27</v>
      </c>
      <c r="F20" s="1020">
        <v>0.99922091412742386</v>
      </c>
      <c r="G20" s="1020">
        <v>7.7908587257617733E-4</v>
      </c>
      <c r="I20" s="101">
        <v>2</v>
      </c>
      <c r="J20" s="101">
        <v>8</v>
      </c>
      <c r="K20" s="101">
        <v>14</v>
      </c>
      <c r="L20" s="101" t="s">
        <v>42</v>
      </c>
      <c r="M20" s="1019">
        <v>68067</v>
      </c>
      <c r="N20" s="1019">
        <v>1488</v>
      </c>
      <c r="O20" s="1020">
        <v>0.97860685788225144</v>
      </c>
      <c r="P20" s="1020">
        <v>2.1393142117748544E-2</v>
      </c>
      <c r="Q20" s="1020">
        <v>0.96715209858542561</v>
      </c>
    </row>
    <row r="21" spans="2:17" s="101" customFormat="1" x14ac:dyDescent="0.35">
      <c r="B21" s="101" t="s">
        <v>41</v>
      </c>
      <c r="C21" s="1019">
        <v>49661</v>
      </c>
      <c r="D21" s="1019">
        <v>46448</v>
      </c>
      <c r="E21" s="1019">
        <v>3213</v>
      </c>
      <c r="F21" s="1020">
        <v>0.93530134310626045</v>
      </c>
      <c r="G21" s="1020">
        <v>6.4698656893739548E-2</v>
      </c>
      <c r="I21" s="101">
        <v>17</v>
      </c>
      <c r="J21" s="101">
        <v>9</v>
      </c>
      <c r="K21" s="101">
        <v>17</v>
      </c>
      <c r="L21" s="101" t="s">
        <v>44</v>
      </c>
      <c r="M21" s="1019">
        <v>3374</v>
      </c>
      <c r="N21" s="1019">
        <v>74</v>
      </c>
      <c r="O21" s="1020">
        <v>0.97853828306264501</v>
      </c>
      <c r="P21" s="1020">
        <v>2.1461716937354988E-2</v>
      </c>
      <c r="Q21" s="1020">
        <v>0.96715209858542561</v>
      </c>
    </row>
    <row r="22" spans="2:17" s="101" customFormat="1" x14ac:dyDescent="0.35">
      <c r="B22" s="101" t="s">
        <v>39</v>
      </c>
      <c r="C22" s="1019">
        <v>460</v>
      </c>
      <c r="D22" s="1019">
        <v>438</v>
      </c>
      <c r="E22" s="1019">
        <v>22</v>
      </c>
      <c r="F22" s="1020">
        <v>0.95217391304347831</v>
      </c>
      <c r="G22" s="1020">
        <v>4.7826086956521741E-2</v>
      </c>
      <c r="I22" s="101">
        <v>14</v>
      </c>
      <c r="J22" s="101">
        <v>10</v>
      </c>
      <c r="K22" s="101">
        <v>5</v>
      </c>
      <c r="L22" s="101" t="s">
        <v>6</v>
      </c>
      <c r="M22" s="1019">
        <v>23116</v>
      </c>
      <c r="N22" s="1019">
        <v>666</v>
      </c>
      <c r="O22" s="1020">
        <v>0.97199562694474817</v>
      </c>
      <c r="P22" s="1020">
        <v>2.8004373055251872E-2</v>
      </c>
      <c r="Q22" s="1020">
        <v>0.96715209858542561</v>
      </c>
    </row>
    <row r="23" spans="2:17" s="101" customFormat="1" x14ac:dyDescent="0.35">
      <c r="B23" s="101" t="s">
        <v>3</v>
      </c>
      <c r="C23" s="1019">
        <v>50293</v>
      </c>
      <c r="D23" s="1019">
        <v>48636</v>
      </c>
      <c r="E23" s="1019">
        <v>1657</v>
      </c>
      <c r="F23" s="1020">
        <v>0.96705306901556876</v>
      </c>
      <c r="G23" s="1020">
        <v>3.294693098443123E-2</v>
      </c>
      <c r="I23" s="101">
        <v>12</v>
      </c>
      <c r="J23" s="101">
        <v>11</v>
      </c>
      <c r="K23" s="101">
        <v>20</v>
      </c>
      <c r="L23" s="101" t="s">
        <v>108</v>
      </c>
      <c r="M23" s="1019">
        <v>440443</v>
      </c>
      <c r="N23" s="1019">
        <v>14959</v>
      </c>
      <c r="O23" s="1020">
        <v>0.96715209858542561</v>
      </c>
      <c r="P23" s="1020">
        <v>3.2847901414574374E-2</v>
      </c>
      <c r="Q23" s="1020">
        <v>0.96715209858542561</v>
      </c>
    </row>
    <row r="24" spans="2:17" s="101" customFormat="1" x14ac:dyDescent="0.35">
      <c r="B24" s="101" t="s">
        <v>2</v>
      </c>
      <c r="C24" s="1019">
        <v>13200</v>
      </c>
      <c r="D24" s="1019">
        <v>12363</v>
      </c>
      <c r="E24" s="1019">
        <v>837</v>
      </c>
      <c r="F24" s="1020">
        <v>0.93659090909090914</v>
      </c>
      <c r="G24" s="1020">
        <v>6.3409090909090915E-2</v>
      </c>
      <c r="I24" s="101">
        <v>15</v>
      </c>
      <c r="J24" s="101">
        <v>12</v>
      </c>
      <c r="K24" s="101">
        <v>11</v>
      </c>
      <c r="L24" s="101" t="s">
        <v>3</v>
      </c>
      <c r="M24" s="1019">
        <v>48636</v>
      </c>
      <c r="N24" s="1019">
        <v>1657</v>
      </c>
      <c r="O24" s="1020">
        <v>0.96705306901556876</v>
      </c>
      <c r="P24" s="1020">
        <v>3.294693098443123E-2</v>
      </c>
      <c r="Q24" s="1020">
        <v>0.96715209858542561</v>
      </c>
    </row>
    <row r="25" spans="2:17" s="101" customFormat="1" x14ac:dyDescent="0.35">
      <c r="B25" s="101" t="s">
        <v>35</v>
      </c>
      <c r="C25" s="1019">
        <v>28716</v>
      </c>
      <c r="D25" s="1019">
        <v>28667</v>
      </c>
      <c r="E25" s="1019">
        <v>49</v>
      </c>
      <c r="F25" s="1020">
        <v>0.9982936342108929</v>
      </c>
      <c r="G25" s="1020">
        <v>1.706365789107118E-3</v>
      </c>
      <c r="I25" s="101">
        <v>3</v>
      </c>
      <c r="J25" s="101">
        <v>13</v>
      </c>
      <c r="K25" s="101">
        <v>19</v>
      </c>
      <c r="L25" s="101" t="s">
        <v>46</v>
      </c>
      <c r="M25" s="1019">
        <v>2207</v>
      </c>
      <c r="N25" s="1019">
        <v>92</v>
      </c>
      <c r="O25" s="1020">
        <v>0.95998260113092648</v>
      </c>
      <c r="P25" s="1020">
        <v>4.001739886907351E-2</v>
      </c>
      <c r="Q25" s="1020">
        <v>0.96715209858542561</v>
      </c>
    </row>
    <row r="26" spans="2:17" s="101" customFormat="1" x14ac:dyDescent="0.35">
      <c r="B26" s="101" t="s">
        <v>42</v>
      </c>
      <c r="C26" s="1019">
        <v>69555</v>
      </c>
      <c r="D26" s="1019">
        <v>68067</v>
      </c>
      <c r="E26" s="1019">
        <v>1488</v>
      </c>
      <c r="F26" s="1020">
        <v>0.97860685788225144</v>
      </c>
      <c r="G26" s="1020">
        <v>2.1393142117748544E-2</v>
      </c>
      <c r="I26" s="101">
        <v>8</v>
      </c>
      <c r="J26" s="101">
        <v>14</v>
      </c>
      <c r="K26" s="101">
        <v>10</v>
      </c>
      <c r="L26" s="101" t="s">
        <v>39</v>
      </c>
      <c r="M26" s="1019">
        <v>438</v>
      </c>
      <c r="N26" s="1019">
        <v>22</v>
      </c>
      <c r="O26" s="1020">
        <v>0.95217391304347831</v>
      </c>
      <c r="P26" s="1020">
        <v>4.7826086956521741E-2</v>
      </c>
      <c r="Q26" s="1020">
        <v>0.96715209858542561</v>
      </c>
    </row>
    <row r="27" spans="2:17" s="101" customFormat="1" x14ac:dyDescent="0.35">
      <c r="B27" s="101" t="s">
        <v>47</v>
      </c>
      <c r="C27" s="1019">
        <v>842</v>
      </c>
      <c r="D27" s="1019">
        <v>764</v>
      </c>
      <c r="E27" s="1019">
        <v>78</v>
      </c>
      <c r="F27" s="1020">
        <v>0.90736342042755347</v>
      </c>
      <c r="G27" s="1020">
        <v>9.2636579572446559E-2</v>
      </c>
      <c r="I27" s="101">
        <v>18</v>
      </c>
      <c r="J27" s="101">
        <v>15</v>
      </c>
      <c r="K27" s="101">
        <v>12</v>
      </c>
      <c r="L27" s="101" t="s">
        <v>2</v>
      </c>
      <c r="M27" s="1019">
        <v>12363</v>
      </c>
      <c r="N27" s="1019">
        <v>837</v>
      </c>
      <c r="O27" s="1020">
        <v>0.93659090909090914</v>
      </c>
      <c r="P27" s="1020">
        <v>6.3409090909090915E-2</v>
      </c>
      <c r="Q27" s="1020">
        <v>0.96715209858542561</v>
      </c>
    </row>
    <row r="28" spans="2:17" s="101" customFormat="1" x14ac:dyDescent="0.35">
      <c r="B28" s="101" t="s">
        <v>43</v>
      </c>
      <c r="C28" s="1019">
        <v>16331</v>
      </c>
      <c r="D28" s="1019">
        <v>14801</v>
      </c>
      <c r="E28" s="1019">
        <v>1530</v>
      </c>
      <c r="F28" s="1020">
        <v>0.90631314677607</v>
      </c>
      <c r="G28" s="1020">
        <v>9.3686853223929945E-2</v>
      </c>
      <c r="I28" s="101">
        <v>19</v>
      </c>
      <c r="J28" s="101">
        <v>16</v>
      </c>
      <c r="K28" s="101">
        <v>4</v>
      </c>
      <c r="L28" s="101" t="s">
        <v>38</v>
      </c>
      <c r="M28" s="1019">
        <v>8329</v>
      </c>
      <c r="N28" s="1019">
        <v>570</v>
      </c>
      <c r="O28" s="1020">
        <v>0.93594785931003488</v>
      </c>
      <c r="P28" s="1020">
        <v>6.4052140689965162E-2</v>
      </c>
      <c r="Q28" s="1020">
        <v>0.96715209858542561</v>
      </c>
    </row>
    <row r="29" spans="2:17" s="101" customFormat="1" x14ac:dyDescent="0.35">
      <c r="B29" s="101" t="s">
        <v>44</v>
      </c>
      <c r="C29" s="1019">
        <v>3448</v>
      </c>
      <c r="D29" s="1019">
        <v>3374</v>
      </c>
      <c r="E29" s="1019">
        <v>74</v>
      </c>
      <c r="F29" s="1020">
        <v>0.97853828306264501</v>
      </c>
      <c r="G29" s="1020">
        <v>2.1461716937354988E-2</v>
      </c>
      <c r="I29" s="101">
        <v>9</v>
      </c>
      <c r="J29" s="101">
        <v>17</v>
      </c>
      <c r="K29" s="101">
        <v>9</v>
      </c>
      <c r="L29" s="101" t="s">
        <v>41</v>
      </c>
      <c r="M29" s="1019">
        <v>46448</v>
      </c>
      <c r="N29" s="1019">
        <v>3213</v>
      </c>
      <c r="O29" s="1020">
        <v>0.93530134310626045</v>
      </c>
      <c r="P29" s="1020">
        <v>6.4698656893739548E-2</v>
      </c>
      <c r="Q29" s="1020">
        <v>0.96715209858542561</v>
      </c>
    </row>
    <row r="30" spans="2:17" s="101" customFormat="1" x14ac:dyDescent="0.35">
      <c r="B30" s="101" t="s">
        <v>45</v>
      </c>
      <c r="C30" s="1019">
        <v>19844</v>
      </c>
      <c r="D30" s="1019">
        <v>17411</v>
      </c>
      <c r="E30" s="1019">
        <v>2433</v>
      </c>
      <c r="F30" s="1020">
        <v>0.87739367063092122</v>
      </c>
      <c r="G30" s="1020">
        <v>0.12260632936907881</v>
      </c>
      <c r="I30" s="101">
        <v>20</v>
      </c>
      <c r="J30" s="101">
        <v>18</v>
      </c>
      <c r="K30" s="101">
        <v>15</v>
      </c>
      <c r="L30" s="101" t="s">
        <v>47</v>
      </c>
      <c r="M30" s="1019">
        <v>764</v>
      </c>
      <c r="N30" s="1019">
        <v>78</v>
      </c>
      <c r="O30" s="1020">
        <v>0.90736342042755347</v>
      </c>
      <c r="P30" s="1020">
        <v>9.2636579572446559E-2</v>
      </c>
      <c r="Q30" s="1020">
        <v>0.96715209858542561</v>
      </c>
    </row>
    <row r="31" spans="2:17" s="101" customFormat="1" x14ac:dyDescent="0.35">
      <c r="B31" s="101" t="s">
        <v>46</v>
      </c>
      <c r="C31" s="1019">
        <v>2299</v>
      </c>
      <c r="D31" s="1019">
        <v>2207</v>
      </c>
      <c r="E31" s="1019">
        <v>92</v>
      </c>
      <c r="F31" s="1020">
        <v>0.95998260113092648</v>
      </c>
      <c r="G31" s="1020">
        <v>4.001739886907351E-2</v>
      </c>
      <c r="I31" s="101">
        <v>13</v>
      </c>
      <c r="J31" s="101">
        <v>19</v>
      </c>
      <c r="K31" s="101">
        <v>16</v>
      </c>
      <c r="L31" s="101" t="s">
        <v>43</v>
      </c>
      <c r="M31" s="1019">
        <v>14801</v>
      </c>
      <c r="N31" s="1019">
        <v>1530</v>
      </c>
      <c r="O31" s="1020">
        <v>0.90631314677607</v>
      </c>
      <c r="P31" s="1020">
        <v>9.3686853223929945E-2</v>
      </c>
      <c r="Q31" s="1020">
        <v>0.96715209858542561</v>
      </c>
    </row>
    <row r="32" spans="2:17" s="101" customFormat="1" x14ac:dyDescent="0.35">
      <c r="B32" s="104" t="s">
        <v>108</v>
      </c>
      <c r="C32" s="105">
        <v>455402</v>
      </c>
      <c r="D32" s="105">
        <v>440443</v>
      </c>
      <c r="E32" s="105">
        <v>14959</v>
      </c>
      <c r="F32" s="106">
        <v>0.96715209858542561</v>
      </c>
      <c r="G32" s="106">
        <v>3.2847901414574374E-2</v>
      </c>
      <c r="I32" s="101">
        <v>11</v>
      </c>
      <c r="J32" s="101">
        <v>20</v>
      </c>
      <c r="K32" s="101">
        <v>18</v>
      </c>
      <c r="L32" s="101" t="s">
        <v>45</v>
      </c>
      <c r="M32" s="1019">
        <v>17411</v>
      </c>
      <c r="N32" s="1019">
        <v>2433</v>
      </c>
      <c r="O32" s="1020">
        <v>0.87739367063092122</v>
      </c>
      <c r="P32" s="1020">
        <v>0.12260632936907881</v>
      </c>
      <c r="Q32" s="1020">
        <v>0.96715209858542561</v>
      </c>
    </row>
    <row r="33" spans="13:16" s="113" customFormat="1" x14ac:dyDescent="0.35">
      <c r="M33" s="1146"/>
      <c r="N33" s="1146"/>
      <c r="O33" s="1147"/>
      <c r="P33" s="1147"/>
    </row>
    <row r="34" spans="13:16" s="113" customFormat="1" x14ac:dyDescent="0.35"/>
  </sheetData>
  <mergeCells count="3">
    <mergeCell ref="B6:N7"/>
    <mergeCell ref="B8:N8"/>
    <mergeCell ref="C11:E11"/>
  </mergeCells>
  <printOptions horizontalCentered="1"/>
  <pageMargins left="0" right="0" top="0.43307086614173229" bottom="0.43307086614173229" header="0" footer="0"/>
  <pageSetup paperSize="9" scale="86" orientation="landscape" r:id="rId1"/>
  <headerFooter alignWithMargins="0"/>
  <rowBreaks count="1" manualBreakCount="1">
    <brk id="42" max="1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112">
    <tabColor theme="0"/>
    <pageSetUpPr fitToPage="1"/>
  </sheetPr>
  <dimension ref="A1:AE28"/>
  <sheetViews>
    <sheetView zoomScaleNormal="100" workbookViewId="0"/>
  </sheetViews>
  <sheetFormatPr baseColWidth="10" defaultColWidth="11.453125" defaultRowHeight="14.5" x14ac:dyDescent="0.35"/>
  <cols>
    <col min="1" max="1" width="1.81640625" style="220" customWidth="1"/>
    <col min="2" max="2" width="24.54296875" style="220" customWidth="1"/>
    <col min="3" max="3" width="1" style="220" customWidth="1"/>
    <col min="4" max="11" width="10.81640625" style="220" customWidth="1"/>
    <col min="12" max="12" width="7.1796875" style="220" customWidth="1"/>
    <col min="13" max="13" width="1.1796875" style="220" customWidth="1"/>
    <col min="14" max="14" width="7.1796875" style="220" customWidth="1"/>
    <col min="15" max="15" width="7.7265625" style="220" customWidth="1"/>
    <col min="16" max="25" width="8.26953125" style="220" customWidth="1"/>
    <col min="26" max="27" width="7.7265625" style="220" customWidth="1"/>
    <col min="28" max="28" width="11.453125" style="220" customWidth="1"/>
    <col min="29" max="29" width="11.453125" style="220"/>
    <col min="30" max="30" width="11.81640625" style="220" bestFit="1" customWidth="1"/>
    <col min="31" max="16384" width="11.453125" style="220"/>
  </cols>
  <sheetData>
    <row r="1" spans="1:29" x14ac:dyDescent="0.35">
      <c r="A1" s="219"/>
      <c r="B1" s="219"/>
      <c r="K1" s="221"/>
      <c r="L1" s="221"/>
    </row>
    <row r="2" spans="1:29" ht="48.75" customHeight="1" x14ac:dyDescent="0.35">
      <c r="A2" s="219"/>
      <c r="B2" s="219"/>
      <c r="K2" s="221"/>
      <c r="L2" s="221"/>
    </row>
    <row r="3" spans="1:29" ht="24" customHeight="1" x14ac:dyDescent="0.35">
      <c r="A3" s="219"/>
      <c r="B3" s="1426" t="s">
        <v>369</v>
      </c>
      <c r="C3" s="1426"/>
      <c r="D3" s="1426"/>
      <c r="E3" s="1426"/>
      <c r="F3" s="1426"/>
      <c r="G3" s="1426"/>
      <c r="H3" s="1426"/>
      <c r="I3" s="1426"/>
      <c r="J3" s="1426"/>
      <c r="K3" s="1426"/>
      <c r="L3" s="1426"/>
      <c r="M3" s="1426"/>
      <c r="N3" s="1426"/>
      <c r="O3" s="1426"/>
      <c r="P3" s="1426"/>
      <c r="Q3" s="1426"/>
      <c r="R3" s="1426"/>
      <c r="S3" s="1426"/>
      <c r="T3" s="1426"/>
      <c r="U3" s="1426"/>
      <c r="V3" s="1426"/>
      <c r="W3" s="1426"/>
      <c r="X3" s="1426"/>
      <c r="Y3" s="1426"/>
      <c r="Z3" s="1426"/>
    </row>
    <row r="5" spans="1:29" x14ac:dyDescent="0.35">
      <c r="B5" s="219"/>
      <c r="C5" s="219"/>
      <c r="D5" s="1427" t="s">
        <v>365</v>
      </c>
      <c r="E5" s="1427"/>
      <c r="F5" s="1427"/>
      <c r="G5" s="1427"/>
      <c r="H5" s="1427"/>
      <c r="I5" s="1427"/>
      <c r="J5" s="1427"/>
      <c r="K5" s="1427"/>
      <c r="L5" s="1427"/>
      <c r="M5" s="219"/>
      <c r="N5" s="1428" t="s">
        <v>339</v>
      </c>
      <c r="O5" s="1428"/>
      <c r="P5" s="1428"/>
      <c r="Q5" s="1428"/>
      <c r="R5" s="1428"/>
      <c r="S5" s="1428"/>
      <c r="T5" s="1428"/>
      <c r="U5" s="1428"/>
      <c r="V5" s="1428"/>
      <c r="W5" s="1428"/>
      <c r="X5" s="1428"/>
      <c r="Y5" s="1428"/>
      <c r="Z5" s="1428"/>
      <c r="AA5" s="1428"/>
    </row>
    <row r="6" spans="1:29" ht="21" customHeight="1" x14ac:dyDescent="0.35">
      <c r="B6" s="219"/>
      <c r="C6" s="219"/>
      <c r="D6" s="1428"/>
      <c r="E6" s="1428"/>
      <c r="F6" s="1428"/>
      <c r="G6" s="1428"/>
      <c r="H6" s="1428"/>
      <c r="I6" s="1428"/>
      <c r="J6" s="1428"/>
      <c r="K6" s="1428"/>
      <c r="L6" s="1428"/>
      <c r="M6" s="219"/>
      <c r="N6" s="1429">
        <v>43830</v>
      </c>
      <c r="O6" s="1430"/>
      <c r="P6" s="1431">
        <v>44196</v>
      </c>
      <c r="Q6" s="1432"/>
      <c r="R6" s="1431">
        <v>44561</v>
      </c>
      <c r="S6" s="1432"/>
      <c r="T6" s="1435">
        <v>44926</v>
      </c>
      <c r="U6" s="1436"/>
      <c r="V6" s="1433">
        <v>45291</v>
      </c>
      <c r="W6" s="1434"/>
      <c r="X6" s="1438">
        <v>45657</v>
      </c>
      <c r="Y6" s="1439"/>
      <c r="Z6" s="1433">
        <v>46022</v>
      </c>
      <c r="AA6" s="1437"/>
    </row>
    <row r="7" spans="1:29" x14ac:dyDescent="0.35">
      <c r="B7" s="225"/>
      <c r="C7" s="219"/>
      <c r="D7" s="226">
        <v>43465</v>
      </c>
      <c r="E7" s="227">
        <v>43830</v>
      </c>
      <c r="F7" s="228">
        <v>44196</v>
      </c>
      <c r="G7" s="228">
        <v>44561</v>
      </c>
      <c r="H7" s="228">
        <v>44926</v>
      </c>
      <c r="I7" s="228">
        <v>45291</v>
      </c>
      <c r="J7" s="228">
        <v>45657</v>
      </c>
      <c r="K7" s="228">
        <v>46022</v>
      </c>
      <c r="L7" s="229"/>
      <c r="M7" s="219"/>
      <c r="N7" s="230" t="s">
        <v>28</v>
      </c>
      <c r="O7" s="231" t="s">
        <v>340</v>
      </c>
      <c r="P7" s="232" t="s">
        <v>28</v>
      </c>
      <c r="Q7" s="233" t="s">
        <v>340</v>
      </c>
      <c r="R7" s="231" t="s">
        <v>28</v>
      </c>
      <c r="S7" s="232" t="s">
        <v>340</v>
      </c>
      <c r="T7" s="232" t="s">
        <v>28</v>
      </c>
      <c r="U7" s="232" t="s">
        <v>340</v>
      </c>
      <c r="V7" s="232" t="s">
        <v>28</v>
      </c>
      <c r="W7" s="1358" t="s">
        <v>340</v>
      </c>
      <c r="X7" s="232" t="s">
        <v>28</v>
      </c>
      <c r="Y7" s="227" t="s">
        <v>340</v>
      </c>
      <c r="Z7" s="231" t="s">
        <v>28</v>
      </c>
      <c r="AA7" s="229" t="s">
        <v>340</v>
      </c>
    </row>
    <row r="8" spans="1:29" ht="8.25" customHeight="1" x14ac:dyDescent="0.35">
      <c r="B8" s="225"/>
      <c r="C8" s="219"/>
      <c r="D8" s="234"/>
      <c r="E8" s="234"/>
      <c r="F8" s="234"/>
      <c r="G8" s="297"/>
      <c r="H8" s="297"/>
      <c r="I8" s="297"/>
      <c r="J8" s="234"/>
      <c r="K8" s="234"/>
      <c r="L8" s="234"/>
      <c r="M8" s="219"/>
    </row>
    <row r="9" spans="1:29" ht="15" customHeight="1" x14ac:dyDescent="0.35">
      <c r="B9" s="298" t="s">
        <v>8</v>
      </c>
      <c r="C9" s="219"/>
      <c r="D9" s="299">
        <v>75097</v>
      </c>
      <c r="E9" s="300">
        <v>73871</v>
      </c>
      <c r="F9" s="300">
        <v>56534</v>
      </c>
      <c r="G9" s="254">
        <v>38325</v>
      </c>
      <c r="H9" s="254">
        <v>36606</v>
      </c>
      <c r="I9" s="254">
        <v>35558</v>
      </c>
      <c r="J9" s="276">
        <v>17192</v>
      </c>
      <c r="K9" s="301">
        <v>13300</v>
      </c>
      <c r="L9" s="302"/>
      <c r="M9" s="222"/>
      <c r="N9" s="278">
        <v>-1.6325552285710532E-2</v>
      </c>
      <c r="O9" s="279">
        <v>-1226</v>
      </c>
      <c r="P9" s="280">
        <v>-0.23469291061444952</v>
      </c>
      <c r="Q9" s="279">
        <v>-17337</v>
      </c>
      <c r="R9" s="280">
        <v>-0.32208936215374817</v>
      </c>
      <c r="S9" s="279">
        <v>-18209</v>
      </c>
      <c r="T9" s="280">
        <v>-4.4853228962817959E-2</v>
      </c>
      <c r="U9" s="279">
        <v>-1719</v>
      </c>
      <c r="V9" s="280">
        <v>-2.862918647216306E-2</v>
      </c>
      <c r="W9" s="279">
        <v>-1048</v>
      </c>
      <c r="X9" s="280">
        <v>-0.51650824005849594</v>
      </c>
      <c r="Y9" s="276">
        <v>-18366</v>
      </c>
      <c r="Z9" s="280">
        <v>-0.2263843648208469</v>
      </c>
      <c r="AA9" s="279">
        <v>-3892</v>
      </c>
    </row>
    <row r="10" spans="1:29" x14ac:dyDescent="0.35">
      <c r="B10" s="303" t="s">
        <v>7</v>
      </c>
      <c r="C10" s="219"/>
      <c r="D10" s="253">
        <v>6000</v>
      </c>
      <c r="E10" s="254">
        <v>6236</v>
      </c>
      <c r="F10" s="254">
        <v>4811</v>
      </c>
      <c r="G10" s="254">
        <v>2779</v>
      </c>
      <c r="H10" s="254">
        <v>1565</v>
      </c>
      <c r="I10" s="254">
        <v>186</v>
      </c>
      <c r="J10" s="254">
        <v>86</v>
      </c>
      <c r="K10" s="257">
        <v>53</v>
      </c>
      <c r="M10" s="222"/>
      <c r="N10" s="256">
        <v>3.9333333333333442E-2</v>
      </c>
      <c r="O10" s="257">
        <v>236</v>
      </c>
      <c r="P10" s="258">
        <v>-0.22851186658114175</v>
      </c>
      <c r="Q10" s="257">
        <v>-1425</v>
      </c>
      <c r="R10" s="258">
        <v>-0.4223654125961338</v>
      </c>
      <c r="S10" s="257">
        <v>-2032</v>
      </c>
      <c r="T10" s="258">
        <v>-0.43684778697373161</v>
      </c>
      <c r="U10" s="257">
        <v>-1214</v>
      </c>
      <c r="V10" s="258">
        <v>-0.88115015974440891</v>
      </c>
      <c r="W10" s="257">
        <v>-1379</v>
      </c>
      <c r="X10" s="258">
        <v>-0.5376344086021505</v>
      </c>
      <c r="Y10" s="254">
        <v>-100</v>
      </c>
      <c r="Z10" s="258">
        <v>-0.38372093023255816</v>
      </c>
      <c r="AA10" s="257">
        <v>-33</v>
      </c>
    </row>
    <row r="11" spans="1:29" x14ac:dyDescent="0.35">
      <c r="B11" s="303" t="s">
        <v>37</v>
      </c>
      <c r="C11" s="219"/>
      <c r="D11" s="253">
        <v>3524</v>
      </c>
      <c r="E11" s="254">
        <v>5794</v>
      </c>
      <c r="F11" s="254">
        <v>3064</v>
      </c>
      <c r="G11" s="254">
        <v>2063</v>
      </c>
      <c r="H11" s="254">
        <v>2778</v>
      </c>
      <c r="I11" s="254">
        <v>1346</v>
      </c>
      <c r="J11" s="254">
        <v>445</v>
      </c>
      <c r="K11" s="257">
        <v>379</v>
      </c>
      <c r="M11" s="222"/>
      <c r="N11" s="256">
        <v>0.64415437003405218</v>
      </c>
      <c r="O11" s="257">
        <v>2270</v>
      </c>
      <c r="P11" s="258">
        <v>-0.47117707973765965</v>
      </c>
      <c r="Q11" s="257">
        <v>-2730</v>
      </c>
      <c r="R11" s="258">
        <v>-0.32669712793733685</v>
      </c>
      <c r="S11" s="257">
        <v>-1001</v>
      </c>
      <c r="T11" s="258">
        <v>0.34658264663111971</v>
      </c>
      <c r="U11" s="257">
        <v>715</v>
      </c>
      <c r="V11" s="258">
        <v>-0.51547876169906415</v>
      </c>
      <c r="W11" s="257">
        <v>-1432</v>
      </c>
      <c r="X11" s="258">
        <v>-0.66939078751857362</v>
      </c>
      <c r="Y11" s="254">
        <v>-901</v>
      </c>
      <c r="Z11" s="258">
        <v>-0.14831460674157304</v>
      </c>
      <c r="AA11" s="257">
        <v>-66</v>
      </c>
    </row>
    <row r="12" spans="1:29" x14ac:dyDescent="0.35">
      <c r="B12" s="303" t="s">
        <v>38</v>
      </c>
      <c r="C12" s="219"/>
      <c r="D12" s="253">
        <v>2811</v>
      </c>
      <c r="E12" s="254">
        <v>4317</v>
      </c>
      <c r="F12" s="254">
        <v>2454</v>
      </c>
      <c r="G12" s="254">
        <v>2514</v>
      </c>
      <c r="H12" s="254">
        <v>3293</v>
      </c>
      <c r="I12" s="254">
        <v>4117</v>
      </c>
      <c r="J12" s="254">
        <v>3750</v>
      </c>
      <c r="K12" s="257">
        <v>3846</v>
      </c>
      <c r="M12" s="222"/>
      <c r="N12" s="256">
        <v>0.53575240128068313</v>
      </c>
      <c r="O12" s="257">
        <v>1506</v>
      </c>
      <c r="P12" s="258">
        <v>-0.43154968728283527</v>
      </c>
      <c r="Q12" s="257">
        <v>-1863</v>
      </c>
      <c r="R12" s="258">
        <v>2.4449877750611249E-2</v>
      </c>
      <c r="S12" s="257">
        <v>60</v>
      </c>
      <c r="T12" s="258">
        <v>0.30986475735879071</v>
      </c>
      <c r="U12" s="257">
        <v>779</v>
      </c>
      <c r="V12" s="258">
        <v>0.25022775584573331</v>
      </c>
      <c r="W12" s="257">
        <v>824</v>
      </c>
      <c r="X12" s="258">
        <v>-8.9142579548214695E-2</v>
      </c>
      <c r="Y12" s="254">
        <v>-367</v>
      </c>
      <c r="Z12" s="258">
        <v>2.5600000000000067E-2</v>
      </c>
      <c r="AA12" s="257">
        <v>96</v>
      </c>
    </row>
    <row r="13" spans="1:29" x14ac:dyDescent="0.35">
      <c r="B13" s="303" t="s">
        <v>6</v>
      </c>
      <c r="C13" s="219"/>
      <c r="D13" s="253">
        <v>8956</v>
      </c>
      <c r="E13" s="254">
        <v>9040</v>
      </c>
      <c r="F13" s="254">
        <v>8082</v>
      </c>
      <c r="G13" s="254">
        <v>9950</v>
      </c>
      <c r="H13" s="254">
        <v>7071</v>
      </c>
      <c r="I13" s="254">
        <v>5826</v>
      </c>
      <c r="J13" s="254">
        <v>7478</v>
      </c>
      <c r="K13" s="257">
        <v>2427</v>
      </c>
      <c r="L13" s="304"/>
      <c r="M13" s="219"/>
      <c r="N13" s="256">
        <v>9.3791871371147195E-3</v>
      </c>
      <c r="O13" s="257">
        <v>84</v>
      </c>
      <c r="P13" s="258">
        <v>-0.10597345132743363</v>
      </c>
      <c r="Q13" s="257">
        <v>-958</v>
      </c>
      <c r="R13" s="258">
        <v>0.23113090819104176</v>
      </c>
      <c r="S13" s="257">
        <v>1868</v>
      </c>
      <c r="T13" s="258">
        <v>-0.28934673366834174</v>
      </c>
      <c r="U13" s="257">
        <v>-2879</v>
      </c>
      <c r="V13" s="258">
        <v>-0.1760712770470938</v>
      </c>
      <c r="W13" s="257">
        <v>-1245</v>
      </c>
      <c r="X13" s="258">
        <v>0.28355647099210435</v>
      </c>
      <c r="Y13" s="254">
        <v>1652</v>
      </c>
      <c r="Z13" s="258">
        <v>-0.67544798074351431</v>
      </c>
      <c r="AA13" s="257">
        <v>-5051</v>
      </c>
      <c r="AC13" s="224"/>
    </row>
    <row r="14" spans="1:29" x14ac:dyDescent="0.35">
      <c r="B14" s="303" t="s">
        <v>5</v>
      </c>
      <c r="C14" s="219"/>
      <c r="D14" s="253">
        <v>4667</v>
      </c>
      <c r="E14" s="254">
        <v>3990</v>
      </c>
      <c r="F14" s="254">
        <v>3899</v>
      </c>
      <c r="G14" s="254">
        <v>1365</v>
      </c>
      <c r="H14" s="254">
        <v>873</v>
      </c>
      <c r="I14" s="254">
        <v>1583</v>
      </c>
      <c r="J14" s="254">
        <v>376</v>
      </c>
      <c r="K14" s="257">
        <v>425</v>
      </c>
      <c r="L14" s="304"/>
      <c r="M14" s="219"/>
      <c r="N14" s="256">
        <v>-0.14506106706663813</v>
      </c>
      <c r="O14" s="257">
        <v>-677</v>
      </c>
      <c r="P14" s="258">
        <v>-2.2807017543859609E-2</v>
      </c>
      <c r="Q14" s="257">
        <v>-91</v>
      </c>
      <c r="R14" s="258">
        <v>-0.64991023339317766</v>
      </c>
      <c r="S14" s="257">
        <v>-2534</v>
      </c>
      <c r="T14" s="258">
        <v>-0.36043956043956049</v>
      </c>
      <c r="U14" s="257">
        <v>-492</v>
      </c>
      <c r="V14" s="258">
        <v>0.81328751431844215</v>
      </c>
      <c r="W14" s="257">
        <v>710</v>
      </c>
      <c r="X14" s="258">
        <v>-0.76247631080227418</v>
      </c>
      <c r="Y14" s="254">
        <v>-1207</v>
      </c>
      <c r="Z14" s="258">
        <v>0.13031914893617014</v>
      </c>
      <c r="AA14" s="257">
        <v>49</v>
      </c>
      <c r="AC14" s="224"/>
    </row>
    <row r="15" spans="1:29" x14ac:dyDescent="0.35">
      <c r="B15" s="303" t="s">
        <v>4</v>
      </c>
      <c r="C15" s="219"/>
      <c r="D15" s="253">
        <v>1471</v>
      </c>
      <c r="E15" s="254">
        <v>1593</v>
      </c>
      <c r="F15" s="254">
        <v>119</v>
      </c>
      <c r="G15" s="254">
        <v>186</v>
      </c>
      <c r="H15" s="254">
        <v>207</v>
      </c>
      <c r="I15" s="254">
        <v>157</v>
      </c>
      <c r="J15" s="254">
        <v>151</v>
      </c>
      <c r="K15" s="257">
        <v>151</v>
      </c>
      <c r="M15" s="222"/>
      <c r="N15" s="256">
        <v>8.2936777702243392E-2</v>
      </c>
      <c r="O15" s="257">
        <v>122</v>
      </c>
      <c r="P15" s="258">
        <v>-0.92529817953546767</v>
      </c>
      <c r="Q15" s="257">
        <v>-1474</v>
      </c>
      <c r="R15" s="258">
        <v>0.56302521008403361</v>
      </c>
      <c r="S15" s="257">
        <v>67</v>
      </c>
      <c r="T15" s="258">
        <v>0.11290322580645151</v>
      </c>
      <c r="U15" s="257">
        <v>21</v>
      </c>
      <c r="V15" s="258">
        <v>-0.24154589371980673</v>
      </c>
      <c r="W15" s="257">
        <v>-50</v>
      </c>
      <c r="X15" s="258">
        <v>-3.8216560509554132E-2</v>
      </c>
      <c r="Y15" s="254">
        <v>-6</v>
      </c>
      <c r="Z15" s="258">
        <v>0</v>
      </c>
      <c r="AA15" s="257">
        <v>0</v>
      </c>
      <c r="AC15" s="224"/>
    </row>
    <row r="16" spans="1:29" x14ac:dyDescent="0.35">
      <c r="B16" s="303" t="s">
        <v>40</v>
      </c>
      <c r="C16" s="219"/>
      <c r="D16" s="253">
        <v>7126</v>
      </c>
      <c r="E16" s="254">
        <v>5895</v>
      </c>
      <c r="F16" s="254">
        <v>4923</v>
      </c>
      <c r="G16" s="254">
        <v>3015</v>
      </c>
      <c r="H16" s="254">
        <v>2591</v>
      </c>
      <c r="I16" s="254">
        <v>2478</v>
      </c>
      <c r="J16" s="254">
        <v>2010</v>
      </c>
      <c r="K16" s="257">
        <v>1924</v>
      </c>
      <c r="M16" s="222"/>
      <c r="N16" s="256">
        <v>-0.17274768453550382</v>
      </c>
      <c r="O16" s="257">
        <v>-1231</v>
      </c>
      <c r="P16" s="258">
        <v>-0.16488549618320614</v>
      </c>
      <c r="Q16" s="257">
        <v>-972</v>
      </c>
      <c r="R16" s="258">
        <v>-0.38756855575868376</v>
      </c>
      <c r="S16" s="257">
        <v>-1908</v>
      </c>
      <c r="T16" s="258">
        <v>-0.14063018242122716</v>
      </c>
      <c r="U16" s="257">
        <v>-424</v>
      </c>
      <c r="V16" s="258">
        <v>-4.3612504824392162E-2</v>
      </c>
      <c r="W16" s="257">
        <v>-113</v>
      </c>
      <c r="X16" s="258">
        <v>-0.18886198547215494</v>
      </c>
      <c r="Y16" s="254">
        <v>-468</v>
      </c>
      <c r="Z16" s="258">
        <v>-4.2786069651741254E-2</v>
      </c>
      <c r="AA16" s="257">
        <v>-86</v>
      </c>
      <c r="AC16" s="224"/>
    </row>
    <row r="17" spans="2:31" x14ac:dyDescent="0.35">
      <c r="B17" s="303" t="s">
        <v>41</v>
      </c>
      <c r="C17" s="219"/>
      <c r="D17" s="253">
        <v>75141</v>
      </c>
      <c r="E17" s="254">
        <v>76253</v>
      </c>
      <c r="F17" s="254">
        <v>73386</v>
      </c>
      <c r="G17" s="254">
        <v>78542</v>
      </c>
      <c r="H17" s="254">
        <v>69770</v>
      </c>
      <c r="I17" s="254">
        <v>48470</v>
      </c>
      <c r="J17" s="254">
        <v>39755</v>
      </c>
      <c r="K17" s="257">
        <v>38335</v>
      </c>
      <c r="L17" s="304"/>
      <c r="M17" s="219"/>
      <c r="N17" s="256">
        <v>1.4798844838370462E-2</v>
      </c>
      <c r="O17" s="257">
        <v>1112</v>
      </c>
      <c r="P17" s="258">
        <v>-3.7598520713939099E-2</v>
      </c>
      <c r="Q17" s="257">
        <v>-2867</v>
      </c>
      <c r="R17" s="258">
        <v>7.0258632436704493E-2</v>
      </c>
      <c r="S17" s="257">
        <v>5156</v>
      </c>
      <c r="T17" s="258">
        <v>-0.11168546764788267</v>
      </c>
      <c r="U17" s="257">
        <v>-8772</v>
      </c>
      <c r="V17" s="258">
        <v>-0.30528880607711051</v>
      </c>
      <c r="W17" s="257">
        <v>-21300</v>
      </c>
      <c r="X17" s="258">
        <v>-0.17980193934392408</v>
      </c>
      <c r="Y17" s="254">
        <v>-8715</v>
      </c>
      <c r="Z17" s="258">
        <v>-3.5718777512262601E-2</v>
      </c>
      <c r="AA17" s="257">
        <v>-1420</v>
      </c>
      <c r="AC17" s="224"/>
    </row>
    <row r="18" spans="2:31" x14ac:dyDescent="0.35">
      <c r="B18" s="303" t="s">
        <v>3</v>
      </c>
      <c r="C18" s="219"/>
      <c r="D18" s="253">
        <v>10677</v>
      </c>
      <c r="E18" s="254">
        <v>14865</v>
      </c>
      <c r="F18" s="254">
        <v>13381</v>
      </c>
      <c r="G18" s="254">
        <v>11826</v>
      </c>
      <c r="H18" s="254">
        <v>10571</v>
      </c>
      <c r="I18" s="254">
        <v>15501</v>
      </c>
      <c r="J18" s="254">
        <v>7989</v>
      </c>
      <c r="K18" s="257">
        <v>8677</v>
      </c>
      <c r="M18" s="222"/>
      <c r="N18" s="256">
        <v>0.39224501264400113</v>
      </c>
      <c r="O18" s="257">
        <v>4188</v>
      </c>
      <c r="P18" s="258">
        <v>-9.9831819710729852E-2</v>
      </c>
      <c r="Q18" s="257">
        <v>-1484</v>
      </c>
      <c r="R18" s="258">
        <v>-0.11620955085569096</v>
      </c>
      <c r="S18" s="257">
        <v>-1555</v>
      </c>
      <c r="T18" s="258">
        <v>-0.10612210383899878</v>
      </c>
      <c r="U18" s="257">
        <v>-1255</v>
      </c>
      <c r="V18" s="258">
        <v>0.46637025825371303</v>
      </c>
      <c r="W18" s="257">
        <v>4930</v>
      </c>
      <c r="X18" s="258">
        <v>-0.48461389587768533</v>
      </c>
      <c r="Y18" s="254">
        <v>-7512</v>
      </c>
      <c r="Z18" s="258">
        <v>8.6118412817624224E-2</v>
      </c>
      <c r="AA18" s="257">
        <v>688</v>
      </c>
      <c r="AC18" s="224"/>
    </row>
    <row r="19" spans="2:31" x14ac:dyDescent="0.35">
      <c r="B19" s="303" t="s">
        <v>2</v>
      </c>
      <c r="C19" s="219"/>
      <c r="D19" s="253">
        <v>4152</v>
      </c>
      <c r="E19" s="254">
        <v>7206</v>
      </c>
      <c r="F19" s="254">
        <v>5685</v>
      </c>
      <c r="G19" s="254">
        <v>5272</v>
      </c>
      <c r="H19" s="254">
        <v>6122</v>
      </c>
      <c r="I19" s="254">
        <v>5753</v>
      </c>
      <c r="J19" s="254">
        <v>3823</v>
      </c>
      <c r="K19" s="257">
        <v>4838</v>
      </c>
      <c r="M19" s="222"/>
      <c r="N19" s="256">
        <v>0.73554913294797686</v>
      </c>
      <c r="O19" s="257">
        <v>3054</v>
      </c>
      <c r="P19" s="258">
        <v>-0.21107410491257284</v>
      </c>
      <c r="Q19" s="257">
        <v>-1521</v>
      </c>
      <c r="R19" s="258">
        <v>-7.2647317502198772E-2</v>
      </c>
      <c r="S19" s="257">
        <v>-413</v>
      </c>
      <c r="T19" s="258">
        <v>0.16122913505311076</v>
      </c>
      <c r="U19" s="257">
        <v>850</v>
      </c>
      <c r="V19" s="258">
        <v>-6.0274420124142414E-2</v>
      </c>
      <c r="W19" s="257">
        <v>-369</v>
      </c>
      <c r="X19" s="258">
        <v>-0.33547714236050752</v>
      </c>
      <c r="Y19" s="254">
        <v>-1930</v>
      </c>
      <c r="Z19" s="258">
        <v>0.26549829976458272</v>
      </c>
      <c r="AA19" s="257">
        <v>1015</v>
      </c>
      <c r="AC19" s="224"/>
    </row>
    <row r="20" spans="2:31" x14ac:dyDescent="0.35">
      <c r="B20" s="303" t="s">
        <v>35</v>
      </c>
      <c r="C20" s="219"/>
      <c r="D20" s="253">
        <v>7804</v>
      </c>
      <c r="E20" s="254">
        <v>8456</v>
      </c>
      <c r="F20" s="254">
        <v>4923</v>
      </c>
      <c r="G20" s="254">
        <v>4018</v>
      </c>
      <c r="H20" s="254">
        <v>3271</v>
      </c>
      <c r="I20" s="254">
        <v>1893</v>
      </c>
      <c r="J20" s="254">
        <v>1256</v>
      </c>
      <c r="K20" s="257">
        <v>594</v>
      </c>
      <c r="M20" s="222"/>
      <c r="N20" s="256">
        <v>8.3546899026140542E-2</v>
      </c>
      <c r="O20" s="257">
        <v>652</v>
      </c>
      <c r="P20" s="258">
        <v>-0.41780983916745507</v>
      </c>
      <c r="Q20" s="257">
        <v>-3533</v>
      </c>
      <c r="R20" s="258">
        <v>-0.18383099735933373</v>
      </c>
      <c r="S20" s="257">
        <v>-905</v>
      </c>
      <c r="T20" s="258">
        <v>-0.18591338974614235</v>
      </c>
      <c r="U20" s="257">
        <v>-747</v>
      </c>
      <c r="V20" s="258">
        <v>-0.42127789666768567</v>
      </c>
      <c r="W20" s="257">
        <v>-1378</v>
      </c>
      <c r="X20" s="258">
        <v>-0.33650290544109873</v>
      </c>
      <c r="Y20" s="254">
        <v>-637</v>
      </c>
      <c r="Z20" s="258">
        <v>-0.52707006369426757</v>
      </c>
      <c r="AA20" s="257">
        <v>-662</v>
      </c>
      <c r="AC20" s="224"/>
    </row>
    <row r="21" spans="2:31" x14ac:dyDescent="0.35">
      <c r="B21" s="303" t="s">
        <v>42</v>
      </c>
      <c r="C21" s="219"/>
      <c r="D21" s="253">
        <v>19669</v>
      </c>
      <c r="E21" s="254">
        <v>28300</v>
      </c>
      <c r="F21" s="254">
        <v>28494</v>
      </c>
      <c r="G21" s="254">
        <v>10563</v>
      </c>
      <c r="H21" s="254">
        <v>9303</v>
      </c>
      <c r="I21" s="254">
        <v>8062</v>
      </c>
      <c r="J21" s="254">
        <v>10859</v>
      </c>
      <c r="K21" s="257">
        <v>10056</v>
      </c>
      <c r="M21" s="222"/>
      <c r="N21" s="256">
        <v>0.4388123442981342</v>
      </c>
      <c r="O21" s="257">
        <v>8631</v>
      </c>
      <c r="P21" s="258">
        <v>6.8551236749117006E-3</v>
      </c>
      <c r="Q21" s="257">
        <v>194</v>
      </c>
      <c r="R21" s="258">
        <v>-0.62929037692145717</v>
      </c>
      <c r="S21" s="257">
        <v>-17931</v>
      </c>
      <c r="T21" s="258">
        <v>-0.11928429423459241</v>
      </c>
      <c r="U21" s="257">
        <v>-1260</v>
      </c>
      <c r="V21" s="258">
        <v>-0.13339782865742233</v>
      </c>
      <c r="W21" s="257">
        <v>-1241</v>
      </c>
      <c r="X21" s="258">
        <v>0.34693624410816182</v>
      </c>
      <c r="Y21" s="254">
        <v>2797</v>
      </c>
      <c r="Z21" s="258">
        <v>-7.3947877336771328E-2</v>
      </c>
      <c r="AA21" s="257">
        <v>-803</v>
      </c>
      <c r="AC21" s="224"/>
    </row>
    <row r="22" spans="2:31" x14ac:dyDescent="0.35">
      <c r="B22" s="303" t="s">
        <v>43</v>
      </c>
      <c r="C22" s="219"/>
      <c r="D22" s="253">
        <v>4430</v>
      </c>
      <c r="E22" s="254">
        <v>6258</v>
      </c>
      <c r="F22" s="254">
        <v>4718</v>
      </c>
      <c r="G22" s="254">
        <v>5035</v>
      </c>
      <c r="H22" s="254">
        <v>6525</v>
      </c>
      <c r="I22" s="254">
        <v>7096</v>
      </c>
      <c r="J22" s="254">
        <v>6987</v>
      </c>
      <c r="K22" s="257">
        <v>7279</v>
      </c>
      <c r="M22" s="222"/>
      <c r="N22" s="256">
        <v>0.41264108352144468</v>
      </c>
      <c r="O22" s="257">
        <v>1828</v>
      </c>
      <c r="P22" s="258">
        <v>-0.24608501118568238</v>
      </c>
      <c r="Q22" s="257">
        <v>-1540</v>
      </c>
      <c r="R22" s="258">
        <v>6.7189487070792753E-2</v>
      </c>
      <c r="S22" s="257">
        <v>317</v>
      </c>
      <c r="T22" s="258">
        <v>0.29592850049652442</v>
      </c>
      <c r="U22" s="257">
        <v>1490</v>
      </c>
      <c r="V22" s="258">
        <v>8.7509578544061384E-2</v>
      </c>
      <c r="W22" s="257">
        <v>571</v>
      </c>
      <c r="X22" s="258">
        <v>-1.5360766629086808E-2</v>
      </c>
      <c r="Y22" s="254">
        <v>-109</v>
      </c>
      <c r="Z22" s="258">
        <v>4.1791899241448327E-2</v>
      </c>
      <c r="AA22" s="257">
        <v>292</v>
      </c>
      <c r="AC22" s="224"/>
    </row>
    <row r="23" spans="2:31" x14ac:dyDescent="0.35">
      <c r="B23" s="303" t="s">
        <v>44</v>
      </c>
      <c r="C23" s="219"/>
      <c r="D23" s="253">
        <v>1465</v>
      </c>
      <c r="E23" s="254">
        <v>836</v>
      </c>
      <c r="F23" s="254">
        <v>801</v>
      </c>
      <c r="G23" s="254">
        <v>1019</v>
      </c>
      <c r="H23" s="254">
        <v>768</v>
      </c>
      <c r="I23" s="254">
        <v>659</v>
      </c>
      <c r="J23" s="254">
        <v>458</v>
      </c>
      <c r="K23" s="257">
        <v>609</v>
      </c>
      <c r="L23" s="304"/>
      <c r="M23" s="219"/>
      <c r="N23" s="256">
        <v>-0.42935153583617747</v>
      </c>
      <c r="O23" s="257">
        <v>-629</v>
      </c>
      <c r="P23" s="258">
        <v>-4.186602870813394E-2</v>
      </c>
      <c r="Q23" s="257">
        <v>-35</v>
      </c>
      <c r="R23" s="258">
        <v>0.27215980024968789</v>
      </c>
      <c r="S23" s="257">
        <v>218</v>
      </c>
      <c r="T23" s="258">
        <v>-0.24631992149165849</v>
      </c>
      <c r="U23" s="257">
        <v>-251</v>
      </c>
      <c r="V23" s="258">
        <v>-0.14192708333333337</v>
      </c>
      <c r="W23" s="257">
        <v>-109</v>
      </c>
      <c r="X23" s="258">
        <v>-0.30500758725341426</v>
      </c>
      <c r="Y23" s="254">
        <v>-201</v>
      </c>
      <c r="Z23" s="258">
        <v>0.32969432314410474</v>
      </c>
      <c r="AA23" s="257">
        <v>151</v>
      </c>
      <c r="AC23" s="224"/>
    </row>
    <row r="24" spans="2:31" x14ac:dyDescent="0.35">
      <c r="B24" s="303" t="s">
        <v>45</v>
      </c>
      <c r="C24" s="219"/>
      <c r="D24" s="253">
        <v>13794</v>
      </c>
      <c r="E24" s="254">
        <v>13680</v>
      </c>
      <c r="F24" s="254">
        <v>13558</v>
      </c>
      <c r="G24" s="254">
        <v>13090</v>
      </c>
      <c r="H24" s="254">
        <v>13861</v>
      </c>
      <c r="I24" s="254">
        <v>14769</v>
      </c>
      <c r="J24" s="254">
        <v>14321</v>
      </c>
      <c r="K24" s="257">
        <v>13234</v>
      </c>
      <c r="M24" s="222"/>
      <c r="N24" s="256">
        <v>-8.2644628099173278E-3</v>
      </c>
      <c r="O24" s="257">
        <v>-114</v>
      </c>
      <c r="P24" s="258">
        <v>-8.9181286549707695E-3</v>
      </c>
      <c r="Q24" s="257">
        <v>-122</v>
      </c>
      <c r="R24" s="258">
        <v>-3.451836554064025E-2</v>
      </c>
      <c r="S24" s="257">
        <v>-468</v>
      </c>
      <c r="T24" s="258">
        <v>5.8899923605805871E-2</v>
      </c>
      <c r="U24" s="257">
        <v>771</v>
      </c>
      <c r="V24" s="258">
        <v>6.5507539138590198E-2</v>
      </c>
      <c r="W24" s="257">
        <v>908</v>
      </c>
      <c r="X24" s="258">
        <v>-3.0333807299072424E-2</v>
      </c>
      <c r="Y24" s="254">
        <v>-448</v>
      </c>
      <c r="Z24" s="258">
        <v>-7.5902520773688975E-2</v>
      </c>
      <c r="AA24" s="257">
        <v>-1087</v>
      </c>
      <c r="AC24" s="224"/>
    </row>
    <row r="25" spans="2:31" x14ac:dyDescent="0.35">
      <c r="B25" s="303" t="s">
        <v>46</v>
      </c>
      <c r="C25" s="219"/>
      <c r="D25" s="253">
        <v>3067</v>
      </c>
      <c r="E25" s="254">
        <v>3116</v>
      </c>
      <c r="F25" s="254">
        <v>3168</v>
      </c>
      <c r="G25" s="254">
        <v>3686</v>
      </c>
      <c r="H25" s="254">
        <v>1997</v>
      </c>
      <c r="I25" s="254">
        <v>1466</v>
      </c>
      <c r="J25" s="254">
        <v>1072</v>
      </c>
      <c r="K25" s="257">
        <v>809</v>
      </c>
      <c r="M25" s="222"/>
      <c r="N25" s="256">
        <v>1.5976524290837846E-2</v>
      </c>
      <c r="O25" s="257">
        <v>49</v>
      </c>
      <c r="P25" s="258">
        <v>1.6688061617458283E-2</v>
      </c>
      <c r="Q25" s="257">
        <v>52</v>
      </c>
      <c r="R25" s="258">
        <v>0.16351010101010099</v>
      </c>
      <c r="S25" s="257">
        <v>518</v>
      </c>
      <c r="T25" s="258">
        <v>-0.45822029300054257</v>
      </c>
      <c r="U25" s="257">
        <v>-1689</v>
      </c>
      <c r="V25" s="258">
        <v>-0.26589884827240862</v>
      </c>
      <c r="W25" s="257">
        <v>-531</v>
      </c>
      <c r="X25" s="258">
        <v>-0.26875852660300137</v>
      </c>
      <c r="Y25" s="254">
        <v>-394</v>
      </c>
      <c r="Z25" s="258">
        <v>-0.24533582089552242</v>
      </c>
      <c r="AA25" s="257">
        <v>-263</v>
      </c>
      <c r="AC25" s="224"/>
    </row>
    <row r="26" spans="2:31" x14ac:dyDescent="0.35">
      <c r="B26" s="305" t="s">
        <v>1</v>
      </c>
      <c r="C26" s="219"/>
      <c r="D26" s="260">
        <v>186</v>
      </c>
      <c r="E26" s="261">
        <v>148</v>
      </c>
      <c r="F26" s="261">
        <v>243</v>
      </c>
      <c r="G26" s="261">
        <v>188</v>
      </c>
      <c r="H26" s="261">
        <v>251</v>
      </c>
      <c r="I26" s="261">
        <v>321</v>
      </c>
      <c r="J26" s="254">
        <v>325</v>
      </c>
      <c r="K26" s="265">
        <v>391</v>
      </c>
      <c r="L26" s="1221"/>
      <c r="M26" s="219"/>
      <c r="N26" s="264">
        <v>-0.20430107526881724</v>
      </c>
      <c r="O26" s="265">
        <v>-38</v>
      </c>
      <c r="P26" s="266">
        <v>0.64189189189189189</v>
      </c>
      <c r="Q26" s="265">
        <v>95</v>
      </c>
      <c r="R26" s="266">
        <v>-0.22633744855967075</v>
      </c>
      <c r="S26" s="265">
        <v>-55</v>
      </c>
      <c r="T26" s="266">
        <v>0.33510638297872331</v>
      </c>
      <c r="U26" s="265">
        <v>63</v>
      </c>
      <c r="V26" s="266">
        <v>0.2788844621513944</v>
      </c>
      <c r="W26" s="265">
        <v>70</v>
      </c>
      <c r="X26" s="266">
        <v>1.2461059190031154E-2</v>
      </c>
      <c r="Y26" s="261">
        <v>4</v>
      </c>
      <c r="Z26" s="266">
        <v>0.20307692307692315</v>
      </c>
      <c r="AA26" s="257">
        <v>66</v>
      </c>
      <c r="AC26" s="224"/>
      <c r="AD26" s="224"/>
      <c r="AE26" s="286"/>
    </row>
    <row r="27" spans="2:31" x14ac:dyDescent="0.35">
      <c r="B27" s="235" t="s">
        <v>0</v>
      </c>
      <c r="C27" s="219"/>
      <c r="D27" s="1222">
        <f>SUM(D9:D26)</f>
        <v>250037</v>
      </c>
      <c r="E27" s="306">
        <f>SUM(E9:E26)</f>
        <v>269854</v>
      </c>
      <c r="F27" s="307">
        <f>SUM(F9:F26)</f>
        <v>232243</v>
      </c>
      <c r="G27" s="306">
        <f>SUM(G9:G26)</f>
        <v>193436</v>
      </c>
      <c r="H27" s="307">
        <v>177423</v>
      </c>
      <c r="I27" s="306">
        <v>155241</v>
      </c>
      <c r="J27" s="306">
        <f>SUM(J9:J26)</f>
        <v>118333</v>
      </c>
      <c r="K27" s="306">
        <f>SUM(K9:K26)</f>
        <v>107327</v>
      </c>
      <c r="L27" s="308"/>
      <c r="M27" s="222"/>
      <c r="N27" s="240">
        <f>E27/D27-1</f>
        <v>7.92562700720294E-2</v>
      </c>
      <c r="O27" s="241">
        <f>E27-D27</f>
        <v>19817</v>
      </c>
      <c r="P27" s="242">
        <f>F27/E27-1</f>
        <v>-0.13937536593861866</v>
      </c>
      <c r="Q27" s="243">
        <f>F27-E27</f>
        <v>-37611</v>
      </c>
      <c r="R27" s="242">
        <f t="shared" ref="R27" si="0">G27/F27-1</f>
        <v>-0.16709653251120593</v>
      </c>
      <c r="S27" s="237">
        <f t="shared" ref="S27" si="1">G27-F27</f>
        <v>-38807</v>
      </c>
      <c r="T27" s="242">
        <f t="shared" ref="T27" si="2">H27/G27-1</f>
        <v>-8.2781902024442244E-2</v>
      </c>
      <c r="U27" s="243">
        <f t="shared" ref="U27" si="3">H27-G27</f>
        <v>-16013</v>
      </c>
      <c r="V27" s="309">
        <f t="shared" ref="V27" si="4">I27/H27-1</f>
        <v>-0.12502324952232802</v>
      </c>
      <c r="W27" s="237">
        <f t="shared" ref="W27" si="5">I27-H27</f>
        <v>-22182</v>
      </c>
      <c r="X27" s="309">
        <f t="shared" ref="X27" si="6">J27/I27-1</f>
        <v>-0.23774647161510165</v>
      </c>
      <c r="Y27" s="237">
        <f t="shared" ref="Y27" si="7">J27-I27</f>
        <v>-36908</v>
      </c>
      <c r="Z27" s="242">
        <v>-9.3008712700599183E-2</v>
      </c>
      <c r="AA27" s="243">
        <v>-11006</v>
      </c>
    </row>
    <row r="28" spans="2:31" x14ac:dyDescent="0.35">
      <c r="D28" s="296"/>
      <c r="F28" s="296"/>
      <c r="H28" s="296"/>
      <c r="I28" s="296"/>
      <c r="L28" s="296"/>
    </row>
  </sheetData>
  <mergeCells count="10">
    <mergeCell ref="B3:Z3"/>
    <mergeCell ref="D5:L6"/>
    <mergeCell ref="N5:AA5"/>
    <mergeCell ref="N6:O6"/>
    <mergeCell ref="P6:Q6"/>
    <mergeCell ref="Z6:AA6"/>
    <mergeCell ref="R6:S6"/>
    <mergeCell ref="T6:U6"/>
    <mergeCell ref="V6:W6"/>
    <mergeCell ref="X6:Y6"/>
  </mergeCells>
  <pageMargins left="0.7" right="0.7" top="0.75" bottom="0.75" header="0.3" footer="0.3"/>
  <pageSetup paperSize="9" scale="56" orientation="landscape" r:id="rId1"/>
  <drawing r:id="rId2"/>
  <extLst>
    <ext xmlns:x14="http://schemas.microsoft.com/office/spreadsheetml/2009/9/main" uri="{05C60535-1F16-4fd2-B633-F4F36F0B64E0}">
      <x14:sparklineGroups xmlns:xm="http://schemas.microsoft.com/office/excel/2006/main">
        <x14:sparklineGroup manualMax="0" manualMin="0" displayEmptyCellsAs="gap" xr2:uid="{00000000-0003-0000-1600-000006000000}">
          <x14:colorSeries rgb="FF376092"/>
          <x14:colorNegative rgb="FFD00000"/>
          <x14:colorAxis rgb="FF000000"/>
          <x14:colorMarkers rgb="FFD00000"/>
          <x14:colorFirst rgb="FFD00000"/>
          <x14:colorLast rgb="FFD00000"/>
          <x14:colorHigh rgb="FFD00000"/>
          <x14:colorLow rgb="FFD00000"/>
          <x14:sparklines>
            <x14:sparkline>
              <xm:f>EVO_sinPIA!D9:K9</xm:f>
              <xm:sqref>L9</xm:sqref>
            </x14:sparkline>
            <x14:sparkline>
              <xm:f>EVO_sinPIA!D10:K10</xm:f>
              <xm:sqref>L10</xm:sqref>
            </x14:sparkline>
            <x14:sparkline>
              <xm:f>EVO_sinPIA!D11:K11</xm:f>
              <xm:sqref>L11</xm:sqref>
            </x14:sparkline>
            <x14:sparkline>
              <xm:f>EVO_sinPIA!D12:K12</xm:f>
              <xm:sqref>L12</xm:sqref>
            </x14:sparkline>
            <x14:sparkline>
              <xm:f>EVO_sinPIA!D13:K13</xm:f>
              <xm:sqref>L13</xm:sqref>
            </x14:sparkline>
            <x14:sparkline>
              <xm:f>EVO_sinPIA!D14:K14</xm:f>
              <xm:sqref>L14</xm:sqref>
            </x14:sparkline>
            <x14:sparkline>
              <xm:f>EVO_sinPIA!D15:K15</xm:f>
              <xm:sqref>L15</xm:sqref>
            </x14:sparkline>
            <x14:sparkline>
              <xm:f>EVO_sinPIA!D16:K16</xm:f>
              <xm:sqref>L16</xm:sqref>
            </x14:sparkline>
            <x14:sparkline>
              <xm:f>EVO_sinPIA!D17:K17</xm:f>
              <xm:sqref>L17</xm:sqref>
            </x14:sparkline>
            <x14:sparkline>
              <xm:f>EVO_sinPIA!D18:K18</xm:f>
              <xm:sqref>L18</xm:sqref>
            </x14:sparkline>
            <x14:sparkline>
              <xm:f>EVO_sinPIA!D19:K19</xm:f>
              <xm:sqref>L19</xm:sqref>
            </x14:sparkline>
            <x14:sparkline>
              <xm:f>EVO_sinPIA!D20:K20</xm:f>
              <xm:sqref>L20</xm:sqref>
            </x14:sparkline>
            <x14:sparkline>
              <xm:f>EVO_sinPIA!D21:K21</xm:f>
              <xm:sqref>L21</xm:sqref>
            </x14:sparkline>
            <x14:sparkline>
              <xm:f>EVO_sinPIA!D22:K22</xm:f>
              <xm:sqref>L22</xm:sqref>
            </x14:sparkline>
            <x14:sparkline>
              <xm:f>EVO_sinPIA!D23:K23</xm:f>
              <xm:sqref>L23</xm:sqref>
            </x14:sparkline>
            <x14:sparkline>
              <xm:f>EVO_sinPIA!D24:K24</xm:f>
              <xm:sqref>L24</xm:sqref>
            </x14:sparkline>
            <x14:sparkline>
              <xm:f>EVO_sinPIA!D25:K25</xm:f>
              <xm:sqref>L25</xm:sqref>
            </x14:sparkline>
            <x14:sparkline>
              <xm:f>EVO_sinPIA!D26:K26</xm:f>
              <xm:sqref>L26</xm:sqref>
            </x14:sparkline>
            <x14:sparkline>
              <xm:f>EVO_sinPIA!D27:K27</xm:f>
              <xm:sqref>L27</xm:sqref>
            </x14:sparkline>
          </x14:sparklines>
        </x14:sparklineGroup>
      </x14:sparklineGroups>
    </ext>
  </extLst>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codeName="Hoja83">
    <pageSetUpPr fitToPage="1"/>
  </sheetPr>
  <dimension ref="A1:Q34"/>
  <sheetViews>
    <sheetView zoomScaleNormal="100" workbookViewId="0"/>
  </sheetViews>
  <sheetFormatPr baseColWidth="10" defaultColWidth="11.453125" defaultRowHeight="14.5" x14ac:dyDescent="0.35"/>
  <cols>
    <col min="1" max="1" width="4.26953125" style="666" customWidth="1"/>
    <col min="2" max="2" width="7.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11.453125" style="666"/>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561" t="s">
        <v>463</v>
      </c>
      <c r="C6" s="1561"/>
      <c r="D6" s="1561"/>
      <c r="E6" s="1561"/>
      <c r="F6" s="1561"/>
      <c r="G6" s="1561"/>
      <c r="H6" s="1561"/>
      <c r="I6" s="1561"/>
      <c r="J6" s="1561"/>
      <c r="K6" s="1561"/>
      <c r="L6" s="1561"/>
      <c r="M6" s="1561"/>
      <c r="N6" s="1561"/>
      <c r="O6" s="1016"/>
    </row>
    <row r="7" spans="1:17" s="621" customFormat="1" ht="24.75" customHeight="1" x14ac:dyDescent="0.25">
      <c r="A7" s="1015"/>
      <c r="B7" s="1561"/>
      <c r="C7" s="1561"/>
      <c r="D7" s="1561"/>
      <c r="E7" s="1561"/>
      <c r="F7" s="1561"/>
      <c r="G7" s="1561"/>
      <c r="H7" s="1561"/>
      <c r="I7" s="1561"/>
      <c r="J7" s="1561"/>
      <c r="K7" s="1561"/>
      <c r="L7" s="1561"/>
      <c r="M7" s="1561"/>
      <c r="N7" s="1561"/>
      <c r="O7" s="1016"/>
    </row>
    <row r="8" spans="1:17" s="621" customFormat="1" ht="15.75" customHeight="1" x14ac:dyDescent="0.25">
      <c r="A8" s="1015"/>
      <c r="B8" s="1700" t="s">
        <v>499</v>
      </c>
      <c r="C8" s="1700"/>
      <c r="D8" s="1700"/>
      <c r="E8" s="1700"/>
      <c r="F8" s="1700"/>
      <c r="G8" s="1700"/>
      <c r="H8" s="1700"/>
      <c r="I8" s="1700"/>
      <c r="J8" s="1700"/>
      <c r="K8" s="1700"/>
      <c r="L8" s="1700"/>
      <c r="M8" s="1700"/>
      <c r="N8" s="1700"/>
    </row>
    <row r="9" spans="1:17" s="700" customFormat="1" ht="6" customHeight="1" x14ac:dyDescent="0.35">
      <c r="A9" s="1018"/>
      <c r="B9" s="1018"/>
      <c r="C9" s="1018"/>
      <c r="D9" s="1018"/>
      <c r="E9" s="1018"/>
      <c r="F9" s="1018"/>
      <c r="G9" s="1018"/>
      <c r="H9" s="1018"/>
      <c r="I9" s="1018"/>
      <c r="J9" s="1018"/>
      <c r="K9" s="1018"/>
      <c r="L9" s="1018"/>
    </row>
    <row r="10" spans="1:17" s="113" customFormat="1" x14ac:dyDescent="0.35"/>
    <row r="11" spans="1:17" s="101" customFormat="1" x14ac:dyDescent="0.35">
      <c r="C11" s="1701" t="s">
        <v>33</v>
      </c>
      <c r="D11" s="1701"/>
      <c r="E11" s="1701"/>
      <c r="L11" s="101">
        <v>1</v>
      </c>
      <c r="M11" s="101">
        <v>3</v>
      </c>
      <c r="N11" s="101">
        <v>4</v>
      </c>
      <c r="O11" s="101">
        <v>5</v>
      </c>
      <c r="P11" s="101">
        <v>6</v>
      </c>
    </row>
    <row r="12" spans="1:17" s="101" customFormat="1" x14ac:dyDescent="0.35">
      <c r="C12" s="101" t="s">
        <v>209</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35">
      <c r="B13" s="101" t="s">
        <v>8</v>
      </c>
      <c r="C13" s="1019">
        <v>149458</v>
      </c>
      <c r="D13" s="1019">
        <v>144883</v>
      </c>
      <c r="E13" s="1019">
        <v>4575</v>
      </c>
      <c r="F13" s="1020">
        <v>0.96938939367581523</v>
      </c>
      <c r="G13" s="1020">
        <v>3.0610606324184719E-2</v>
      </c>
      <c r="I13" s="101">
        <v>8</v>
      </c>
      <c r="J13" s="101">
        <v>1</v>
      </c>
      <c r="K13" s="101">
        <v>2</v>
      </c>
      <c r="L13" s="101" t="s">
        <v>7</v>
      </c>
      <c r="M13" s="1019">
        <v>17596</v>
      </c>
      <c r="N13" s="1019">
        <v>15</v>
      </c>
      <c r="O13" s="1020">
        <v>0.99914825961047071</v>
      </c>
      <c r="P13" s="1020">
        <v>8.517403895292715E-4</v>
      </c>
      <c r="Q13" s="1020">
        <v>0.95281461725877847</v>
      </c>
    </row>
    <row r="14" spans="1:17" s="101" customFormat="1" x14ac:dyDescent="0.35">
      <c r="B14" s="101" t="s">
        <v>7</v>
      </c>
      <c r="C14" s="1019">
        <v>17611</v>
      </c>
      <c r="D14" s="1019">
        <v>17596</v>
      </c>
      <c r="E14" s="1019">
        <v>15</v>
      </c>
      <c r="F14" s="1020">
        <v>0.99914825961047071</v>
      </c>
      <c r="G14" s="1020">
        <v>8.517403895292715E-4</v>
      </c>
      <c r="I14" s="101">
        <v>1</v>
      </c>
      <c r="J14" s="101">
        <v>2</v>
      </c>
      <c r="K14" s="101">
        <v>8</v>
      </c>
      <c r="L14" s="101" t="s">
        <v>4</v>
      </c>
      <c r="M14" s="1019">
        <v>42614</v>
      </c>
      <c r="N14" s="1019">
        <v>61</v>
      </c>
      <c r="O14" s="1020">
        <v>0.99857059168131224</v>
      </c>
      <c r="P14" s="1020">
        <v>1.4294083186877564E-3</v>
      </c>
      <c r="Q14" s="1020">
        <v>0.95281461725877847</v>
      </c>
    </row>
    <row r="15" spans="1:17" s="101" customFormat="1" x14ac:dyDescent="0.35">
      <c r="B15" s="101" t="s">
        <v>37</v>
      </c>
      <c r="C15" s="1019">
        <v>11190</v>
      </c>
      <c r="D15" s="1019">
        <v>11060</v>
      </c>
      <c r="E15" s="1019">
        <v>130</v>
      </c>
      <c r="F15" s="1020">
        <v>0.9883824843610366</v>
      </c>
      <c r="G15" s="1020">
        <v>1.161751563896336E-2</v>
      </c>
      <c r="I15" s="101">
        <v>4</v>
      </c>
      <c r="J15" s="101">
        <v>3</v>
      </c>
      <c r="K15" s="101">
        <v>13</v>
      </c>
      <c r="L15" s="101" t="s">
        <v>35</v>
      </c>
      <c r="M15" s="1019">
        <v>31385</v>
      </c>
      <c r="N15" s="1019">
        <v>132</v>
      </c>
      <c r="O15" s="1020">
        <v>0.9958117841165085</v>
      </c>
      <c r="P15" s="1020">
        <v>4.1882158834914487E-3</v>
      </c>
      <c r="Q15" s="1020">
        <v>0.95281461725877847</v>
      </c>
    </row>
    <row r="16" spans="1:17" s="101" customFormat="1" x14ac:dyDescent="0.35">
      <c r="B16" s="101" t="s">
        <v>38</v>
      </c>
      <c r="C16" s="1019">
        <v>12059</v>
      </c>
      <c r="D16" s="1019">
        <v>11064</v>
      </c>
      <c r="E16" s="1019">
        <v>995</v>
      </c>
      <c r="F16" s="1020">
        <v>0.91748901235591673</v>
      </c>
      <c r="G16" s="1020">
        <v>8.2510987644083253E-2</v>
      </c>
      <c r="I16" s="101">
        <v>15</v>
      </c>
      <c r="J16" s="101">
        <v>4</v>
      </c>
      <c r="K16" s="101">
        <v>3</v>
      </c>
      <c r="L16" s="101" t="s">
        <v>37</v>
      </c>
      <c r="M16" s="1019">
        <v>11060</v>
      </c>
      <c r="N16" s="1019">
        <v>130</v>
      </c>
      <c r="O16" s="1020">
        <v>0.9883824843610366</v>
      </c>
      <c r="P16" s="1020">
        <v>1.161751563896336E-2</v>
      </c>
      <c r="Q16" s="1020">
        <v>0.95281461725877847</v>
      </c>
    </row>
    <row r="17" spans="2:17" s="101" customFormat="1" x14ac:dyDescent="0.35">
      <c r="B17" s="101" t="s">
        <v>6</v>
      </c>
      <c r="C17" s="1019">
        <v>24330</v>
      </c>
      <c r="D17" s="1019">
        <v>23508</v>
      </c>
      <c r="E17" s="1019">
        <v>822</v>
      </c>
      <c r="F17" s="1020">
        <v>0.96621454993834777</v>
      </c>
      <c r="G17" s="1020">
        <v>3.3785450061652282E-2</v>
      </c>
      <c r="I17" s="101">
        <v>9</v>
      </c>
      <c r="J17" s="101">
        <v>5</v>
      </c>
      <c r="K17" s="101">
        <v>17</v>
      </c>
      <c r="L17" s="101" t="s">
        <v>44</v>
      </c>
      <c r="M17" s="1019">
        <v>6811</v>
      </c>
      <c r="N17" s="1019">
        <v>102</v>
      </c>
      <c r="O17" s="1020">
        <v>0.98524519022132218</v>
      </c>
      <c r="P17" s="1020">
        <v>1.4754809778677854E-2</v>
      </c>
      <c r="Q17" s="1020">
        <v>0.95281461725877847</v>
      </c>
    </row>
    <row r="18" spans="2:17" s="101" customFormat="1" x14ac:dyDescent="0.35">
      <c r="B18" s="101" t="s">
        <v>5</v>
      </c>
      <c r="C18" s="1019">
        <v>8061</v>
      </c>
      <c r="D18" s="1019">
        <v>7911</v>
      </c>
      <c r="E18" s="1019">
        <v>150</v>
      </c>
      <c r="F18" s="1020">
        <v>0.98139188686267209</v>
      </c>
      <c r="G18" s="1020">
        <v>1.8608113137327874E-2</v>
      </c>
      <c r="I18" s="101">
        <v>6</v>
      </c>
      <c r="J18" s="101">
        <v>6</v>
      </c>
      <c r="K18" s="101">
        <v>6</v>
      </c>
      <c r="L18" s="101" t="s">
        <v>5</v>
      </c>
      <c r="M18" s="1019">
        <v>7911</v>
      </c>
      <c r="N18" s="1019">
        <v>150</v>
      </c>
      <c r="O18" s="1020">
        <v>0.98139188686267209</v>
      </c>
      <c r="P18" s="1020">
        <v>1.8608113137327874E-2</v>
      </c>
      <c r="Q18" s="1020">
        <v>0.95281461725877847</v>
      </c>
    </row>
    <row r="19" spans="2:17" s="101" customFormat="1" x14ac:dyDescent="0.35">
      <c r="B19" s="101" t="s">
        <v>40</v>
      </c>
      <c r="C19" s="1019">
        <v>27192</v>
      </c>
      <c r="D19" s="1019">
        <v>26635</v>
      </c>
      <c r="E19" s="1019">
        <v>557</v>
      </c>
      <c r="F19" s="1020">
        <v>0.97951603412768462</v>
      </c>
      <c r="G19" s="1020">
        <v>2.0483965872315386E-2</v>
      </c>
      <c r="I19" s="101">
        <v>7</v>
      </c>
      <c r="J19" s="101">
        <v>7</v>
      </c>
      <c r="K19" s="101">
        <v>7</v>
      </c>
      <c r="L19" s="101" t="s">
        <v>40</v>
      </c>
      <c r="M19" s="1019">
        <v>26635</v>
      </c>
      <c r="N19" s="1019">
        <v>557</v>
      </c>
      <c r="O19" s="1020">
        <v>0.97951603412768462</v>
      </c>
      <c r="P19" s="1020">
        <v>2.0483965872315386E-2</v>
      </c>
      <c r="Q19" s="1020">
        <v>0.95281461725877847</v>
      </c>
    </row>
    <row r="20" spans="2:17" s="101" customFormat="1" x14ac:dyDescent="0.35">
      <c r="B20" s="101" t="s">
        <v>4</v>
      </c>
      <c r="C20" s="1019">
        <v>42675</v>
      </c>
      <c r="D20" s="1019">
        <v>42614</v>
      </c>
      <c r="E20" s="1019">
        <v>61</v>
      </c>
      <c r="F20" s="1020">
        <v>0.99857059168131224</v>
      </c>
      <c r="G20" s="1020">
        <v>1.4294083186877564E-3</v>
      </c>
      <c r="I20" s="101">
        <v>2</v>
      </c>
      <c r="J20" s="101">
        <v>8</v>
      </c>
      <c r="K20" s="101">
        <v>1</v>
      </c>
      <c r="L20" s="101" t="s">
        <v>8</v>
      </c>
      <c r="M20" s="1019">
        <v>144883</v>
      </c>
      <c r="N20" s="1019">
        <v>4575</v>
      </c>
      <c r="O20" s="1020">
        <v>0.96938939367581523</v>
      </c>
      <c r="P20" s="1020">
        <v>3.0610606324184719E-2</v>
      </c>
      <c r="Q20" s="1020">
        <v>0.95281461725877847</v>
      </c>
    </row>
    <row r="21" spans="2:17" s="101" customFormat="1" x14ac:dyDescent="0.35">
      <c r="B21" s="101" t="s">
        <v>41</v>
      </c>
      <c r="C21" s="1019">
        <v>106253</v>
      </c>
      <c r="D21" s="1019">
        <v>96255</v>
      </c>
      <c r="E21" s="1019">
        <v>9998</v>
      </c>
      <c r="F21" s="1020">
        <v>0.9059038333035303</v>
      </c>
      <c r="G21" s="1020">
        <v>9.4096166696469752E-2</v>
      </c>
      <c r="I21" s="101">
        <v>16</v>
      </c>
      <c r="J21" s="101">
        <v>9</v>
      </c>
      <c r="K21" s="101">
        <v>5</v>
      </c>
      <c r="L21" s="101" t="s">
        <v>6</v>
      </c>
      <c r="M21" s="1019">
        <v>23508</v>
      </c>
      <c r="N21" s="1019">
        <v>822</v>
      </c>
      <c r="O21" s="1020">
        <v>0.96621454993834777</v>
      </c>
      <c r="P21" s="1020">
        <v>3.3785450061652282E-2</v>
      </c>
      <c r="Q21" s="1020">
        <v>0.95281461725877847</v>
      </c>
    </row>
    <row r="22" spans="2:17" s="101" customFormat="1" x14ac:dyDescent="0.35">
      <c r="B22" s="101" t="s">
        <v>39</v>
      </c>
      <c r="C22" s="1019">
        <v>621</v>
      </c>
      <c r="D22" s="1019">
        <v>594</v>
      </c>
      <c r="E22" s="1019">
        <v>27</v>
      </c>
      <c r="F22" s="1020">
        <v>0.95652173913043481</v>
      </c>
      <c r="G22" s="1020">
        <v>4.3478260869565216E-2</v>
      </c>
      <c r="I22" s="101">
        <v>12</v>
      </c>
      <c r="J22" s="101">
        <v>10</v>
      </c>
      <c r="K22" s="101">
        <v>14</v>
      </c>
      <c r="L22" s="101" t="s">
        <v>42</v>
      </c>
      <c r="M22" s="1019">
        <v>79319</v>
      </c>
      <c r="N22" s="1019">
        <v>3434</v>
      </c>
      <c r="O22" s="1020">
        <v>0.9585030149964352</v>
      </c>
      <c r="P22" s="1020">
        <v>4.1496985003564822E-2</v>
      </c>
      <c r="Q22" s="1020">
        <v>0.95281461725877847</v>
      </c>
    </row>
    <row r="23" spans="2:17" s="101" customFormat="1" x14ac:dyDescent="0.35">
      <c r="B23" s="101" t="s">
        <v>3</v>
      </c>
      <c r="C23" s="1019">
        <v>70600</v>
      </c>
      <c r="D23" s="1019">
        <v>67536</v>
      </c>
      <c r="E23" s="1019">
        <v>3064</v>
      </c>
      <c r="F23" s="1020">
        <v>0.95660056657223791</v>
      </c>
      <c r="G23" s="1020">
        <v>4.3399433427762042E-2</v>
      </c>
      <c r="I23" s="101">
        <v>11</v>
      </c>
      <c r="J23" s="101">
        <v>11</v>
      </c>
      <c r="K23" s="101">
        <v>11</v>
      </c>
      <c r="L23" s="101" t="s">
        <v>3</v>
      </c>
      <c r="M23" s="1019">
        <v>67536</v>
      </c>
      <c r="N23" s="1019">
        <v>3064</v>
      </c>
      <c r="O23" s="1020">
        <v>0.95660056657223791</v>
      </c>
      <c r="P23" s="1020">
        <v>4.3399433427762042E-2</v>
      </c>
      <c r="Q23" s="1020">
        <v>0.95281461725877847</v>
      </c>
    </row>
    <row r="24" spans="2:17" s="101" customFormat="1" x14ac:dyDescent="0.35">
      <c r="B24" s="101" t="s">
        <v>2</v>
      </c>
      <c r="C24" s="1019">
        <v>14093</v>
      </c>
      <c r="D24" s="1019">
        <v>12741</v>
      </c>
      <c r="E24" s="1019">
        <v>1352</v>
      </c>
      <c r="F24" s="1020">
        <v>0.90406584829347902</v>
      </c>
      <c r="G24" s="1020">
        <v>9.5934151706520962E-2</v>
      </c>
      <c r="I24" s="101">
        <v>17</v>
      </c>
      <c r="J24" s="101">
        <v>12</v>
      </c>
      <c r="K24" s="101">
        <v>10</v>
      </c>
      <c r="L24" s="101" t="s">
        <v>39</v>
      </c>
      <c r="M24" s="1019">
        <v>594</v>
      </c>
      <c r="N24" s="1019">
        <v>27</v>
      </c>
      <c r="O24" s="1020">
        <v>0.95652173913043481</v>
      </c>
      <c r="P24" s="1020">
        <v>4.3478260869565216E-2</v>
      </c>
      <c r="Q24" s="1020">
        <v>0.95281461725877847</v>
      </c>
    </row>
    <row r="25" spans="2:17" s="101" customFormat="1" x14ac:dyDescent="0.35">
      <c r="B25" s="101" t="s">
        <v>35</v>
      </c>
      <c r="C25" s="1019">
        <v>31517</v>
      </c>
      <c r="D25" s="1019">
        <v>31385</v>
      </c>
      <c r="E25" s="1019">
        <v>132</v>
      </c>
      <c r="F25" s="1020">
        <v>0.9958117841165085</v>
      </c>
      <c r="G25" s="1020">
        <v>4.1882158834914487E-3</v>
      </c>
      <c r="I25" s="101">
        <v>3</v>
      </c>
      <c r="J25" s="101">
        <v>13</v>
      </c>
      <c r="K25" s="101">
        <v>20</v>
      </c>
      <c r="L25" s="101" t="s">
        <v>108</v>
      </c>
      <c r="M25" s="1019">
        <v>628063</v>
      </c>
      <c r="N25" s="1019">
        <v>31103</v>
      </c>
      <c r="O25" s="1020">
        <v>0.95281461725877847</v>
      </c>
      <c r="P25" s="1020">
        <v>4.7185382741221485E-2</v>
      </c>
      <c r="Q25" s="1020">
        <v>0.95281461725877847</v>
      </c>
    </row>
    <row r="26" spans="2:17" s="101" customFormat="1" x14ac:dyDescent="0.35">
      <c r="B26" s="101" t="s">
        <v>42</v>
      </c>
      <c r="C26" s="1019">
        <v>82753</v>
      </c>
      <c r="D26" s="1019">
        <v>79319</v>
      </c>
      <c r="E26" s="1019">
        <v>3434</v>
      </c>
      <c r="F26" s="1020">
        <v>0.9585030149964352</v>
      </c>
      <c r="G26" s="1020">
        <v>4.1496985003564822E-2</v>
      </c>
      <c r="I26" s="101">
        <v>10</v>
      </c>
      <c r="J26" s="101">
        <v>14</v>
      </c>
      <c r="K26" s="101">
        <v>19</v>
      </c>
      <c r="L26" s="101" t="s">
        <v>46</v>
      </c>
      <c r="M26" s="1019">
        <v>4201</v>
      </c>
      <c r="N26" s="1019">
        <v>242</v>
      </c>
      <c r="O26" s="1020">
        <v>0.94553229799684901</v>
      </c>
      <c r="P26" s="1020">
        <v>5.4467702003151021E-2</v>
      </c>
      <c r="Q26" s="1020">
        <v>0.95281461725877847</v>
      </c>
    </row>
    <row r="27" spans="2:17" s="101" customFormat="1" x14ac:dyDescent="0.35">
      <c r="B27" s="101" t="s">
        <v>47</v>
      </c>
      <c r="C27" s="1019">
        <v>970</v>
      </c>
      <c r="D27" s="1019">
        <v>870</v>
      </c>
      <c r="E27" s="1019">
        <v>100</v>
      </c>
      <c r="F27" s="1020">
        <v>0.89690721649484539</v>
      </c>
      <c r="G27" s="1020">
        <v>0.10309278350515463</v>
      </c>
      <c r="I27" s="101">
        <v>18</v>
      </c>
      <c r="J27" s="101">
        <v>15</v>
      </c>
      <c r="K27" s="101">
        <v>4</v>
      </c>
      <c r="L27" s="101" t="s">
        <v>38</v>
      </c>
      <c r="M27" s="1019">
        <v>11064</v>
      </c>
      <c r="N27" s="1019">
        <v>995</v>
      </c>
      <c r="O27" s="1020">
        <v>0.91748901235591673</v>
      </c>
      <c r="P27" s="1020">
        <v>8.2510987644083253E-2</v>
      </c>
      <c r="Q27" s="1020">
        <v>0.95281461725877847</v>
      </c>
    </row>
    <row r="28" spans="2:17" s="101" customFormat="1" x14ac:dyDescent="0.35">
      <c r="B28" s="101" t="s">
        <v>43</v>
      </c>
      <c r="C28" s="1019">
        <v>20819</v>
      </c>
      <c r="D28" s="1019">
        <v>18619</v>
      </c>
      <c r="E28" s="1019">
        <v>2200</v>
      </c>
      <c r="F28" s="1020">
        <v>0.89432729718046011</v>
      </c>
      <c r="G28" s="1020">
        <v>0.10567270281953985</v>
      </c>
      <c r="I28" s="101">
        <v>19</v>
      </c>
      <c r="J28" s="101">
        <v>16</v>
      </c>
      <c r="K28" s="101">
        <v>9</v>
      </c>
      <c r="L28" s="101" t="s">
        <v>41</v>
      </c>
      <c r="M28" s="1019">
        <v>96255</v>
      </c>
      <c r="N28" s="1019">
        <v>9998</v>
      </c>
      <c r="O28" s="1020">
        <v>0.9059038333035303</v>
      </c>
      <c r="P28" s="1020">
        <v>9.4096166696469752E-2</v>
      </c>
      <c r="Q28" s="1020">
        <v>0.95281461725877847</v>
      </c>
    </row>
    <row r="29" spans="2:17" s="101" customFormat="1" x14ac:dyDescent="0.35">
      <c r="B29" s="101" t="s">
        <v>44</v>
      </c>
      <c r="C29" s="1019">
        <v>6913</v>
      </c>
      <c r="D29" s="1019">
        <v>6811</v>
      </c>
      <c r="E29" s="1019">
        <v>102</v>
      </c>
      <c r="F29" s="1020">
        <v>0.98524519022132218</v>
      </c>
      <c r="G29" s="1020">
        <v>1.4754809778677854E-2</v>
      </c>
      <c r="I29" s="101">
        <v>5</v>
      </c>
      <c r="J29" s="101">
        <v>17</v>
      </c>
      <c r="K29" s="101">
        <v>12</v>
      </c>
      <c r="L29" s="101" t="s">
        <v>2</v>
      </c>
      <c r="M29" s="1019">
        <v>12741</v>
      </c>
      <c r="N29" s="1019">
        <v>1352</v>
      </c>
      <c r="O29" s="1020">
        <v>0.90406584829347902</v>
      </c>
      <c r="P29" s="1020">
        <v>9.5934151706520962E-2</v>
      </c>
      <c r="Q29" s="1020">
        <v>0.95281461725877847</v>
      </c>
    </row>
    <row r="30" spans="2:17" s="101" customFormat="1" x14ac:dyDescent="0.35">
      <c r="B30" s="101" t="s">
        <v>45</v>
      </c>
      <c r="C30" s="1019">
        <v>27608</v>
      </c>
      <c r="D30" s="1019">
        <v>24461</v>
      </c>
      <c r="E30" s="1019">
        <v>3147</v>
      </c>
      <c r="F30" s="1020">
        <v>0.88601130107215298</v>
      </c>
      <c r="G30" s="1020">
        <v>0.11398869892784701</v>
      </c>
      <c r="I30" s="101">
        <v>20</v>
      </c>
      <c r="J30" s="101">
        <v>18</v>
      </c>
      <c r="K30" s="101">
        <v>15</v>
      </c>
      <c r="L30" s="101" t="s">
        <v>47</v>
      </c>
      <c r="M30" s="1019">
        <v>870</v>
      </c>
      <c r="N30" s="1019">
        <v>100</v>
      </c>
      <c r="O30" s="1020">
        <v>0.89690721649484539</v>
      </c>
      <c r="P30" s="1020">
        <v>0.10309278350515463</v>
      </c>
      <c r="Q30" s="1020">
        <v>0.95281461725877847</v>
      </c>
    </row>
    <row r="31" spans="2:17" s="101" customFormat="1" x14ac:dyDescent="0.35">
      <c r="B31" s="101" t="s">
        <v>46</v>
      </c>
      <c r="C31" s="1019">
        <v>4443</v>
      </c>
      <c r="D31" s="1019">
        <v>4201</v>
      </c>
      <c r="E31" s="1019">
        <v>242</v>
      </c>
      <c r="F31" s="1020">
        <v>0.94553229799684901</v>
      </c>
      <c r="G31" s="1020">
        <v>5.4467702003151021E-2</v>
      </c>
      <c r="I31" s="101">
        <v>14</v>
      </c>
      <c r="J31" s="101">
        <v>19</v>
      </c>
      <c r="K31" s="101">
        <v>16</v>
      </c>
      <c r="L31" s="101" t="s">
        <v>43</v>
      </c>
      <c r="M31" s="1019">
        <v>18619</v>
      </c>
      <c r="N31" s="1019">
        <v>2200</v>
      </c>
      <c r="O31" s="1020">
        <v>0.89432729718046011</v>
      </c>
      <c r="P31" s="1020">
        <v>0.10567270281953985</v>
      </c>
      <c r="Q31" s="1020">
        <v>0.95281461725877847</v>
      </c>
    </row>
    <row r="32" spans="2:17" s="101" customFormat="1" x14ac:dyDescent="0.35">
      <c r="B32" s="104" t="s">
        <v>108</v>
      </c>
      <c r="C32" s="105">
        <v>659166</v>
      </c>
      <c r="D32" s="105">
        <v>628063</v>
      </c>
      <c r="E32" s="105">
        <v>31103</v>
      </c>
      <c r="F32" s="106">
        <v>0.95281461725877847</v>
      </c>
      <c r="G32" s="106">
        <v>4.7185382741221485E-2</v>
      </c>
      <c r="I32" s="101">
        <v>13</v>
      </c>
      <c r="J32" s="101">
        <v>20</v>
      </c>
      <c r="K32" s="101">
        <v>18</v>
      </c>
      <c r="L32" s="101" t="s">
        <v>45</v>
      </c>
      <c r="M32" s="1019">
        <v>24461</v>
      </c>
      <c r="N32" s="1019">
        <v>3147</v>
      </c>
      <c r="O32" s="1020">
        <v>0.88601130107215298</v>
      </c>
      <c r="P32" s="1020">
        <v>0.11398869892784701</v>
      </c>
      <c r="Q32" s="1020">
        <v>0.95281461725877847</v>
      </c>
    </row>
    <row r="33" spans="13:16" s="113" customFormat="1" x14ac:dyDescent="0.35">
      <c r="M33" s="1146"/>
      <c r="N33" s="1146"/>
      <c r="O33" s="1147"/>
      <c r="P33" s="1147"/>
    </row>
    <row r="34" spans="13:16" s="113" customFormat="1" x14ac:dyDescent="0.35"/>
  </sheetData>
  <mergeCells count="3">
    <mergeCell ref="B6:N7"/>
    <mergeCell ref="B8:N8"/>
    <mergeCell ref="C11:E11"/>
  </mergeCells>
  <printOptions horizontalCentered="1"/>
  <pageMargins left="0" right="0" top="0.43307086614173229" bottom="0.43307086614173229" header="0" footer="0"/>
  <pageSetup paperSize="9" scale="86" orientation="landscape" r:id="rId1"/>
  <headerFooter alignWithMargins="0"/>
  <rowBreaks count="1" manualBreakCount="1">
    <brk id="42" max="13" man="1"/>
  </rowBreaks>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codeName="Hoja84">
    <pageSetUpPr fitToPage="1"/>
  </sheetPr>
  <dimension ref="A1:Q34"/>
  <sheetViews>
    <sheetView zoomScaleNormal="100" workbookViewId="0"/>
  </sheetViews>
  <sheetFormatPr baseColWidth="10" defaultColWidth="11.453125" defaultRowHeight="14.5" x14ac:dyDescent="0.35"/>
  <cols>
    <col min="1" max="1" width="4.26953125" style="666" customWidth="1"/>
    <col min="2" max="2" width="7.26953125" style="666" customWidth="1"/>
    <col min="3" max="3" width="10.81640625" style="666" bestFit="1" customWidth="1"/>
    <col min="4" max="4" width="9.54296875" style="666" customWidth="1"/>
    <col min="5" max="5" width="10.81640625" style="666" bestFit="1" customWidth="1"/>
    <col min="6" max="6" width="11.7265625" style="666" customWidth="1"/>
    <col min="7" max="7" width="10.81640625" style="666" bestFit="1" customWidth="1"/>
    <col min="8" max="8" width="11.453125" style="666"/>
    <col min="9" max="9" width="28.1796875" style="666" customWidth="1"/>
    <col min="10" max="10" width="7" style="666" customWidth="1"/>
    <col min="11" max="11" width="10.81640625" style="666" customWidth="1"/>
    <col min="12" max="12" width="7" style="666" customWidth="1"/>
    <col min="13" max="16384" width="11.453125" style="666"/>
  </cols>
  <sheetData>
    <row r="1" spans="1:17" s="700" customFormat="1" x14ac:dyDescent="0.35"/>
    <row r="2" spans="1:17" s="700" customFormat="1" x14ac:dyDescent="0.35"/>
    <row r="3" spans="1:17" s="700" customFormat="1" x14ac:dyDescent="0.35"/>
    <row r="4" spans="1:17" s="700" customFormat="1" x14ac:dyDescent="0.35"/>
    <row r="5" spans="1:17" s="700" customFormat="1" ht="16.5" customHeight="1" x14ac:dyDescent="0.35"/>
    <row r="6" spans="1:17" s="621" customFormat="1" ht="24.75" customHeight="1" x14ac:dyDescent="0.25">
      <c r="A6" s="1015"/>
      <c r="B6" s="1561" t="s">
        <v>464</v>
      </c>
      <c r="C6" s="1561"/>
      <c r="D6" s="1561"/>
      <c r="E6" s="1561"/>
      <c r="F6" s="1561"/>
      <c r="G6" s="1561"/>
      <c r="H6" s="1561"/>
      <c r="I6" s="1561"/>
      <c r="J6" s="1561"/>
      <c r="K6" s="1561"/>
      <c r="L6" s="1561"/>
      <c r="M6" s="1561"/>
      <c r="N6" s="1561"/>
      <c r="O6" s="1016"/>
    </row>
    <row r="7" spans="1:17" s="621" customFormat="1" ht="24.75" customHeight="1" x14ac:dyDescent="0.25">
      <c r="A7" s="1015"/>
      <c r="B7" s="1561"/>
      <c r="C7" s="1561"/>
      <c r="D7" s="1561"/>
      <c r="E7" s="1561"/>
      <c r="F7" s="1561"/>
      <c r="G7" s="1561"/>
      <c r="H7" s="1561"/>
      <c r="I7" s="1561"/>
      <c r="J7" s="1561"/>
      <c r="K7" s="1561"/>
      <c r="L7" s="1561"/>
      <c r="M7" s="1561"/>
      <c r="N7" s="1561"/>
      <c r="O7" s="1016"/>
    </row>
    <row r="8" spans="1:17" s="621" customFormat="1" ht="15.75" customHeight="1" x14ac:dyDescent="0.25">
      <c r="A8" s="1015"/>
      <c r="B8" s="1700" t="s">
        <v>499</v>
      </c>
      <c r="C8" s="1700"/>
      <c r="D8" s="1700"/>
      <c r="E8" s="1700"/>
      <c r="F8" s="1700"/>
      <c r="G8" s="1700"/>
      <c r="H8" s="1700"/>
      <c r="I8" s="1700"/>
      <c r="J8" s="1700"/>
      <c r="K8" s="1700"/>
      <c r="L8" s="1700"/>
      <c r="M8" s="1700"/>
      <c r="N8" s="1700"/>
    </row>
    <row r="9" spans="1:17" s="700" customFormat="1" ht="6" customHeight="1" x14ac:dyDescent="0.35">
      <c r="A9" s="1018"/>
      <c r="B9" s="1018"/>
      <c r="C9" s="1018"/>
      <c r="D9" s="1018"/>
      <c r="E9" s="1018"/>
      <c r="F9" s="1018"/>
      <c r="G9" s="1018"/>
      <c r="H9" s="1018"/>
      <c r="I9" s="1018"/>
      <c r="J9" s="1018"/>
      <c r="K9" s="1018"/>
      <c r="L9" s="1018"/>
    </row>
    <row r="10" spans="1:17" s="113" customFormat="1" x14ac:dyDescent="0.35"/>
    <row r="11" spans="1:17" s="101" customFormat="1" x14ac:dyDescent="0.35">
      <c r="C11" s="1701" t="s">
        <v>48</v>
      </c>
      <c r="D11" s="1701"/>
      <c r="E11" s="1701"/>
      <c r="L11" s="101">
        <v>1</v>
      </c>
      <c r="M11" s="101">
        <v>3</v>
      </c>
      <c r="N11" s="101">
        <v>4</v>
      </c>
      <c r="O11" s="101">
        <v>5</v>
      </c>
      <c r="P11" s="101">
        <v>6</v>
      </c>
    </row>
    <row r="12" spans="1:17" s="101" customFormat="1" x14ac:dyDescent="0.35">
      <c r="C12" s="101" t="s">
        <v>209</v>
      </c>
      <c r="D12" s="101" t="s">
        <v>97</v>
      </c>
      <c r="E12" s="101" t="s">
        <v>98</v>
      </c>
      <c r="F12" s="101" t="s">
        <v>99</v>
      </c>
      <c r="G12" s="101" t="s">
        <v>100</v>
      </c>
      <c r="K12" s="101" t="s">
        <v>101</v>
      </c>
      <c r="L12" s="101" t="s">
        <v>102</v>
      </c>
      <c r="M12" s="101" t="s">
        <v>103</v>
      </c>
      <c r="N12" s="101" t="s">
        <v>104</v>
      </c>
      <c r="O12" s="101" t="s">
        <v>105</v>
      </c>
      <c r="P12" s="101" t="s">
        <v>106</v>
      </c>
      <c r="Q12" s="101" t="s">
        <v>107</v>
      </c>
    </row>
    <row r="13" spans="1:17" s="101" customFormat="1" x14ac:dyDescent="0.35">
      <c r="B13" s="101" t="s">
        <v>8</v>
      </c>
      <c r="C13" s="1019">
        <v>121806</v>
      </c>
      <c r="D13" s="1019">
        <v>114747</v>
      </c>
      <c r="E13" s="1019">
        <v>7059</v>
      </c>
      <c r="F13" s="1020">
        <v>0.94204718979360624</v>
      </c>
      <c r="G13" s="1020">
        <v>5.7952810206393771E-2</v>
      </c>
      <c r="I13" s="101">
        <v>9</v>
      </c>
      <c r="J13" s="101">
        <v>1</v>
      </c>
      <c r="K13" s="101">
        <v>8</v>
      </c>
      <c r="L13" s="101" t="s">
        <v>4</v>
      </c>
      <c r="M13" s="1019">
        <v>51933</v>
      </c>
      <c r="N13" s="1019">
        <v>63</v>
      </c>
      <c r="O13" s="1020">
        <v>0.9987883683360258</v>
      </c>
      <c r="P13" s="1020">
        <v>1.2116316639741518E-3</v>
      </c>
      <c r="Q13" s="1020">
        <v>0.90853253429003544</v>
      </c>
    </row>
    <row r="14" spans="1:17" s="101" customFormat="1" x14ac:dyDescent="0.35">
      <c r="B14" s="101" t="s">
        <v>7</v>
      </c>
      <c r="C14" s="1019">
        <v>17458</v>
      </c>
      <c r="D14" s="1019">
        <v>17423</v>
      </c>
      <c r="E14" s="1019">
        <v>35</v>
      </c>
      <c r="F14" s="1020">
        <v>0.99799518845228552</v>
      </c>
      <c r="G14" s="1020">
        <v>2.0048115477145148E-3</v>
      </c>
      <c r="I14" s="101">
        <v>2</v>
      </c>
      <c r="J14" s="101">
        <v>2</v>
      </c>
      <c r="K14" s="101">
        <v>2</v>
      </c>
      <c r="L14" s="101" t="s">
        <v>7</v>
      </c>
      <c r="M14" s="1019">
        <v>17423</v>
      </c>
      <c r="N14" s="1019">
        <v>35</v>
      </c>
      <c r="O14" s="1020">
        <v>0.99799518845228552</v>
      </c>
      <c r="P14" s="1020">
        <v>2.0048115477145148E-3</v>
      </c>
      <c r="Q14" s="1020">
        <v>0.90853253429003544</v>
      </c>
    </row>
    <row r="15" spans="1:17" s="101" customFormat="1" x14ac:dyDescent="0.35">
      <c r="B15" s="101" t="s">
        <v>37</v>
      </c>
      <c r="C15" s="1019">
        <v>15354</v>
      </c>
      <c r="D15" s="1019">
        <v>15169</v>
      </c>
      <c r="E15" s="1019">
        <v>185</v>
      </c>
      <c r="F15" s="1020">
        <v>0.98795102253484435</v>
      </c>
      <c r="G15" s="1020">
        <v>1.2048977465155659E-2</v>
      </c>
      <c r="I15" s="101">
        <v>3</v>
      </c>
      <c r="J15" s="101">
        <v>3</v>
      </c>
      <c r="K15" s="101">
        <v>3</v>
      </c>
      <c r="L15" s="101" t="s">
        <v>37</v>
      </c>
      <c r="M15" s="1019">
        <v>15169</v>
      </c>
      <c r="N15" s="1019">
        <v>185</v>
      </c>
      <c r="O15" s="1020">
        <v>0.98795102253484435</v>
      </c>
      <c r="P15" s="1020">
        <v>1.2048977465155659E-2</v>
      </c>
      <c r="Q15" s="1020">
        <v>0.90853253429003544</v>
      </c>
    </row>
    <row r="16" spans="1:17" s="101" customFormat="1" x14ac:dyDescent="0.35">
      <c r="B16" s="101" t="s">
        <v>38</v>
      </c>
      <c r="C16" s="1019">
        <v>17096</v>
      </c>
      <c r="D16" s="1019">
        <v>14815</v>
      </c>
      <c r="E16" s="1019">
        <v>2281</v>
      </c>
      <c r="F16" s="1020">
        <v>0.86657697707065984</v>
      </c>
      <c r="G16" s="1020">
        <v>0.13342302292934019</v>
      </c>
      <c r="I16" s="101">
        <v>15</v>
      </c>
      <c r="J16" s="101">
        <v>4</v>
      </c>
      <c r="K16" s="101">
        <v>13</v>
      </c>
      <c r="L16" s="101" t="s">
        <v>35</v>
      </c>
      <c r="M16" s="1019">
        <v>33608</v>
      </c>
      <c r="N16" s="1019">
        <v>413</v>
      </c>
      <c r="O16" s="1020">
        <v>0.9878604391405309</v>
      </c>
      <c r="P16" s="1020">
        <v>1.2139560859469151E-2</v>
      </c>
      <c r="Q16" s="1020">
        <v>0.90853253429003544</v>
      </c>
    </row>
    <row r="17" spans="2:17" s="101" customFormat="1" x14ac:dyDescent="0.35">
      <c r="B17" s="101" t="s">
        <v>6</v>
      </c>
      <c r="C17" s="1019">
        <v>20147</v>
      </c>
      <c r="D17" s="1019">
        <v>19208</v>
      </c>
      <c r="E17" s="1019">
        <v>939</v>
      </c>
      <c r="F17" s="1020">
        <v>0.9533925646498238</v>
      </c>
      <c r="G17" s="1020">
        <v>4.6607435350176203E-2</v>
      </c>
      <c r="I17" s="101">
        <v>7</v>
      </c>
      <c r="J17" s="101">
        <v>5</v>
      </c>
      <c r="K17" s="101">
        <v>7</v>
      </c>
      <c r="L17" s="101" t="s">
        <v>40</v>
      </c>
      <c r="M17" s="1019">
        <v>30843</v>
      </c>
      <c r="N17" s="1019">
        <v>953</v>
      </c>
      <c r="O17" s="1020">
        <v>0.97002767643728771</v>
      </c>
      <c r="P17" s="1020">
        <v>2.9972323562712292E-2</v>
      </c>
      <c r="Q17" s="1020">
        <v>0.90853253429003544</v>
      </c>
    </row>
    <row r="18" spans="2:17" s="101" customFormat="1" x14ac:dyDescent="0.35">
      <c r="B18" s="101" t="s">
        <v>5</v>
      </c>
      <c r="C18" s="1019">
        <v>5312</v>
      </c>
      <c r="D18" s="1019">
        <v>5113</v>
      </c>
      <c r="E18" s="1019">
        <v>199</v>
      </c>
      <c r="F18" s="1020">
        <v>0.96253765060240959</v>
      </c>
      <c r="G18" s="1020">
        <v>3.7462349397590362E-2</v>
      </c>
      <c r="I18" s="101">
        <v>6</v>
      </c>
      <c r="J18" s="101">
        <v>6</v>
      </c>
      <c r="K18" s="101">
        <v>6</v>
      </c>
      <c r="L18" s="101" t="s">
        <v>5</v>
      </c>
      <c r="M18" s="1019">
        <v>5113</v>
      </c>
      <c r="N18" s="1019">
        <v>199</v>
      </c>
      <c r="O18" s="1020">
        <v>0.96253765060240959</v>
      </c>
      <c r="P18" s="1020">
        <v>3.7462349397590362E-2</v>
      </c>
      <c r="Q18" s="1020">
        <v>0.90853253429003544</v>
      </c>
    </row>
    <row r="19" spans="2:17" s="101" customFormat="1" x14ac:dyDescent="0.35">
      <c r="B19" s="101" t="s">
        <v>40</v>
      </c>
      <c r="C19" s="1019">
        <v>31796</v>
      </c>
      <c r="D19" s="1019">
        <v>30843</v>
      </c>
      <c r="E19" s="1019">
        <v>953</v>
      </c>
      <c r="F19" s="1020">
        <v>0.97002767643728771</v>
      </c>
      <c r="G19" s="1020">
        <v>2.9972323562712292E-2</v>
      </c>
      <c r="I19" s="101">
        <v>5</v>
      </c>
      <c r="J19" s="101">
        <v>7</v>
      </c>
      <c r="K19" s="101">
        <v>5</v>
      </c>
      <c r="L19" s="101" t="s">
        <v>6</v>
      </c>
      <c r="M19" s="1019">
        <v>19208</v>
      </c>
      <c r="N19" s="1019">
        <v>939</v>
      </c>
      <c r="O19" s="1020">
        <v>0.9533925646498238</v>
      </c>
      <c r="P19" s="1020">
        <v>4.6607435350176203E-2</v>
      </c>
      <c r="Q19" s="1020">
        <v>0.90853253429003544</v>
      </c>
    </row>
    <row r="20" spans="2:17" s="101" customFormat="1" x14ac:dyDescent="0.35">
      <c r="B20" s="101" t="s">
        <v>4</v>
      </c>
      <c r="C20" s="1019">
        <v>51996</v>
      </c>
      <c r="D20" s="1019">
        <v>51933</v>
      </c>
      <c r="E20" s="1019">
        <v>63</v>
      </c>
      <c r="F20" s="1020">
        <v>0.9987883683360258</v>
      </c>
      <c r="G20" s="1020">
        <v>1.2116316639741518E-3</v>
      </c>
      <c r="I20" s="101">
        <v>1</v>
      </c>
      <c r="J20" s="101">
        <v>8</v>
      </c>
      <c r="K20" s="101">
        <v>17</v>
      </c>
      <c r="L20" s="101" t="s">
        <v>44</v>
      </c>
      <c r="M20" s="1019">
        <v>7377</v>
      </c>
      <c r="N20" s="1019">
        <v>433</v>
      </c>
      <c r="O20" s="1020">
        <v>0.94455825864276566</v>
      </c>
      <c r="P20" s="1020">
        <v>5.5441741357234314E-2</v>
      </c>
      <c r="Q20" s="1020">
        <v>0.90853253429003544</v>
      </c>
    </row>
    <row r="21" spans="2:17" s="101" customFormat="1" x14ac:dyDescent="0.35">
      <c r="B21" s="101" t="s">
        <v>41</v>
      </c>
      <c r="C21" s="1019">
        <v>130794</v>
      </c>
      <c r="D21" s="1019">
        <v>105670</v>
      </c>
      <c r="E21" s="1019">
        <v>25124</v>
      </c>
      <c r="F21" s="1020">
        <v>0.80791167790571428</v>
      </c>
      <c r="G21" s="1020">
        <v>0.19208832209428567</v>
      </c>
      <c r="I21" s="101">
        <v>20</v>
      </c>
      <c r="J21" s="101">
        <v>9</v>
      </c>
      <c r="K21" s="101">
        <v>1</v>
      </c>
      <c r="L21" s="101" t="s">
        <v>8</v>
      </c>
      <c r="M21" s="1019">
        <v>114747</v>
      </c>
      <c r="N21" s="1019">
        <v>7059</v>
      </c>
      <c r="O21" s="1020">
        <v>0.94204718979360624</v>
      </c>
      <c r="P21" s="1020">
        <v>5.7952810206393771E-2</v>
      </c>
      <c r="Q21" s="1020">
        <v>0.90853253429003544</v>
      </c>
    </row>
    <row r="22" spans="2:17" s="101" customFormat="1" x14ac:dyDescent="0.35">
      <c r="B22" s="101" t="s">
        <v>39</v>
      </c>
      <c r="C22" s="1019">
        <v>702</v>
      </c>
      <c r="D22" s="1019">
        <v>649</v>
      </c>
      <c r="E22" s="1019">
        <v>53</v>
      </c>
      <c r="F22" s="1020">
        <v>0.92450142450142447</v>
      </c>
      <c r="G22" s="1020">
        <v>7.5498575498575499E-2</v>
      </c>
      <c r="I22" s="101">
        <v>11</v>
      </c>
      <c r="J22" s="101">
        <v>10</v>
      </c>
      <c r="K22" s="101">
        <v>11</v>
      </c>
      <c r="L22" s="101" t="s">
        <v>3</v>
      </c>
      <c r="M22" s="1019">
        <v>63236</v>
      </c>
      <c r="N22" s="1019">
        <v>3956</v>
      </c>
      <c r="O22" s="1020">
        <v>0.94112394332658644</v>
      </c>
      <c r="P22" s="1020">
        <v>5.8876056673413502E-2</v>
      </c>
      <c r="Q22" s="1020">
        <v>0.90853253429003544</v>
      </c>
    </row>
    <row r="23" spans="2:17" s="101" customFormat="1" x14ac:dyDescent="0.35">
      <c r="B23" s="101" t="s">
        <v>3</v>
      </c>
      <c r="C23" s="1019">
        <v>67192</v>
      </c>
      <c r="D23" s="1019">
        <v>63236</v>
      </c>
      <c r="E23" s="1019">
        <v>3956</v>
      </c>
      <c r="F23" s="1020">
        <v>0.94112394332658644</v>
      </c>
      <c r="G23" s="1020">
        <v>5.8876056673413502E-2</v>
      </c>
      <c r="I23" s="101">
        <v>10</v>
      </c>
      <c r="J23" s="101">
        <v>11</v>
      </c>
      <c r="K23" s="101">
        <v>10</v>
      </c>
      <c r="L23" s="101" t="s">
        <v>39</v>
      </c>
      <c r="M23" s="1019">
        <v>649</v>
      </c>
      <c r="N23" s="1019">
        <v>53</v>
      </c>
      <c r="O23" s="1020">
        <v>0.92450142450142447</v>
      </c>
      <c r="P23" s="1020">
        <v>7.5498575498575499E-2</v>
      </c>
      <c r="Q23" s="1020">
        <v>0.90853253429003544</v>
      </c>
    </row>
    <row r="24" spans="2:17" s="101" customFormat="1" x14ac:dyDescent="0.35">
      <c r="B24" s="101" t="s">
        <v>2</v>
      </c>
      <c r="C24" s="1019">
        <v>15209</v>
      </c>
      <c r="D24" s="1019">
        <v>12560</v>
      </c>
      <c r="E24" s="1019">
        <v>2649</v>
      </c>
      <c r="F24" s="1020">
        <v>0.82582681307120787</v>
      </c>
      <c r="G24" s="1020">
        <v>0.17417318692879216</v>
      </c>
      <c r="I24" s="101">
        <v>18</v>
      </c>
      <c r="J24" s="101">
        <v>12</v>
      </c>
      <c r="K24" s="101">
        <v>14</v>
      </c>
      <c r="L24" s="101" t="s">
        <v>42</v>
      </c>
      <c r="M24" s="1019">
        <v>62575</v>
      </c>
      <c r="N24" s="1019">
        <v>5134</v>
      </c>
      <c r="O24" s="1020">
        <v>0.92417551581030588</v>
      </c>
      <c r="P24" s="1020">
        <v>7.5824484189694133E-2</v>
      </c>
      <c r="Q24" s="1020">
        <v>0.90853253429003544</v>
      </c>
    </row>
    <row r="25" spans="2:17" s="101" customFormat="1" x14ac:dyDescent="0.35">
      <c r="B25" s="101" t="s">
        <v>35</v>
      </c>
      <c r="C25" s="1019">
        <v>34021</v>
      </c>
      <c r="D25" s="1019">
        <v>33608</v>
      </c>
      <c r="E25" s="1019">
        <v>413</v>
      </c>
      <c r="F25" s="1020">
        <v>0.9878604391405309</v>
      </c>
      <c r="G25" s="1020">
        <v>1.2139560859469151E-2</v>
      </c>
      <c r="I25" s="101">
        <v>4</v>
      </c>
      <c r="J25" s="101">
        <v>13</v>
      </c>
      <c r="K25" s="101">
        <v>20</v>
      </c>
      <c r="L25" s="101" t="s">
        <v>108</v>
      </c>
      <c r="M25" s="1019">
        <v>608536</v>
      </c>
      <c r="N25" s="1019">
        <v>61265</v>
      </c>
      <c r="O25" s="1020">
        <v>0.90853253429003544</v>
      </c>
      <c r="P25" s="1020">
        <v>9.1467465709964599E-2</v>
      </c>
      <c r="Q25" s="1020">
        <v>0.90853253429003544</v>
      </c>
    </row>
    <row r="26" spans="2:17" s="101" customFormat="1" x14ac:dyDescent="0.35">
      <c r="B26" s="101" t="s">
        <v>42</v>
      </c>
      <c r="C26" s="1019">
        <v>67709</v>
      </c>
      <c r="D26" s="1019">
        <v>62575</v>
      </c>
      <c r="E26" s="1019">
        <v>5134</v>
      </c>
      <c r="F26" s="1020">
        <v>0.92417551581030588</v>
      </c>
      <c r="G26" s="1020">
        <v>7.5824484189694133E-2</v>
      </c>
      <c r="I26" s="101">
        <v>12</v>
      </c>
      <c r="J26" s="101">
        <v>14</v>
      </c>
      <c r="K26" s="101">
        <v>19</v>
      </c>
      <c r="L26" s="101" t="s">
        <v>46</v>
      </c>
      <c r="M26" s="1019">
        <v>3212</v>
      </c>
      <c r="N26" s="1019">
        <v>475</v>
      </c>
      <c r="O26" s="1020">
        <v>0.87116897206400867</v>
      </c>
      <c r="P26" s="1020">
        <v>0.12883102793599133</v>
      </c>
      <c r="Q26" s="1020">
        <v>0.90853253429003544</v>
      </c>
    </row>
    <row r="27" spans="2:17" s="101" customFormat="1" x14ac:dyDescent="0.35">
      <c r="B27" s="101" t="s">
        <v>47</v>
      </c>
      <c r="C27" s="1019">
        <v>712</v>
      </c>
      <c r="D27" s="1019">
        <v>601</v>
      </c>
      <c r="E27" s="1019">
        <v>111</v>
      </c>
      <c r="F27" s="1020">
        <v>0.8441011235955056</v>
      </c>
      <c r="G27" s="1020">
        <v>0.15589887640449437</v>
      </c>
      <c r="I27" s="101">
        <v>16</v>
      </c>
      <c r="J27" s="101">
        <v>15</v>
      </c>
      <c r="K27" s="101">
        <v>4</v>
      </c>
      <c r="L27" s="101" t="s">
        <v>38</v>
      </c>
      <c r="M27" s="1019">
        <v>14815</v>
      </c>
      <c r="N27" s="1019">
        <v>2281</v>
      </c>
      <c r="O27" s="1020">
        <v>0.86657697707065984</v>
      </c>
      <c r="P27" s="1020">
        <v>0.13342302292934019</v>
      </c>
      <c r="Q27" s="1020">
        <v>0.90853253429003544</v>
      </c>
    </row>
    <row r="28" spans="2:17" s="101" customFormat="1" x14ac:dyDescent="0.35">
      <c r="B28" s="101" t="s">
        <v>43</v>
      </c>
      <c r="C28" s="1019">
        <v>20416</v>
      </c>
      <c r="D28" s="1019">
        <v>16867</v>
      </c>
      <c r="E28" s="1019">
        <v>3549</v>
      </c>
      <c r="F28" s="1020">
        <v>0.82616575235109713</v>
      </c>
      <c r="G28" s="1020">
        <v>0.17383424764890282</v>
      </c>
      <c r="I28" s="101">
        <v>17</v>
      </c>
      <c r="J28" s="101">
        <v>16</v>
      </c>
      <c r="K28" s="101">
        <v>15</v>
      </c>
      <c r="L28" s="101" t="s">
        <v>47</v>
      </c>
      <c r="M28" s="1019">
        <v>601</v>
      </c>
      <c r="N28" s="1019">
        <v>111</v>
      </c>
      <c r="O28" s="1020">
        <v>0.8441011235955056</v>
      </c>
      <c r="P28" s="1020">
        <v>0.15589887640449437</v>
      </c>
      <c r="Q28" s="1020">
        <v>0.90853253429003544</v>
      </c>
    </row>
    <row r="29" spans="2:17" s="101" customFormat="1" x14ac:dyDescent="0.35">
      <c r="B29" s="101" t="s">
        <v>44</v>
      </c>
      <c r="C29" s="1019">
        <v>7810</v>
      </c>
      <c r="D29" s="1019">
        <v>7377</v>
      </c>
      <c r="E29" s="1019">
        <v>433</v>
      </c>
      <c r="F29" s="1020">
        <v>0.94455825864276566</v>
      </c>
      <c r="G29" s="1020">
        <v>5.5441741357234314E-2</v>
      </c>
      <c r="I29" s="101">
        <v>8</v>
      </c>
      <c r="J29" s="101">
        <v>17</v>
      </c>
      <c r="K29" s="101">
        <v>16</v>
      </c>
      <c r="L29" s="101" t="s">
        <v>43</v>
      </c>
      <c r="M29" s="1019">
        <v>16867</v>
      </c>
      <c r="N29" s="1019">
        <v>3549</v>
      </c>
      <c r="O29" s="1020">
        <v>0.82616575235109713</v>
      </c>
      <c r="P29" s="1020">
        <v>0.17383424764890282</v>
      </c>
      <c r="Q29" s="1020">
        <v>0.90853253429003544</v>
      </c>
    </row>
    <row r="30" spans="2:17" s="101" customFormat="1" x14ac:dyDescent="0.35">
      <c r="B30" s="101" t="s">
        <v>45</v>
      </c>
      <c r="C30" s="1019">
        <v>40584</v>
      </c>
      <c r="D30" s="1019">
        <v>32930</v>
      </c>
      <c r="E30" s="1019">
        <v>7654</v>
      </c>
      <c r="F30" s="1020">
        <v>0.81140350877192979</v>
      </c>
      <c r="G30" s="1020">
        <v>0.18859649122807018</v>
      </c>
      <c r="I30" s="101">
        <v>19</v>
      </c>
      <c r="J30" s="101">
        <v>18</v>
      </c>
      <c r="K30" s="101">
        <v>12</v>
      </c>
      <c r="L30" s="101" t="s">
        <v>2</v>
      </c>
      <c r="M30" s="1019">
        <v>12560</v>
      </c>
      <c r="N30" s="1019">
        <v>2649</v>
      </c>
      <c r="O30" s="1020">
        <v>0.82582681307120787</v>
      </c>
      <c r="P30" s="1020">
        <v>0.17417318692879216</v>
      </c>
      <c r="Q30" s="1020">
        <v>0.90853253429003544</v>
      </c>
    </row>
    <row r="31" spans="2:17" s="101" customFormat="1" x14ac:dyDescent="0.35">
      <c r="B31" s="101" t="s">
        <v>46</v>
      </c>
      <c r="C31" s="1019">
        <v>3687</v>
      </c>
      <c r="D31" s="1019">
        <v>3212</v>
      </c>
      <c r="E31" s="1019">
        <v>475</v>
      </c>
      <c r="F31" s="1020">
        <v>0.87116897206400867</v>
      </c>
      <c r="G31" s="1020">
        <v>0.12883102793599133</v>
      </c>
      <c r="I31" s="101">
        <v>14</v>
      </c>
      <c r="J31" s="101">
        <v>19</v>
      </c>
      <c r="K31" s="101">
        <v>18</v>
      </c>
      <c r="L31" s="101" t="s">
        <v>45</v>
      </c>
      <c r="M31" s="1019">
        <v>32930</v>
      </c>
      <c r="N31" s="1019">
        <v>7654</v>
      </c>
      <c r="O31" s="1020">
        <v>0.81140350877192979</v>
      </c>
      <c r="P31" s="1020">
        <v>0.18859649122807018</v>
      </c>
      <c r="Q31" s="1020">
        <v>0.90853253429003544</v>
      </c>
    </row>
    <row r="32" spans="2:17" s="101" customFormat="1" x14ac:dyDescent="0.35">
      <c r="B32" s="104" t="s">
        <v>108</v>
      </c>
      <c r="C32" s="105">
        <v>669801</v>
      </c>
      <c r="D32" s="105">
        <v>608536</v>
      </c>
      <c r="E32" s="105">
        <v>61265</v>
      </c>
      <c r="F32" s="106">
        <v>0.90853253429003544</v>
      </c>
      <c r="G32" s="106">
        <v>9.1467465709964599E-2</v>
      </c>
      <c r="I32" s="101">
        <v>13</v>
      </c>
      <c r="J32" s="101">
        <v>20</v>
      </c>
      <c r="K32" s="101">
        <v>9</v>
      </c>
      <c r="L32" s="101" t="s">
        <v>41</v>
      </c>
      <c r="M32" s="1019">
        <v>105670</v>
      </c>
      <c r="N32" s="1019">
        <v>25124</v>
      </c>
      <c r="O32" s="1020">
        <v>0.80791167790571428</v>
      </c>
      <c r="P32" s="1020">
        <v>0.19208832209428567</v>
      </c>
      <c r="Q32" s="1020">
        <v>0.90853253429003544</v>
      </c>
    </row>
    <row r="33" spans="13:16" s="113" customFormat="1" x14ac:dyDescent="0.35">
      <c r="M33" s="1146"/>
      <c r="N33" s="1146"/>
      <c r="O33" s="1147"/>
      <c r="P33" s="1147"/>
    </row>
    <row r="34" spans="13:16" s="113" customFormat="1" x14ac:dyDescent="0.35"/>
  </sheetData>
  <mergeCells count="3">
    <mergeCell ref="B6:N7"/>
    <mergeCell ref="B8:N8"/>
    <mergeCell ref="C11:E11"/>
  </mergeCells>
  <printOptions horizontalCentered="1"/>
  <pageMargins left="0" right="0" top="0.43307086614173229" bottom="0.43307086614173229" header="0" footer="0"/>
  <pageSetup paperSize="9" scale="86" orientation="landscape" r:id="rId1"/>
  <headerFooter alignWithMargins="0"/>
  <rowBreaks count="1" manualBreakCount="1">
    <brk id="42" max="13" man="1"/>
  </rowBreaks>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codeName="Hoja104">
    <tabColor rgb="FFFFFF00"/>
    <pageSetUpPr fitToPage="1"/>
  </sheetPr>
  <dimension ref="A2:S33"/>
  <sheetViews>
    <sheetView zoomScale="80" zoomScaleNormal="80" workbookViewId="0">
      <selection activeCell="F25" sqref="F25"/>
    </sheetView>
  </sheetViews>
  <sheetFormatPr baseColWidth="10" defaultColWidth="11.453125" defaultRowHeight="14.5" x14ac:dyDescent="0.35"/>
  <cols>
    <col min="1" max="1" width="4.453125" style="1014" customWidth="1"/>
    <col min="2" max="2" width="28.7265625" style="1014" customWidth="1"/>
    <col min="3" max="3" width="0.54296875" style="1014" customWidth="1"/>
    <col min="4" max="4" width="13.453125" style="1014" customWidth="1"/>
    <col min="5" max="5" width="0.54296875" style="1014" customWidth="1"/>
    <col min="6" max="6" width="13.453125" style="1014" customWidth="1"/>
    <col min="7" max="7" width="10.453125" style="1014" customWidth="1"/>
    <col min="8" max="8" width="0.7265625" style="1014" customWidth="1"/>
    <col min="9" max="9" width="11.1796875" style="1014" customWidth="1"/>
    <col min="10" max="10" width="10.453125" style="1014" customWidth="1"/>
    <col min="11" max="11" width="0.7265625" style="1014" customWidth="1"/>
    <col min="12" max="12" width="9.54296875" style="1014" customWidth="1"/>
    <col min="13" max="13" width="11.453125" style="1014"/>
    <col min="14" max="14" width="9.54296875" style="1014" customWidth="1"/>
    <col min="15" max="15" width="11.453125" style="1014"/>
    <col min="16" max="16" width="9.54296875" style="1014" customWidth="1"/>
    <col min="17" max="16384" width="11.453125" style="1014"/>
  </cols>
  <sheetData>
    <row r="2" spans="1:19" s="965" customFormat="1" x14ac:dyDescent="0.35">
      <c r="B2" s="1756"/>
      <c r="C2" s="1756"/>
      <c r="D2" s="1156"/>
      <c r="E2" s="1157"/>
      <c r="F2" s="1155"/>
      <c r="G2" s="1157"/>
    </row>
    <row r="3" spans="1:19" s="965" customFormat="1" ht="38.25" customHeight="1" x14ac:dyDescent="0.35">
      <c r="B3" s="1155"/>
      <c r="C3" s="1155"/>
      <c r="D3" s="1155"/>
      <c r="E3" s="1157"/>
      <c r="F3" s="1155"/>
      <c r="G3" s="1157"/>
    </row>
    <row r="4" spans="1:19" s="967" customFormat="1" ht="37.5" customHeight="1" x14ac:dyDescent="0.25">
      <c r="B4" s="1777" t="s">
        <v>336</v>
      </c>
      <c r="C4" s="1777"/>
      <c r="D4" s="1777"/>
      <c r="E4" s="1777"/>
      <c r="F4" s="1777"/>
      <c r="G4" s="1777"/>
      <c r="H4" s="1777"/>
      <c r="I4" s="1777"/>
      <c r="J4" s="1777"/>
      <c r="K4" s="1777"/>
      <c r="L4" s="1777"/>
      <c r="M4" s="1777"/>
      <c r="N4" s="1777"/>
      <c r="O4" s="1777"/>
      <c r="P4" s="1777"/>
      <c r="Q4" s="1777"/>
    </row>
    <row r="5" spans="1:19" s="967" customFormat="1" ht="15.5" x14ac:dyDescent="0.25">
      <c r="B5" s="1482" t="str">
        <f>porsaad!$B$6</f>
        <v>Situación a 31 de diciembre de 2025</v>
      </c>
      <c r="C5" s="1482"/>
      <c r="D5" s="1482"/>
      <c r="E5" s="1482"/>
      <c r="F5" s="1482"/>
      <c r="G5" s="1482"/>
      <c r="H5" s="1482"/>
      <c r="I5" s="1482"/>
      <c r="J5" s="1482"/>
      <c r="K5" s="1482"/>
      <c r="L5" s="1482"/>
      <c r="M5" s="1482"/>
      <c r="N5" s="1482"/>
      <c r="O5" s="1482"/>
      <c r="P5" s="1482"/>
      <c r="Q5" s="1482"/>
    </row>
    <row r="6" spans="1:19" s="967" customFormat="1" ht="6" customHeight="1" x14ac:dyDescent="0.25">
      <c r="B6" s="968"/>
      <c r="C6" s="968"/>
      <c r="D6" s="1158"/>
      <c r="E6" s="1158"/>
      <c r="F6" s="1158"/>
      <c r="G6" s="1158"/>
      <c r="H6" s="968"/>
      <c r="I6" s="968"/>
      <c r="J6" s="968"/>
      <c r="K6" s="968"/>
      <c r="L6" s="968"/>
      <c r="M6" s="968"/>
      <c r="N6" s="968"/>
      <c r="O6" s="968"/>
      <c r="P6" s="968"/>
      <c r="Q6" s="968"/>
    </row>
    <row r="7" spans="1:19" s="972" customFormat="1" ht="4.5" customHeight="1" x14ac:dyDescent="0.25">
      <c r="A7" s="1148"/>
      <c r="B7" s="1757" t="s">
        <v>12</v>
      </c>
      <c r="C7" s="1149"/>
      <c r="D7" s="1757" t="s">
        <v>273</v>
      </c>
      <c r="E7" s="1150"/>
      <c r="F7" s="1760" t="s">
        <v>465</v>
      </c>
      <c r="G7" s="1761"/>
      <c r="H7" s="1151"/>
      <c r="I7" s="1760" t="s">
        <v>274</v>
      </c>
      <c r="J7" s="1764"/>
      <c r="K7" s="1159"/>
      <c r="L7" s="1159"/>
      <c r="M7" s="1159"/>
      <c r="N7" s="1159"/>
      <c r="O7" s="1159"/>
      <c r="P7" s="1159"/>
      <c r="Q7" s="1160"/>
    </row>
    <row r="8" spans="1:19" s="972" customFormat="1" ht="15" customHeight="1" x14ac:dyDescent="0.25">
      <c r="A8" s="1148"/>
      <c r="B8" s="1758"/>
      <c r="C8" s="1149"/>
      <c r="D8" s="1758"/>
      <c r="E8" s="1150"/>
      <c r="F8" s="1762"/>
      <c r="G8" s="1763"/>
      <c r="H8" s="1151"/>
      <c r="I8" s="1762"/>
      <c r="J8" s="1765"/>
      <c r="K8" s="1152"/>
      <c r="L8" s="1768" t="s">
        <v>133</v>
      </c>
      <c r="M8" s="1769"/>
      <c r="N8" s="1772" t="s">
        <v>134</v>
      </c>
      <c r="O8" s="1746"/>
      <c r="P8" s="1746"/>
      <c r="Q8" s="1746"/>
    </row>
    <row r="9" spans="1:19" s="972" customFormat="1" ht="44.25" customHeight="1" x14ac:dyDescent="0.25">
      <c r="A9" s="1148"/>
      <c r="B9" s="1758"/>
      <c r="C9" s="1149"/>
      <c r="D9" s="1758"/>
      <c r="E9" s="1150"/>
      <c r="F9" s="1762"/>
      <c r="G9" s="1763"/>
      <c r="H9" s="1151"/>
      <c r="I9" s="1766"/>
      <c r="J9" s="1767"/>
      <c r="K9" s="1152"/>
      <c r="L9" s="1770"/>
      <c r="M9" s="1771"/>
      <c r="N9" s="1773" t="s">
        <v>468</v>
      </c>
      <c r="O9" s="1774"/>
      <c r="P9" s="1775" t="s">
        <v>469</v>
      </c>
      <c r="Q9" s="1776"/>
    </row>
    <row r="10" spans="1:19" s="972" customFormat="1" ht="72.5" x14ac:dyDescent="0.25">
      <c r="A10" s="1148"/>
      <c r="B10" s="1759"/>
      <c r="C10" s="1151"/>
      <c r="D10" s="1193" t="s">
        <v>9</v>
      </c>
      <c r="E10" s="1161"/>
      <c r="F10" s="1194" t="s">
        <v>9</v>
      </c>
      <c r="G10" s="1195" t="s">
        <v>275</v>
      </c>
      <c r="H10" s="1151"/>
      <c r="I10" s="1194" t="s">
        <v>9</v>
      </c>
      <c r="J10" s="1191" t="s">
        <v>275</v>
      </c>
      <c r="K10" s="1162"/>
      <c r="L10" s="1196" t="s">
        <v>9</v>
      </c>
      <c r="M10" s="1192" t="s">
        <v>470</v>
      </c>
      <c r="N10" s="1145" t="s">
        <v>9</v>
      </c>
      <c r="O10" s="1198" t="s">
        <v>470</v>
      </c>
      <c r="P10" s="1197" t="s">
        <v>9</v>
      </c>
      <c r="Q10" s="1144" t="s">
        <v>470</v>
      </c>
    </row>
    <row r="11" spans="1:19" s="961" customFormat="1" ht="9" customHeight="1" x14ac:dyDescent="0.35">
      <c r="A11" s="1153"/>
      <c r="B11" s="1154"/>
      <c r="D11" s="127"/>
      <c r="E11" s="1154"/>
      <c r="F11" s="127"/>
      <c r="G11" s="1154"/>
      <c r="I11" s="1154"/>
      <c r="J11" s="1154"/>
    </row>
    <row r="12" spans="1:19" s="962" customFormat="1" x14ac:dyDescent="0.25">
      <c r="A12" s="1163"/>
      <c r="B12" s="1164" t="s">
        <v>8</v>
      </c>
      <c r="D12" s="1165">
        <f>'41benpresaad'!D10</f>
        <v>338932</v>
      </c>
      <c r="E12" s="1166">
        <v>53364</v>
      </c>
      <c r="F12" s="1167">
        <f>D12-I12</f>
        <v>326811</v>
      </c>
      <c r="G12" s="1168">
        <f>F12*100/D12</f>
        <v>96.42376641922273</v>
      </c>
      <c r="I12" s="1167">
        <f>L12+N12+P12</f>
        <v>12121</v>
      </c>
      <c r="J12" s="1168">
        <f t="shared" ref="J12:J29" si="0">I12*100/D12</f>
        <v>3.5762335807772652</v>
      </c>
      <c r="L12" s="1167">
        <v>3</v>
      </c>
      <c r="M12" s="1169">
        <f>L12/$I12*100</f>
        <v>2.4750433132579817E-2</v>
      </c>
      <c r="N12" s="1167">
        <v>8924</v>
      </c>
      <c r="O12" s="1126">
        <f>N12/$I12*100</f>
        <v>73.624288425047439</v>
      </c>
      <c r="P12" s="1167">
        <v>3194</v>
      </c>
      <c r="Q12" s="1126">
        <f>P12/$I12*100</f>
        <v>26.350961141819983</v>
      </c>
      <c r="R12" s="1170"/>
      <c r="S12" s="1170"/>
    </row>
    <row r="13" spans="1:19" s="962" customFormat="1" x14ac:dyDescent="0.25">
      <c r="A13" s="1163"/>
      <c r="B13" s="1171" t="s">
        <v>7</v>
      </c>
      <c r="D13" s="1172">
        <f>'41benpresaad'!D11</f>
        <v>49312</v>
      </c>
      <c r="E13" s="1166">
        <v>5161</v>
      </c>
      <c r="F13" s="1173">
        <f t="shared" ref="F13:F29" si="1">D13-I13</f>
        <v>48724</v>
      </c>
      <c r="G13" s="1174">
        <f t="shared" ref="G13:G29" si="2">F13*100/D13</f>
        <v>98.807592472420509</v>
      </c>
      <c r="I13" s="1173">
        <f t="shared" ref="I13:I29" si="3">L13+N13+P13</f>
        <v>588</v>
      </c>
      <c r="J13" s="1174">
        <f t="shared" si="0"/>
        <v>1.1924075275794939</v>
      </c>
      <c r="L13" s="1173">
        <v>0</v>
      </c>
      <c r="M13" s="1175">
        <f>L13/$I13*100</f>
        <v>0</v>
      </c>
      <c r="N13" s="1173">
        <v>309</v>
      </c>
      <c r="O13" s="1127">
        <f>N13/$I13*100</f>
        <v>52.551020408163261</v>
      </c>
      <c r="P13" s="1173">
        <v>279</v>
      </c>
      <c r="Q13" s="1127">
        <f>P13/$I13*100</f>
        <v>47.448979591836739</v>
      </c>
      <c r="R13" s="1170"/>
      <c r="S13" s="1170"/>
    </row>
    <row r="14" spans="1:19" s="962" customFormat="1" x14ac:dyDescent="0.25">
      <c r="A14" s="1163"/>
      <c r="B14" s="1171" t="s">
        <v>37</v>
      </c>
      <c r="D14" s="1172">
        <f>'41benpresaad'!D12</f>
        <v>33772</v>
      </c>
      <c r="E14" s="1166">
        <v>3593</v>
      </c>
      <c r="F14" s="1173">
        <f t="shared" si="1"/>
        <v>32835</v>
      </c>
      <c r="G14" s="1174">
        <f t="shared" si="2"/>
        <v>97.22551225867582</v>
      </c>
      <c r="I14" s="1173">
        <f t="shared" si="3"/>
        <v>937</v>
      </c>
      <c r="J14" s="1174">
        <f t="shared" si="0"/>
        <v>2.7744877413241738</v>
      </c>
      <c r="L14" s="1173">
        <v>3</v>
      </c>
      <c r="M14" s="1175">
        <f>L14/$I14*100</f>
        <v>0.32017075773745995</v>
      </c>
      <c r="N14" s="1173">
        <v>245</v>
      </c>
      <c r="O14" s="1127">
        <f>N14/$I14*100</f>
        <v>26.147278548559232</v>
      </c>
      <c r="P14" s="1173">
        <v>689</v>
      </c>
      <c r="Q14" s="1127">
        <f>P14/$I14*100</f>
        <v>73.532550693703314</v>
      </c>
      <c r="R14" s="1170"/>
      <c r="S14" s="1170"/>
    </row>
    <row r="15" spans="1:19" s="962" customFormat="1" x14ac:dyDescent="0.25">
      <c r="A15" s="1163"/>
      <c r="B15" s="1171" t="s">
        <v>38</v>
      </c>
      <c r="D15" s="1172">
        <f>'41benpresaad'!D13</f>
        <v>34208</v>
      </c>
      <c r="E15" s="1166">
        <v>2742</v>
      </c>
      <c r="F15" s="1173">
        <f t="shared" si="1"/>
        <v>34208</v>
      </c>
      <c r="G15" s="1174">
        <f t="shared" si="2"/>
        <v>100</v>
      </c>
      <c r="I15" s="1173">
        <f t="shared" si="3"/>
        <v>0</v>
      </c>
      <c r="J15" s="1174">
        <f t="shared" si="0"/>
        <v>0</v>
      </c>
      <c r="L15" s="1173">
        <v>0</v>
      </c>
      <c r="M15" s="1175" t="s">
        <v>363</v>
      </c>
      <c r="N15" s="1173">
        <v>0</v>
      </c>
      <c r="O15" s="1127" t="s">
        <v>363</v>
      </c>
      <c r="P15" s="1173">
        <v>0</v>
      </c>
      <c r="Q15" s="1127" t="s">
        <v>363</v>
      </c>
      <c r="R15" s="1170"/>
      <c r="S15" s="1170"/>
    </row>
    <row r="16" spans="1:19" s="962" customFormat="1" x14ac:dyDescent="0.25">
      <c r="A16" s="1163"/>
      <c r="B16" s="1171" t="s">
        <v>6</v>
      </c>
      <c r="D16" s="1172">
        <f>'41benpresaad'!D14</f>
        <v>65832</v>
      </c>
      <c r="E16" s="1166">
        <v>7296</v>
      </c>
      <c r="F16" s="1173">
        <f t="shared" si="1"/>
        <v>48708</v>
      </c>
      <c r="G16" s="1174">
        <f t="shared" si="2"/>
        <v>73.988333940940578</v>
      </c>
      <c r="I16" s="1173">
        <f t="shared" si="3"/>
        <v>17124</v>
      </c>
      <c r="J16" s="1174">
        <f t="shared" si="0"/>
        <v>26.011666059059426</v>
      </c>
      <c r="L16" s="1173">
        <v>16041</v>
      </c>
      <c r="M16" s="1175">
        <f>L16/$I16*100</f>
        <v>93.675543097407143</v>
      </c>
      <c r="N16" s="1173">
        <v>376</v>
      </c>
      <c r="O16" s="1127">
        <f>N16/$I16*100</f>
        <v>2.1957486568558746</v>
      </c>
      <c r="P16" s="1173">
        <v>707</v>
      </c>
      <c r="Q16" s="1127">
        <f>P16/$I16*100</f>
        <v>4.1287082457369779</v>
      </c>
      <c r="R16" s="1170"/>
      <c r="S16" s="1170"/>
    </row>
    <row r="17" spans="1:19" s="962" customFormat="1" x14ac:dyDescent="0.25">
      <c r="A17" s="1163"/>
      <c r="B17" s="1171" t="s">
        <v>5</v>
      </c>
      <c r="D17" s="1172">
        <f>'41benpresaad'!D15</f>
        <v>18132</v>
      </c>
      <c r="E17" s="1166">
        <v>3462</v>
      </c>
      <c r="F17" s="1173">
        <f t="shared" si="1"/>
        <v>18131</v>
      </c>
      <c r="G17" s="1174">
        <f t="shared" si="2"/>
        <v>99.994484888594755</v>
      </c>
      <c r="I17" s="1173">
        <f t="shared" si="3"/>
        <v>1</v>
      </c>
      <c r="J17" s="1174">
        <f t="shared" si="0"/>
        <v>5.5151114052503858E-3</v>
      </c>
      <c r="L17" s="1173">
        <v>0</v>
      </c>
      <c r="M17" s="1175" t="s">
        <v>363</v>
      </c>
      <c r="N17" s="1173">
        <v>0</v>
      </c>
      <c r="O17" s="1127" t="s">
        <v>363</v>
      </c>
      <c r="P17" s="1173">
        <v>1</v>
      </c>
      <c r="Q17" s="1127" t="s">
        <v>363</v>
      </c>
      <c r="R17" s="1170"/>
      <c r="S17" s="1170"/>
    </row>
    <row r="18" spans="1:19" s="962" customFormat="1" x14ac:dyDescent="0.25">
      <c r="A18" s="1163"/>
      <c r="B18" s="1171" t="s">
        <v>4</v>
      </c>
      <c r="D18" s="1172">
        <f>'41benpresaad'!D16</f>
        <v>129176</v>
      </c>
      <c r="E18" s="1166">
        <v>14325</v>
      </c>
      <c r="F18" s="1173">
        <f t="shared" si="1"/>
        <v>124105</v>
      </c>
      <c r="G18" s="1174">
        <f t="shared" si="2"/>
        <v>96.074348176131792</v>
      </c>
      <c r="I18" s="1173">
        <f t="shared" si="3"/>
        <v>5071</v>
      </c>
      <c r="J18" s="1174">
        <f>I18*100/D18</f>
        <v>3.9256518238682108</v>
      </c>
      <c r="L18" s="1173">
        <v>5015</v>
      </c>
      <c r="M18" s="1175">
        <f>L18/$I18*100</f>
        <v>98.895681325182409</v>
      </c>
      <c r="N18" s="1173">
        <v>56</v>
      </c>
      <c r="O18" s="1127">
        <f>N18/$I18*100</f>
        <v>1.1043186748175902</v>
      </c>
      <c r="P18" s="1173">
        <v>0</v>
      </c>
      <c r="Q18" s="1127">
        <f>P18/$I18*100</f>
        <v>0</v>
      </c>
      <c r="R18" s="1170"/>
      <c r="S18" s="1170"/>
    </row>
    <row r="19" spans="1:19" s="962" customFormat="1" x14ac:dyDescent="0.25">
      <c r="A19" s="1163"/>
      <c r="B19" s="1171" t="s">
        <v>40</v>
      </c>
      <c r="D19" s="1172">
        <f>'41benpresaad'!D17</f>
        <v>82425</v>
      </c>
      <c r="E19" s="1166">
        <v>9188</v>
      </c>
      <c r="F19" s="1173">
        <f t="shared" si="1"/>
        <v>80900</v>
      </c>
      <c r="G19" s="1174">
        <f t="shared" si="2"/>
        <v>98.149833181680322</v>
      </c>
      <c r="I19" s="1173">
        <f t="shared" si="3"/>
        <v>1525</v>
      </c>
      <c r="J19" s="1174">
        <f t="shared" si="0"/>
        <v>1.8501668183196847</v>
      </c>
      <c r="L19" s="1173">
        <v>4</v>
      </c>
      <c r="M19" s="1175">
        <f>L19/$I19*100</f>
        <v>0.26229508196721313</v>
      </c>
      <c r="N19" s="1173">
        <v>467</v>
      </c>
      <c r="O19" s="1127">
        <f>N19/$I19*100</f>
        <v>30.622950819672131</v>
      </c>
      <c r="P19" s="1173">
        <v>1054</v>
      </c>
      <c r="Q19" s="1127">
        <f>P19/$I19*100</f>
        <v>69.114754098360649</v>
      </c>
      <c r="R19" s="1170"/>
      <c r="S19" s="1170"/>
    </row>
    <row r="20" spans="1:19" s="962" customFormat="1" x14ac:dyDescent="0.25">
      <c r="A20" s="1163"/>
      <c r="B20" s="1171" t="s">
        <v>41</v>
      </c>
      <c r="D20" s="1172">
        <f>'41benpresaad'!D18</f>
        <v>248373</v>
      </c>
      <c r="E20" s="1166">
        <v>34612</v>
      </c>
      <c r="F20" s="1173">
        <f t="shared" si="1"/>
        <v>248373</v>
      </c>
      <c r="G20" s="1174">
        <f t="shared" si="2"/>
        <v>100</v>
      </c>
      <c r="I20" s="1173">
        <f t="shared" si="3"/>
        <v>0</v>
      </c>
      <c r="J20" s="1174">
        <f t="shared" si="0"/>
        <v>0</v>
      </c>
      <c r="L20" s="1173">
        <v>0</v>
      </c>
      <c r="M20" s="1175" t="s">
        <v>363</v>
      </c>
      <c r="N20" s="1173">
        <v>0</v>
      </c>
      <c r="O20" s="1127" t="s">
        <v>363</v>
      </c>
      <c r="P20" s="1173">
        <v>0</v>
      </c>
      <c r="Q20" s="1127" t="s">
        <v>363</v>
      </c>
      <c r="R20" s="1170"/>
      <c r="S20" s="1170"/>
    </row>
    <row r="21" spans="1:19" s="962" customFormat="1" x14ac:dyDescent="0.25">
      <c r="A21" s="1163"/>
      <c r="B21" s="1171" t="s">
        <v>3</v>
      </c>
      <c r="D21" s="1172">
        <f>'41benpresaad'!D19</f>
        <v>179408</v>
      </c>
      <c r="E21" s="1166">
        <v>13397</v>
      </c>
      <c r="F21" s="1173">
        <f t="shared" si="1"/>
        <v>176873</v>
      </c>
      <c r="G21" s="1174">
        <f t="shared" si="2"/>
        <v>98.587019530901628</v>
      </c>
      <c r="I21" s="1173">
        <f t="shared" si="3"/>
        <v>2535</v>
      </c>
      <c r="J21" s="1174">
        <f t="shared" si="0"/>
        <v>1.4129804690983681</v>
      </c>
      <c r="L21" s="1173">
        <v>16</v>
      </c>
      <c r="M21" s="1175">
        <f>L21/$I21*100</f>
        <v>0.63116370808678501</v>
      </c>
      <c r="N21" s="1173">
        <v>1734</v>
      </c>
      <c r="O21" s="1127">
        <f>N21/$I21*100</f>
        <v>68.402366863905328</v>
      </c>
      <c r="P21" s="1173">
        <v>785</v>
      </c>
      <c r="Q21" s="1127">
        <f>P21/$I21*100</f>
        <v>30.96646942800789</v>
      </c>
      <c r="R21" s="1170"/>
      <c r="S21" s="1170"/>
    </row>
    <row r="22" spans="1:19" s="962" customFormat="1" x14ac:dyDescent="0.25">
      <c r="A22" s="1163"/>
      <c r="B22" s="1171" t="s">
        <v>2</v>
      </c>
      <c r="D22" s="1172">
        <f>'41benpresaad'!D20</f>
        <v>37664</v>
      </c>
      <c r="E22" s="1166">
        <v>6540</v>
      </c>
      <c r="F22" s="1173">
        <f t="shared" si="1"/>
        <v>37455</v>
      </c>
      <c r="G22" s="1174">
        <f t="shared" si="2"/>
        <v>99.445093457943926</v>
      </c>
      <c r="I22" s="1173">
        <f t="shared" si="3"/>
        <v>209</v>
      </c>
      <c r="J22" s="1174">
        <f t="shared" si="0"/>
        <v>0.55490654205607481</v>
      </c>
      <c r="L22" s="1173">
        <v>1</v>
      </c>
      <c r="M22" s="1175">
        <f>L22/$I22*100</f>
        <v>0.4784688995215311</v>
      </c>
      <c r="N22" s="1173">
        <v>1</v>
      </c>
      <c r="O22" s="1127">
        <f>N22/$I22*100</f>
        <v>0.4784688995215311</v>
      </c>
      <c r="P22" s="1173">
        <v>207</v>
      </c>
      <c r="Q22" s="1127">
        <f>P22/$I22*100</f>
        <v>99.043062200956939</v>
      </c>
      <c r="R22" s="1170"/>
      <c r="S22" s="1170"/>
    </row>
    <row r="23" spans="1:19" s="962" customFormat="1" x14ac:dyDescent="0.25">
      <c r="A23" s="1163"/>
      <c r="B23" s="1171" t="s">
        <v>35</v>
      </c>
      <c r="D23" s="1172">
        <f>'41benpresaad'!D21</f>
        <v>93660</v>
      </c>
      <c r="E23" s="1166">
        <v>13798</v>
      </c>
      <c r="F23" s="1173">
        <f t="shared" si="1"/>
        <v>92878</v>
      </c>
      <c r="G23" s="1174">
        <f t="shared" si="2"/>
        <v>99.165065129190694</v>
      </c>
      <c r="I23" s="1173">
        <f t="shared" si="3"/>
        <v>782</v>
      </c>
      <c r="J23" s="1174">
        <f t="shared" si="0"/>
        <v>0.83493487080931028</v>
      </c>
      <c r="L23" s="1173">
        <v>9</v>
      </c>
      <c r="M23" s="1175">
        <f>L23/$I23*100</f>
        <v>1.1508951406649617</v>
      </c>
      <c r="N23" s="1173">
        <v>28</v>
      </c>
      <c r="O23" s="1127">
        <f>N23/$I23*100</f>
        <v>3.5805626598465472</v>
      </c>
      <c r="P23" s="1173">
        <v>745</v>
      </c>
      <c r="Q23" s="1127">
        <f>P23/$I23*100</f>
        <v>95.268542199488493</v>
      </c>
      <c r="R23" s="1170"/>
      <c r="S23" s="1170"/>
    </row>
    <row r="24" spans="1:19" s="962" customFormat="1" x14ac:dyDescent="0.25">
      <c r="A24" s="1163"/>
      <c r="B24" s="1171" t="s">
        <v>42</v>
      </c>
      <c r="D24" s="1172">
        <f>'41benpresaad'!D22</f>
        <v>209961</v>
      </c>
      <c r="E24" s="1166">
        <v>24812</v>
      </c>
      <c r="F24" s="1173">
        <f t="shared" si="1"/>
        <v>209961</v>
      </c>
      <c r="G24" s="1174">
        <f t="shared" si="2"/>
        <v>100</v>
      </c>
      <c r="I24" s="1173">
        <f t="shared" si="3"/>
        <v>0</v>
      </c>
      <c r="J24" s="1174">
        <f t="shared" si="0"/>
        <v>0</v>
      </c>
      <c r="L24" s="1173">
        <v>0</v>
      </c>
      <c r="M24" s="1175" t="s">
        <v>363</v>
      </c>
      <c r="N24" s="1173">
        <v>0</v>
      </c>
      <c r="O24" s="1127" t="s">
        <v>363</v>
      </c>
      <c r="P24" s="1173">
        <v>0</v>
      </c>
      <c r="Q24" s="1127" t="s">
        <v>363</v>
      </c>
      <c r="R24" s="1170"/>
      <c r="S24" s="1170"/>
    </row>
    <row r="25" spans="1:19" s="962" customFormat="1" x14ac:dyDescent="0.25">
      <c r="A25" s="1163"/>
      <c r="B25" s="1171" t="s">
        <v>43</v>
      </c>
      <c r="D25" s="1172">
        <f>'41benpresaad'!D23</f>
        <v>50287</v>
      </c>
      <c r="E25" s="1166">
        <v>10064</v>
      </c>
      <c r="F25" s="1173">
        <f t="shared" si="1"/>
        <v>49885</v>
      </c>
      <c r="G25" s="1174">
        <f t="shared" si="2"/>
        <v>99.200588621313656</v>
      </c>
      <c r="I25" s="1173">
        <f t="shared" si="3"/>
        <v>402</v>
      </c>
      <c r="J25" s="1174">
        <f t="shared" si="0"/>
        <v>0.79941137868634038</v>
      </c>
      <c r="L25" s="1173">
        <v>1</v>
      </c>
      <c r="M25" s="1175">
        <f>L25/$I25*100</f>
        <v>0.24875621890547264</v>
      </c>
      <c r="N25" s="1173">
        <v>379</v>
      </c>
      <c r="O25" s="1127">
        <f>N25/$I25*100</f>
        <v>94.278606965174134</v>
      </c>
      <c r="P25" s="1173">
        <v>22</v>
      </c>
      <c r="Q25" s="1127">
        <f>P25/$I25*100</f>
        <v>5.4726368159203984</v>
      </c>
      <c r="R25" s="1170"/>
      <c r="S25" s="1170"/>
    </row>
    <row r="26" spans="1:19" s="962" customFormat="1" x14ac:dyDescent="0.25">
      <c r="B26" s="1171" t="s">
        <v>44</v>
      </c>
      <c r="D26" s="1172">
        <f>'41benpresaad'!D24</f>
        <v>17562</v>
      </c>
      <c r="E26" s="1166">
        <v>1275</v>
      </c>
      <c r="F26" s="1176">
        <f t="shared" si="1"/>
        <v>17562</v>
      </c>
      <c r="G26" s="1174">
        <f t="shared" si="2"/>
        <v>100</v>
      </c>
      <c r="I26" s="1176">
        <f t="shared" si="3"/>
        <v>0</v>
      </c>
      <c r="J26" s="1174">
        <f t="shared" si="0"/>
        <v>0</v>
      </c>
      <c r="L26" s="1176">
        <v>0</v>
      </c>
      <c r="M26" s="1175" t="s">
        <v>363</v>
      </c>
      <c r="N26" s="1176">
        <v>0</v>
      </c>
      <c r="O26" s="1127" t="s">
        <v>363</v>
      </c>
      <c r="P26" s="1176">
        <v>0</v>
      </c>
      <c r="Q26" s="1127" t="s">
        <v>363</v>
      </c>
      <c r="R26" s="1170"/>
      <c r="S26" s="1170"/>
    </row>
    <row r="27" spans="1:19" s="962" customFormat="1" x14ac:dyDescent="0.25">
      <c r="B27" s="1171" t="s">
        <v>45</v>
      </c>
      <c r="D27" s="1177">
        <f>'41benpresaad'!D25</f>
        <v>74802</v>
      </c>
      <c r="E27" s="1166">
        <v>8030</v>
      </c>
      <c r="F27" s="1176">
        <f t="shared" si="1"/>
        <v>74802</v>
      </c>
      <c r="G27" s="1174">
        <f t="shared" si="2"/>
        <v>100</v>
      </c>
      <c r="I27" s="1176">
        <f t="shared" si="3"/>
        <v>0</v>
      </c>
      <c r="J27" s="1174">
        <f t="shared" si="0"/>
        <v>0</v>
      </c>
      <c r="L27" s="1176">
        <v>0</v>
      </c>
      <c r="M27" s="1175" t="s">
        <v>363</v>
      </c>
      <c r="N27" s="1176">
        <v>0</v>
      </c>
      <c r="O27" s="1127" t="s">
        <v>363</v>
      </c>
      <c r="P27" s="1176">
        <v>0</v>
      </c>
      <c r="Q27" s="1127" t="s">
        <v>363</v>
      </c>
      <c r="R27" s="1170"/>
      <c r="S27" s="1170"/>
    </row>
    <row r="28" spans="1:19" s="962" customFormat="1" x14ac:dyDescent="0.25">
      <c r="B28" s="1171" t="s">
        <v>46</v>
      </c>
      <c r="D28" s="1177">
        <f>'41benpresaad'!D26</f>
        <v>9620</v>
      </c>
      <c r="E28" s="1178">
        <v>1753</v>
      </c>
      <c r="F28" s="1176">
        <f t="shared" si="1"/>
        <v>9402</v>
      </c>
      <c r="G28" s="1179">
        <f t="shared" si="2"/>
        <v>97.733887733887741</v>
      </c>
      <c r="I28" s="1176">
        <f t="shared" si="3"/>
        <v>218</v>
      </c>
      <c r="J28" s="1179">
        <f t="shared" si="0"/>
        <v>2.2661122661122661</v>
      </c>
      <c r="L28" s="1176">
        <v>132</v>
      </c>
      <c r="M28" s="1175" t="s">
        <v>363</v>
      </c>
      <c r="N28" s="1176">
        <v>84</v>
      </c>
      <c r="O28" s="1175" t="s">
        <v>363</v>
      </c>
      <c r="P28" s="1176">
        <v>2</v>
      </c>
      <c r="Q28" s="1175" t="s">
        <v>363</v>
      </c>
      <c r="R28" s="1170"/>
      <c r="S28" s="1170"/>
    </row>
    <row r="29" spans="1:19" s="962" customFormat="1" x14ac:dyDescent="0.25">
      <c r="B29" s="1180" t="s">
        <v>1</v>
      </c>
      <c r="D29" s="1181">
        <f>'41benpresaad'!D27</f>
        <v>3916</v>
      </c>
      <c r="E29" s="1178">
        <v>384</v>
      </c>
      <c r="F29" s="1182">
        <f t="shared" si="1"/>
        <v>3849</v>
      </c>
      <c r="G29" s="1183">
        <f t="shared" si="2"/>
        <v>98.289070480081719</v>
      </c>
      <c r="I29" s="1182">
        <f t="shared" si="3"/>
        <v>67</v>
      </c>
      <c r="J29" s="1183">
        <f t="shared" si="0"/>
        <v>1.7109295199182839</v>
      </c>
      <c r="L29" s="1182">
        <v>0</v>
      </c>
      <c r="M29" s="1184">
        <f>L29/$I29*100</f>
        <v>0</v>
      </c>
      <c r="N29" s="1182">
        <v>23</v>
      </c>
      <c r="O29" s="1129">
        <f>N29/$I29*100</f>
        <v>34.328358208955223</v>
      </c>
      <c r="P29" s="1182">
        <v>44</v>
      </c>
      <c r="Q29" s="1129">
        <f>P29/$I29*100</f>
        <v>65.671641791044777</v>
      </c>
      <c r="R29" s="1170"/>
      <c r="S29" s="1170"/>
    </row>
    <row r="30" spans="1:19" s="961" customFormat="1" ht="7.5" customHeight="1" x14ac:dyDescent="0.35">
      <c r="A30" s="1153"/>
      <c r="B30" s="1154"/>
      <c r="D30" s="1185"/>
      <c r="E30" s="1186"/>
      <c r="F30" s="1185"/>
      <c r="G30" s="1187"/>
      <c r="I30" s="1188"/>
      <c r="J30" s="1187"/>
      <c r="L30" s="1188"/>
      <c r="M30" s="1187"/>
      <c r="N30" s="1188"/>
      <c r="O30" s="1187"/>
      <c r="P30" s="1188"/>
      <c r="Q30" s="1187"/>
    </row>
    <row r="31" spans="1:19" s="1312" customFormat="1" x14ac:dyDescent="0.25">
      <c r="B31" s="1313" t="s">
        <v>0</v>
      </c>
      <c r="D31" s="1314">
        <f>SUM(D12:D29)</f>
        <v>1677042</v>
      </c>
      <c r="E31" s="1315"/>
      <c r="F31" s="1316">
        <f>SUM(F12:F29)</f>
        <v>1635462</v>
      </c>
      <c r="G31" s="1317">
        <f>F31*100/D31</f>
        <v>97.520634545825331</v>
      </c>
      <c r="I31" s="1318">
        <f>SUM(I12:I29)</f>
        <v>41580</v>
      </c>
      <c r="J31" s="1317">
        <f>I31*100/D31</f>
        <v>2.4793654541746717</v>
      </c>
      <c r="L31" s="1318">
        <f>SUM(L12:L29)</f>
        <v>21225</v>
      </c>
      <c r="M31" s="1317">
        <f>L31/$I31*100</f>
        <v>51.046176046176051</v>
      </c>
      <c r="N31" s="1318">
        <f>SUM(N12:N29)</f>
        <v>12626</v>
      </c>
      <c r="O31" s="1317">
        <f>N31/$I31*100</f>
        <v>30.365560365560366</v>
      </c>
      <c r="P31" s="1318">
        <f>SUM(P12:P29)</f>
        <v>7729</v>
      </c>
      <c r="Q31" s="1317">
        <f>P31/$I31*100</f>
        <v>18.588263588263587</v>
      </c>
    </row>
    <row r="32" spans="1:19" s="961" customFormat="1" x14ac:dyDescent="0.35">
      <c r="B32" s="1189" t="s">
        <v>39</v>
      </c>
      <c r="C32" s="1190"/>
    </row>
    <row r="33" spans="2:16" ht="33" customHeight="1" x14ac:dyDescent="0.35">
      <c r="B33" s="1755" t="s">
        <v>276</v>
      </c>
      <c r="C33" s="1755"/>
      <c r="D33" s="1755"/>
      <c r="E33" s="1755"/>
      <c r="F33" s="1755"/>
      <c r="G33" s="1755"/>
      <c r="H33" s="1755"/>
      <c r="I33" s="1755"/>
      <c r="J33" s="1755"/>
      <c r="K33" s="1755"/>
      <c r="L33" s="1755"/>
      <c r="M33" s="1755"/>
      <c r="N33" s="1755"/>
      <c r="O33" s="1755"/>
      <c r="P33" s="1755"/>
    </row>
  </sheetData>
  <mergeCells count="12">
    <mergeCell ref="B33:P33"/>
    <mergeCell ref="B2:C2"/>
    <mergeCell ref="B7:B10"/>
    <mergeCell ref="D7:D9"/>
    <mergeCell ref="F7:G9"/>
    <mergeCell ref="I7:J9"/>
    <mergeCell ref="L8:M9"/>
    <mergeCell ref="N8:Q8"/>
    <mergeCell ref="N9:O9"/>
    <mergeCell ref="P9:Q9"/>
    <mergeCell ref="B4:Q4"/>
    <mergeCell ref="B5:Q5"/>
  </mergeCells>
  <conditionalFormatting sqref="E12:E29 G12:G29">
    <cfRule type="cellIs" dxfId="0" priority="1" stopIfTrue="1" operator="greaterThan">
      <formula>100</formula>
    </cfRule>
  </conditionalFormatting>
  <printOptions horizontalCentered="1"/>
  <pageMargins left="0" right="0" top="0.43307086614173229" bottom="0.43307086614173229" header="0" footer="0"/>
  <pageSetup paperSize="9" scale="87" orientation="landscape" r:id="rId1"/>
  <headerFooter alignWithMargins="0"/>
  <drawing r:id="rId2"/>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BE3AD-7E37-4DA1-8156-F329EABCECD5}">
  <sheetPr codeName="Hoja7">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453125" style="615" bestFit="1" customWidth="1"/>
    <col min="10" max="10" width="7.54296875" style="615" customWidth="1"/>
    <col min="11" max="11" width="6.453125" style="615" bestFit="1" customWidth="1"/>
    <col min="12" max="12" width="7.26953125" style="615" customWidth="1"/>
    <col min="13" max="13" width="5.7265625" style="615" customWidth="1"/>
    <col min="14" max="14" width="7.453125" style="615" customWidth="1"/>
    <col min="15" max="15" width="6.453125" style="615" bestFit="1" customWidth="1"/>
    <col min="16" max="16" width="8.54296875" style="615" customWidth="1"/>
    <col min="17" max="17" width="6" style="615" customWidth="1"/>
    <col min="18" max="18" width="7.26953125" style="615" customWidth="1"/>
    <col min="19" max="19" width="6.45312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2" customWidth="1"/>
    <col min="25" max="25" width="13.7265625" style="732" customWidth="1"/>
    <col min="26" max="26" width="1.453125" style="615" customWidth="1"/>
    <col min="27" max="16384" width="11.453125" style="615"/>
  </cols>
  <sheetData>
    <row r="1" spans="2:30" s="613" customFormat="1" ht="9" customHeight="1" x14ac:dyDescent="0.25">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47" t="s">
        <v>490</v>
      </c>
      <c r="C3" s="1547"/>
      <c r="D3" s="1547"/>
      <c r="E3" s="1547"/>
      <c r="F3" s="1547"/>
      <c r="G3" s="1547"/>
      <c r="H3" s="1547"/>
      <c r="I3" s="1547"/>
      <c r="J3" s="1547"/>
      <c r="K3" s="1547"/>
      <c r="L3" s="1547"/>
      <c r="M3" s="1547"/>
      <c r="N3" s="1547"/>
      <c r="O3" s="1547"/>
      <c r="P3" s="1547"/>
      <c r="Q3" s="1547"/>
      <c r="R3" s="1547"/>
      <c r="S3" s="1547"/>
      <c r="T3" s="1547"/>
      <c r="U3" s="1547"/>
      <c r="V3" s="1547"/>
      <c r="W3" s="1547"/>
      <c r="X3" s="1547"/>
      <c r="Y3" s="821"/>
    </row>
    <row r="4" spans="2:30" s="621" customFormat="1" ht="14.25" customHeight="1" x14ac:dyDescent="0.25">
      <c r="B4" s="1482" t="str">
        <f>porsaad!$B$6</f>
        <v>Situación a 31 de diciembre de 2025</v>
      </c>
      <c r="C4" s="1482"/>
      <c r="D4" s="1482"/>
      <c r="E4" s="1482"/>
      <c r="F4" s="1482"/>
      <c r="G4" s="1482"/>
      <c r="H4" s="1482"/>
      <c r="I4" s="1482"/>
      <c r="J4" s="1482"/>
      <c r="K4" s="1482"/>
      <c r="L4" s="1482"/>
      <c r="M4" s="1482"/>
      <c r="N4" s="1482"/>
      <c r="O4" s="1482"/>
      <c r="P4" s="1482"/>
      <c r="Q4" s="1482"/>
      <c r="R4" s="1482"/>
      <c r="S4" s="1482"/>
      <c r="T4" s="1482"/>
      <c r="U4" s="1482"/>
      <c r="V4" s="1482"/>
      <c r="W4" s="1482"/>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7" t="s">
        <v>491</v>
      </c>
      <c r="G6" s="1598"/>
      <c r="H6" s="1598"/>
      <c r="I6" s="1598"/>
      <c r="J6" s="1598"/>
      <c r="K6" s="1598"/>
      <c r="L6" s="1598"/>
      <c r="M6" s="1598"/>
      <c r="N6" s="1598"/>
      <c r="O6" s="1598"/>
      <c r="P6" s="1598"/>
      <c r="Q6" s="1598"/>
      <c r="R6" s="1598"/>
      <c r="S6" s="1598"/>
      <c r="T6" s="1598"/>
      <c r="U6" s="1598"/>
      <c r="V6" s="1598"/>
      <c r="W6" s="1599"/>
      <c r="X6" s="825"/>
      <c r="Y6" s="826"/>
    </row>
    <row r="7" spans="2:30" s="621" customFormat="1" ht="64.5" customHeight="1" x14ac:dyDescent="0.25">
      <c r="B7" s="1555" t="s">
        <v>12</v>
      </c>
      <c r="C7" s="625"/>
      <c r="D7" s="871" t="s">
        <v>492</v>
      </c>
      <c r="E7" s="625"/>
      <c r="F7" s="1600" t="s">
        <v>54</v>
      </c>
      <c r="G7" s="1601"/>
      <c r="H7" s="1602" t="s">
        <v>55</v>
      </c>
      <c r="I7" s="1603"/>
      <c r="J7" s="1604" t="s">
        <v>56</v>
      </c>
      <c r="K7" s="1605"/>
      <c r="L7" s="1604" t="s">
        <v>57</v>
      </c>
      <c r="M7" s="1606"/>
      <c r="N7" s="1605" t="s">
        <v>58</v>
      </c>
      <c r="O7" s="1605"/>
      <c r="P7" s="1604" t="s">
        <v>59</v>
      </c>
      <c r="Q7" s="1606"/>
      <c r="R7" s="1602" t="s">
        <v>60</v>
      </c>
      <c r="S7" s="1603"/>
      <c r="T7" s="1604" t="s">
        <v>61</v>
      </c>
      <c r="U7" s="1606"/>
      <c r="V7" s="1604" t="s">
        <v>0</v>
      </c>
      <c r="W7" s="1607"/>
      <c r="X7" s="627"/>
      <c r="Y7" s="1361" t="s">
        <v>493</v>
      </c>
      <c r="AD7" s="827"/>
    </row>
    <row r="8" spans="2:30" s="626" customFormat="1" ht="20.25" customHeight="1" x14ac:dyDescent="0.25">
      <c r="B8" s="1556"/>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1362">
        <v>326811</v>
      </c>
      <c r="E10" s="1363"/>
      <c r="F10" s="1364">
        <v>512</v>
      </c>
      <c r="G10" s="1365">
        <v>0.10274666725531945</v>
      </c>
      <c r="H10" s="1364">
        <v>173024</v>
      </c>
      <c r="I10" s="1365">
        <v>34.721951865594519</v>
      </c>
      <c r="J10" s="1364">
        <v>193258</v>
      </c>
      <c r="K10" s="1365">
        <v>38.782451993024466</v>
      </c>
      <c r="L10" s="1364">
        <v>13648</v>
      </c>
      <c r="M10" s="1365">
        <v>2.738840849024609</v>
      </c>
      <c r="N10" s="1364">
        <v>25077</v>
      </c>
      <c r="O10" s="1365">
        <v>5.0323792475813391</v>
      </c>
      <c r="P10" s="1364">
        <v>3914</v>
      </c>
      <c r="Q10" s="1365">
        <v>0.78545010866664122</v>
      </c>
      <c r="R10" s="1364">
        <v>88868</v>
      </c>
      <c r="S10" s="1365">
        <v>17.833771143839314</v>
      </c>
      <c r="T10" s="1364">
        <v>12</v>
      </c>
      <c r="U10" s="1365">
        <v>2.4081250137965495E-3</v>
      </c>
      <c r="V10" s="1366">
        <v>498313</v>
      </c>
      <c r="W10" s="1365">
        <v>100</v>
      </c>
      <c r="X10" s="1367"/>
      <c r="Y10" s="1368">
        <v>1.5247742579044157</v>
      </c>
    </row>
    <row r="11" spans="2:30" s="633" customFormat="1" ht="18" customHeight="1" x14ac:dyDescent="0.25">
      <c r="B11" s="682" t="s">
        <v>7</v>
      </c>
      <c r="D11" s="1369">
        <v>48724</v>
      </c>
      <c r="E11" s="1363"/>
      <c r="F11" s="1370">
        <v>5031</v>
      </c>
      <c r="G11" s="1371">
        <v>7.8894133513149018</v>
      </c>
      <c r="H11" s="1370">
        <v>10418</v>
      </c>
      <c r="I11" s="1371">
        <v>16.337091690319749</v>
      </c>
      <c r="J11" s="1370">
        <v>5539</v>
      </c>
      <c r="K11" s="1371">
        <v>8.6860386708275179</v>
      </c>
      <c r="L11" s="1370">
        <v>1789</v>
      </c>
      <c r="M11" s="1371">
        <v>2.8054383791497437</v>
      </c>
      <c r="N11" s="1370">
        <v>4104</v>
      </c>
      <c r="O11" s="1371">
        <v>6.435728959212156</v>
      </c>
      <c r="P11" s="1370">
        <v>10638</v>
      </c>
      <c r="Q11" s="1371">
        <v>16.682086907431511</v>
      </c>
      <c r="R11" s="1370">
        <v>26250</v>
      </c>
      <c r="S11" s="1371">
        <v>41.164202041744424</v>
      </c>
      <c r="T11" s="1370">
        <v>0</v>
      </c>
      <c r="U11" s="1371">
        <v>0</v>
      </c>
      <c r="V11" s="1372">
        <v>63769</v>
      </c>
      <c r="W11" s="1371">
        <v>100</v>
      </c>
      <c r="X11" s="1367"/>
      <c r="Y11" s="1373">
        <v>1.3087800673179542</v>
      </c>
    </row>
    <row r="12" spans="2:30" s="633" customFormat="1" ht="22.5" customHeight="1" x14ac:dyDescent="0.25">
      <c r="B12" s="682" t="s">
        <v>37</v>
      </c>
      <c r="D12" s="1369">
        <v>32835</v>
      </c>
      <c r="E12" s="1363"/>
      <c r="F12" s="1374">
        <v>6349</v>
      </c>
      <c r="G12" s="1371">
        <v>13.811181205133783</v>
      </c>
      <c r="H12" s="1374">
        <v>8296</v>
      </c>
      <c r="I12" s="1371">
        <v>18.046552099195129</v>
      </c>
      <c r="J12" s="1374">
        <v>7524</v>
      </c>
      <c r="K12" s="1371">
        <v>16.367195997389601</v>
      </c>
      <c r="L12" s="1374">
        <v>2187</v>
      </c>
      <c r="M12" s="1371">
        <v>4.7574505112029586</v>
      </c>
      <c r="N12" s="1374">
        <v>3297</v>
      </c>
      <c r="O12" s="1371">
        <v>7.1720687404829233</v>
      </c>
      <c r="P12" s="1374">
        <v>5114</v>
      </c>
      <c r="Q12" s="1371">
        <v>11.12464650859256</v>
      </c>
      <c r="R12" s="1374">
        <v>13174</v>
      </c>
      <c r="S12" s="1371">
        <v>28.657820317598432</v>
      </c>
      <c r="T12" s="1374">
        <v>29</v>
      </c>
      <c r="U12" s="1371">
        <v>6.3084620404611699E-2</v>
      </c>
      <c r="V12" s="1372">
        <v>45970</v>
      </c>
      <c r="W12" s="1371">
        <v>100</v>
      </c>
      <c r="X12" s="1367"/>
      <c r="Y12" s="1373">
        <v>1.4000304553068372</v>
      </c>
    </row>
    <row r="13" spans="2:30" s="633" customFormat="1" ht="18" customHeight="1" x14ac:dyDescent="0.25">
      <c r="B13" s="682" t="s">
        <v>38</v>
      </c>
      <c r="D13" s="1369">
        <v>34208</v>
      </c>
      <c r="E13" s="1363"/>
      <c r="F13" s="1370">
        <v>3679</v>
      </c>
      <c r="G13" s="1371">
        <v>6.4841904896189506</v>
      </c>
      <c r="H13" s="1370">
        <v>18922</v>
      </c>
      <c r="I13" s="1371">
        <v>33.349783214071699</v>
      </c>
      <c r="J13" s="1370">
        <v>2547</v>
      </c>
      <c r="K13" s="1371">
        <v>4.4890549543515812</v>
      </c>
      <c r="L13" s="1370">
        <v>1847</v>
      </c>
      <c r="M13" s="1371">
        <v>3.2553138989742325</v>
      </c>
      <c r="N13" s="1370">
        <v>3085</v>
      </c>
      <c r="O13" s="1371">
        <v>5.437273079770172</v>
      </c>
      <c r="P13" s="1370">
        <v>863</v>
      </c>
      <c r="Q13" s="1371">
        <v>1.521026472558074</v>
      </c>
      <c r="R13" s="1370">
        <v>25795</v>
      </c>
      <c r="S13" s="1371">
        <v>45.463357890655296</v>
      </c>
      <c r="T13" s="1370">
        <v>0</v>
      </c>
      <c r="U13" s="1371">
        <v>0</v>
      </c>
      <c r="V13" s="1372">
        <v>56738</v>
      </c>
      <c r="W13" s="1371">
        <v>100</v>
      </c>
      <c r="X13" s="1367"/>
      <c r="Y13" s="1373">
        <v>1.6586178671655754</v>
      </c>
    </row>
    <row r="14" spans="2:30" s="633" customFormat="1" ht="18" customHeight="1" x14ac:dyDescent="0.25">
      <c r="B14" s="682" t="s">
        <v>6</v>
      </c>
      <c r="D14" s="1369">
        <v>48708</v>
      </c>
      <c r="E14" s="1363"/>
      <c r="F14" s="1370">
        <v>1625</v>
      </c>
      <c r="G14" s="1371">
        <v>3.0208391426393768</v>
      </c>
      <c r="H14" s="1370">
        <v>3419</v>
      </c>
      <c r="I14" s="1371">
        <v>6.3558455561132492</v>
      </c>
      <c r="J14" s="1370">
        <v>564</v>
      </c>
      <c r="K14" s="1371">
        <v>1.0484635547376053</v>
      </c>
      <c r="L14" s="1370">
        <v>5342</v>
      </c>
      <c r="M14" s="1371">
        <v>9.9306601230643388</v>
      </c>
      <c r="N14" s="1370">
        <v>4921</v>
      </c>
      <c r="O14" s="1371">
        <v>9.1480304128789989</v>
      </c>
      <c r="P14" s="1370">
        <v>9616</v>
      </c>
      <c r="Q14" s="1371">
        <v>17.875931812689384</v>
      </c>
      <c r="R14" s="1370">
        <v>28177</v>
      </c>
      <c r="S14" s="1371">
        <v>52.380421244399827</v>
      </c>
      <c r="T14" s="1370">
        <v>129</v>
      </c>
      <c r="U14" s="1371">
        <v>0.23980815347721823</v>
      </c>
      <c r="V14" s="1372">
        <v>53793</v>
      </c>
      <c r="W14" s="1371">
        <v>100</v>
      </c>
      <c r="X14" s="1367"/>
      <c r="Y14" s="1373">
        <v>1.1043976348854398</v>
      </c>
    </row>
    <row r="15" spans="2:30" s="633" customFormat="1" ht="18" customHeight="1" x14ac:dyDescent="0.25">
      <c r="B15" s="682" t="s">
        <v>5</v>
      </c>
      <c r="D15" s="1369">
        <v>18131</v>
      </c>
      <c r="E15" s="1363"/>
      <c r="F15" s="1374">
        <v>6415</v>
      </c>
      <c r="G15" s="1371">
        <v>22.172680768699017</v>
      </c>
      <c r="H15" s="1374">
        <v>4299</v>
      </c>
      <c r="I15" s="1371">
        <v>14.858979676482788</v>
      </c>
      <c r="J15" s="1374">
        <v>1346</v>
      </c>
      <c r="K15" s="1371">
        <v>4.6522881238766765</v>
      </c>
      <c r="L15" s="1374">
        <v>2183</v>
      </c>
      <c r="M15" s="1371">
        <v>7.5452785842665557</v>
      </c>
      <c r="N15" s="1374">
        <v>4458</v>
      </c>
      <c r="O15" s="1371">
        <v>15.408544172542513</v>
      </c>
      <c r="P15" s="1374">
        <v>589</v>
      </c>
      <c r="Q15" s="1371">
        <v>2.0358081017558414</v>
      </c>
      <c r="R15" s="1374">
        <v>9642</v>
      </c>
      <c r="S15" s="1371">
        <v>33.326420572376605</v>
      </c>
      <c r="T15" s="1374">
        <v>0</v>
      </c>
      <c r="U15" s="1371">
        <v>0</v>
      </c>
      <c r="V15" s="1372">
        <v>28932</v>
      </c>
      <c r="W15" s="1371">
        <v>100.00000000000001</v>
      </c>
      <c r="X15" s="1367"/>
      <c r="Y15" s="1373">
        <v>1.5957200375048259</v>
      </c>
    </row>
    <row r="16" spans="2:30" s="742" customFormat="1" ht="18" customHeight="1" x14ac:dyDescent="0.25">
      <c r="B16" s="836" t="s">
        <v>4</v>
      </c>
      <c r="D16" s="1369">
        <v>124105</v>
      </c>
      <c r="E16" s="1363"/>
      <c r="F16" s="1370">
        <v>14236</v>
      </c>
      <c r="G16" s="1371">
        <v>8.0456651972420037</v>
      </c>
      <c r="H16" s="1370">
        <v>35432</v>
      </c>
      <c r="I16" s="1371">
        <v>20.024867186616934</v>
      </c>
      <c r="J16" s="1370">
        <v>23961</v>
      </c>
      <c r="K16" s="1371">
        <v>13.541878602916244</v>
      </c>
      <c r="L16" s="1370">
        <v>8228</v>
      </c>
      <c r="M16" s="1371">
        <v>4.6501638973663386</v>
      </c>
      <c r="N16" s="1370">
        <v>9084</v>
      </c>
      <c r="O16" s="1371">
        <v>5.1339437097321126</v>
      </c>
      <c r="P16" s="1370">
        <v>43760</v>
      </c>
      <c r="Q16" s="1371">
        <v>24.731547417203572</v>
      </c>
      <c r="R16" s="1370">
        <v>39470</v>
      </c>
      <c r="S16" s="1371">
        <v>22.306996722052673</v>
      </c>
      <c r="T16" s="1370">
        <v>2769</v>
      </c>
      <c r="U16" s="1371">
        <v>1.5649372668701256</v>
      </c>
      <c r="V16" s="1372">
        <v>176940</v>
      </c>
      <c r="W16" s="1371">
        <v>100.00000000000001</v>
      </c>
      <c r="X16" s="1367"/>
      <c r="Y16" s="1373">
        <v>1.4257282140123282</v>
      </c>
    </row>
    <row r="17" spans="2:25" s="742" customFormat="1" ht="18" customHeight="1" x14ac:dyDescent="0.25">
      <c r="B17" s="836" t="s">
        <v>40</v>
      </c>
      <c r="D17" s="1369">
        <v>80900</v>
      </c>
      <c r="E17" s="1363"/>
      <c r="F17" s="1370">
        <v>15213</v>
      </c>
      <c r="G17" s="1371">
        <v>13.042583654118191</v>
      </c>
      <c r="H17" s="1370">
        <v>34309</v>
      </c>
      <c r="I17" s="1371">
        <v>29.414185406503716</v>
      </c>
      <c r="J17" s="1370">
        <v>14661</v>
      </c>
      <c r="K17" s="1371">
        <v>12.569336682641609</v>
      </c>
      <c r="L17" s="1370">
        <v>4095</v>
      </c>
      <c r="M17" s="1371">
        <v>3.5107723699213826</v>
      </c>
      <c r="N17" s="1370">
        <v>12440</v>
      </c>
      <c r="O17" s="1371">
        <v>10.665203487624421</v>
      </c>
      <c r="P17" s="1370">
        <v>12954</v>
      </c>
      <c r="Q17" s="1371">
        <v>11.105871863238484</v>
      </c>
      <c r="R17" s="1370">
        <v>22950</v>
      </c>
      <c r="S17" s="1371">
        <v>19.675757238020935</v>
      </c>
      <c r="T17" s="1370">
        <v>19</v>
      </c>
      <c r="U17" s="1371">
        <v>1.6289297931259161E-2</v>
      </c>
      <c r="V17" s="1372">
        <v>116641</v>
      </c>
      <c r="W17" s="1371">
        <v>100.00000000000001</v>
      </c>
      <c r="X17" s="1367"/>
      <c r="Y17" s="1373">
        <v>1.4417923362175524</v>
      </c>
    </row>
    <row r="18" spans="2:25" s="742" customFormat="1" ht="18" customHeight="1" x14ac:dyDescent="0.25">
      <c r="B18" s="836" t="s">
        <v>41</v>
      </c>
      <c r="D18" s="1369">
        <v>248373</v>
      </c>
      <c r="E18" s="1363"/>
      <c r="F18" s="1370">
        <v>15</v>
      </c>
      <c r="G18" s="1371">
        <v>4.8691181053287626E-3</v>
      </c>
      <c r="H18" s="1370">
        <v>41348</v>
      </c>
      <c r="I18" s="1371">
        <v>13.421886361275579</v>
      </c>
      <c r="J18" s="1370">
        <v>32583</v>
      </c>
      <c r="K18" s="1371">
        <v>10.576698348395139</v>
      </c>
      <c r="L18" s="1370">
        <v>14548</v>
      </c>
      <c r="M18" s="1371">
        <v>4.7223953464215231</v>
      </c>
      <c r="N18" s="1370">
        <v>39077</v>
      </c>
      <c r="O18" s="1371">
        <v>12.684701880128804</v>
      </c>
      <c r="P18" s="1370">
        <v>23107</v>
      </c>
      <c r="Q18" s="1371">
        <v>7.5007141373221149</v>
      </c>
      <c r="R18" s="1370">
        <v>157294</v>
      </c>
      <c r="S18" s="1371">
        <v>51.058870883972162</v>
      </c>
      <c r="T18" s="1370">
        <v>92</v>
      </c>
      <c r="U18" s="1371">
        <v>2.9863924379349746E-2</v>
      </c>
      <c r="V18" s="1372">
        <v>308064</v>
      </c>
      <c r="W18" s="1371">
        <v>100</v>
      </c>
      <c r="X18" s="1367"/>
      <c r="Y18" s="1373">
        <v>1.2403280549818216</v>
      </c>
    </row>
    <row r="19" spans="2:25" s="742" customFormat="1" ht="18" customHeight="1" x14ac:dyDescent="0.25">
      <c r="B19" s="836" t="s">
        <v>3</v>
      </c>
      <c r="D19" s="1369">
        <v>176873</v>
      </c>
      <c r="E19" s="1363"/>
      <c r="F19" s="1370">
        <v>1654</v>
      </c>
      <c r="G19" s="1371">
        <v>0.61896564628396078</v>
      </c>
      <c r="H19" s="1370">
        <v>81524</v>
      </c>
      <c r="I19" s="1371">
        <v>30.508195494349227</v>
      </c>
      <c r="J19" s="1370">
        <v>6983</v>
      </c>
      <c r="K19" s="1371">
        <v>2.6132026045954646</v>
      </c>
      <c r="L19" s="1370">
        <v>9621</v>
      </c>
      <c r="M19" s="1371">
        <v>3.6004041613651672</v>
      </c>
      <c r="N19" s="1370">
        <v>13288</v>
      </c>
      <c r="O19" s="1371">
        <v>4.9726816855025824</v>
      </c>
      <c r="P19" s="1370">
        <v>24562</v>
      </c>
      <c r="Q19" s="1371">
        <v>9.1916772696654441</v>
      </c>
      <c r="R19" s="1370">
        <v>128683</v>
      </c>
      <c r="S19" s="1371">
        <v>48.156200883167429</v>
      </c>
      <c r="T19" s="1370">
        <v>905</v>
      </c>
      <c r="U19" s="1371">
        <v>0.33867225507072823</v>
      </c>
      <c r="V19" s="1372">
        <v>267220</v>
      </c>
      <c r="W19" s="1371">
        <v>100.00000000000001</v>
      </c>
      <c r="X19" s="1367"/>
      <c r="Y19" s="1373">
        <v>1.5108015355650664</v>
      </c>
    </row>
    <row r="20" spans="2:25" s="633" customFormat="1" ht="18" customHeight="1" x14ac:dyDescent="0.25">
      <c r="B20" s="836" t="s">
        <v>2</v>
      </c>
      <c r="D20" s="1369">
        <v>37455</v>
      </c>
      <c r="E20" s="1363"/>
      <c r="F20" s="1370">
        <v>1813</v>
      </c>
      <c r="G20" s="1371">
        <v>4.061561897934495</v>
      </c>
      <c r="H20" s="1370">
        <v>6495</v>
      </c>
      <c r="I20" s="1371">
        <v>14.550383081679287</v>
      </c>
      <c r="J20" s="1370">
        <v>926</v>
      </c>
      <c r="K20" s="1371">
        <v>2.0744657018683634</v>
      </c>
      <c r="L20" s="1370">
        <v>2513</v>
      </c>
      <c r="M20" s="1371">
        <v>5.6297325148976212</v>
      </c>
      <c r="N20" s="1370">
        <v>5043</v>
      </c>
      <c r="O20" s="1371">
        <v>11.29754917335006</v>
      </c>
      <c r="P20" s="1370">
        <v>20342</v>
      </c>
      <c r="Q20" s="1371">
        <v>45.57103812894843</v>
      </c>
      <c r="R20" s="1370">
        <v>7506</v>
      </c>
      <c r="S20" s="1371">
        <v>16.815269501321744</v>
      </c>
      <c r="T20" s="1370">
        <v>0</v>
      </c>
      <c r="U20" s="1371">
        <v>0</v>
      </c>
      <c r="V20" s="1372">
        <v>44638</v>
      </c>
      <c r="W20" s="1371">
        <v>100</v>
      </c>
      <c r="X20" s="1367"/>
      <c r="Y20" s="1373">
        <v>1.191776798825257</v>
      </c>
    </row>
    <row r="21" spans="2:25" s="633" customFormat="1" ht="18" customHeight="1" x14ac:dyDescent="0.25">
      <c r="B21" s="682" t="s">
        <v>35</v>
      </c>
      <c r="D21" s="1369">
        <v>92878</v>
      </c>
      <c r="E21" s="1363"/>
      <c r="F21" s="1370">
        <v>5510</v>
      </c>
      <c r="G21" s="1371">
        <v>4.8328670040610113</v>
      </c>
      <c r="H21" s="1370">
        <v>16625</v>
      </c>
      <c r="I21" s="1371">
        <v>14.5819263053565</v>
      </c>
      <c r="J21" s="1370">
        <v>19666</v>
      </c>
      <c r="K21" s="1371">
        <v>17.249212795256597</v>
      </c>
      <c r="L21" s="1370">
        <v>7735</v>
      </c>
      <c r="M21" s="1371">
        <v>6.7844330810184985</v>
      </c>
      <c r="N21" s="1370">
        <v>6644</v>
      </c>
      <c r="O21" s="1371">
        <v>5.827507872047434</v>
      </c>
      <c r="P21" s="1370">
        <v>21047</v>
      </c>
      <c r="Q21" s="1371">
        <v>18.460499425494032</v>
      </c>
      <c r="R21" s="1370">
        <v>36638</v>
      </c>
      <c r="S21" s="1371">
        <v>32.135495697783547</v>
      </c>
      <c r="T21" s="1370">
        <v>146</v>
      </c>
      <c r="U21" s="1371">
        <v>0.12805781898237889</v>
      </c>
      <c r="V21" s="1372">
        <v>114011</v>
      </c>
      <c r="W21" s="1371">
        <v>100.00000000000001</v>
      </c>
      <c r="X21" s="1367"/>
      <c r="Y21" s="1373">
        <v>1.2275350459742889</v>
      </c>
    </row>
    <row r="22" spans="2:25" s="633" customFormat="1" ht="21" customHeight="1" x14ac:dyDescent="0.25">
      <c r="B22" s="682" t="s">
        <v>42</v>
      </c>
      <c r="D22" s="1369">
        <v>209961</v>
      </c>
      <c r="E22" s="1363"/>
      <c r="F22" s="1370">
        <v>6454</v>
      </c>
      <c r="G22" s="1371">
        <v>2.1587161425408228</v>
      </c>
      <c r="H22" s="1370">
        <v>98996</v>
      </c>
      <c r="I22" s="1371">
        <v>33.111909396803732</v>
      </c>
      <c r="J22" s="1370">
        <v>59614</v>
      </c>
      <c r="K22" s="1371">
        <v>19.939526514011252</v>
      </c>
      <c r="L22" s="1370">
        <v>18704</v>
      </c>
      <c r="M22" s="1371">
        <v>6.2560624000749225</v>
      </c>
      <c r="N22" s="1370">
        <v>24451</v>
      </c>
      <c r="O22" s="1371">
        <v>8.1783031300380635</v>
      </c>
      <c r="P22" s="1370">
        <v>31110</v>
      </c>
      <c r="Q22" s="1371">
        <v>10.405587107909049</v>
      </c>
      <c r="R22" s="1370">
        <v>59553</v>
      </c>
      <c r="S22" s="1371">
        <v>19.919123402034959</v>
      </c>
      <c r="T22" s="1370">
        <v>92</v>
      </c>
      <c r="U22" s="1371">
        <v>3.0771906587194874E-2</v>
      </c>
      <c r="V22" s="1372">
        <v>298974</v>
      </c>
      <c r="W22" s="1371">
        <v>99.999999999999986</v>
      </c>
      <c r="X22" s="1367"/>
      <c r="Y22" s="1373">
        <v>1.4239501621729749</v>
      </c>
    </row>
    <row r="23" spans="2:25" s="633" customFormat="1" ht="18" customHeight="1" x14ac:dyDescent="0.25">
      <c r="B23" s="682" t="s">
        <v>43</v>
      </c>
      <c r="D23" s="1369">
        <v>49885</v>
      </c>
      <c r="E23" s="1363"/>
      <c r="F23" s="1370">
        <v>3160</v>
      </c>
      <c r="G23" s="1371">
        <v>4.827449243037627</v>
      </c>
      <c r="H23" s="1370">
        <v>16432</v>
      </c>
      <c r="I23" s="1371">
        <v>25.102736063795657</v>
      </c>
      <c r="J23" s="1370">
        <v>3546</v>
      </c>
      <c r="K23" s="1371">
        <v>5.4171313341175393</v>
      </c>
      <c r="L23" s="1370">
        <v>4171</v>
      </c>
      <c r="M23" s="1371">
        <v>6.3719274660474499</v>
      </c>
      <c r="N23" s="1370">
        <v>5310</v>
      </c>
      <c r="O23" s="1371">
        <v>8.1119479368765184</v>
      </c>
      <c r="P23" s="1370">
        <v>1578</v>
      </c>
      <c r="Q23" s="1371">
        <v>2.4106692738966378</v>
      </c>
      <c r="R23" s="1370">
        <v>31260</v>
      </c>
      <c r="S23" s="1371">
        <v>47.755083334606397</v>
      </c>
      <c r="T23" s="1370">
        <v>2</v>
      </c>
      <c r="U23" s="1371">
        <v>3.0553476221757132E-3</v>
      </c>
      <c r="V23" s="1372">
        <v>65459</v>
      </c>
      <c r="W23" s="1371">
        <v>100.00000000000001</v>
      </c>
      <c r="X23" s="1367"/>
      <c r="Y23" s="1373">
        <v>1.3121980555277137</v>
      </c>
    </row>
    <row r="24" spans="2:25" s="633" customFormat="1" ht="22.5" customHeight="1" x14ac:dyDescent="0.25">
      <c r="B24" s="682" t="s">
        <v>44</v>
      </c>
      <c r="D24" s="1369">
        <v>17562</v>
      </c>
      <c r="E24" s="1363"/>
      <c r="F24" s="1374">
        <v>2443</v>
      </c>
      <c r="G24" s="1375">
        <v>9.7272546287079429</v>
      </c>
      <c r="H24" s="1374">
        <v>4180</v>
      </c>
      <c r="I24" s="1371">
        <v>16.643440175194108</v>
      </c>
      <c r="J24" s="1374">
        <v>1242</v>
      </c>
      <c r="K24" s="1371">
        <v>4.9452518415289664</v>
      </c>
      <c r="L24" s="1374">
        <v>823</v>
      </c>
      <c r="M24" s="1371">
        <v>3.2769261397571174</v>
      </c>
      <c r="N24" s="1374">
        <v>2786</v>
      </c>
      <c r="O24" s="1371">
        <v>11.092972327294445</v>
      </c>
      <c r="P24" s="1374">
        <v>3222</v>
      </c>
      <c r="Q24" s="1371">
        <v>12.828986661357755</v>
      </c>
      <c r="R24" s="1374">
        <v>10380</v>
      </c>
      <c r="S24" s="1371">
        <v>41.32988254031455</v>
      </c>
      <c r="T24" s="1374">
        <v>39</v>
      </c>
      <c r="U24" s="1371">
        <v>0.15528568584511249</v>
      </c>
      <c r="V24" s="1376">
        <v>25115</v>
      </c>
      <c r="W24" s="1371">
        <v>100</v>
      </c>
      <c r="X24" s="1367"/>
      <c r="Y24" s="1373">
        <v>1.4300763011046578</v>
      </c>
    </row>
    <row r="25" spans="2:25" s="633" customFormat="1" ht="18" customHeight="1" x14ac:dyDescent="0.25">
      <c r="B25" s="682" t="s">
        <v>45</v>
      </c>
      <c r="D25" s="1369">
        <v>74802</v>
      </c>
      <c r="E25" s="1363"/>
      <c r="F25" s="1374">
        <v>1134</v>
      </c>
      <c r="G25" s="1375">
        <v>1.0532670784377467</v>
      </c>
      <c r="H25" s="1374">
        <v>29495</v>
      </c>
      <c r="I25" s="1371">
        <v>27.39516091580365</v>
      </c>
      <c r="J25" s="1374">
        <v>6369</v>
      </c>
      <c r="K25" s="1371">
        <v>5.9155714484744344</v>
      </c>
      <c r="L25" s="1374">
        <v>7867</v>
      </c>
      <c r="M25" s="1371">
        <v>7.3069242557934331</v>
      </c>
      <c r="N25" s="1374">
        <v>13495</v>
      </c>
      <c r="O25" s="1371">
        <v>12.534249756188176</v>
      </c>
      <c r="P25" s="1374">
        <v>1518</v>
      </c>
      <c r="Q25" s="1371">
        <v>1.4099289462685181</v>
      </c>
      <c r="R25" s="1374">
        <v>40021</v>
      </c>
      <c r="S25" s="1371">
        <v>37.171782844935677</v>
      </c>
      <c r="T25" s="1374">
        <v>7766</v>
      </c>
      <c r="U25" s="1371">
        <v>7.2131147540983607</v>
      </c>
      <c r="V25" s="1376">
        <v>107665</v>
      </c>
      <c r="W25" s="1371">
        <v>99.999999999999986</v>
      </c>
      <c r="X25" s="1367"/>
      <c r="Y25" s="1373">
        <v>1.4393331729098153</v>
      </c>
    </row>
    <row r="26" spans="2:25" s="633" customFormat="1" ht="18" customHeight="1" x14ac:dyDescent="0.25">
      <c r="B26" s="682" t="s">
        <v>46</v>
      </c>
      <c r="D26" s="1369">
        <v>9402</v>
      </c>
      <c r="E26" s="1363"/>
      <c r="F26" s="1374">
        <v>1391</v>
      </c>
      <c r="G26" s="1375">
        <v>9.5111111111111111</v>
      </c>
      <c r="H26" s="1374">
        <v>3801</v>
      </c>
      <c r="I26" s="1371">
        <v>25.98974358974359</v>
      </c>
      <c r="J26" s="1374">
        <v>3590</v>
      </c>
      <c r="K26" s="1371">
        <v>24.547008547008549</v>
      </c>
      <c r="L26" s="1374">
        <v>1520</v>
      </c>
      <c r="M26" s="1371">
        <v>10.393162393162394</v>
      </c>
      <c r="N26" s="1374">
        <v>2120</v>
      </c>
      <c r="O26" s="1371">
        <v>14.495726495726496</v>
      </c>
      <c r="P26" s="1374">
        <v>977</v>
      </c>
      <c r="Q26" s="1371">
        <v>6.6803418803418806</v>
      </c>
      <c r="R26" s="1374">
        <v>1226</v>
      </c>
      <c r="S26" s="1371">
        <v>8.3829059829059833</v>
      </c>
      <c r="T26" s="1374">
        <v>0</v>
      </c>
      <c r="U26" s="1371">
        <v>0</v>
      </c>
      <c r="V26" s="1376">
        <v>14625</v>
      </c>
      <c r="W26" s="1371">
        <v>100.00000000000001</v>
      </c>
      <c r="X26" s="1367"/>
      <c r="Y26" s="1373">
        <v>1.5555201021059348</v>
      </c>
    </row>
    <row r="27" spans="2:25" s="633" customFormat="1" ht="18" customHeight="1" x14ac:dyDescent="0.25">
      <c r="B27" s="682" t="s">
        <v>1</v>
      </c>
      <c r="D27" s="1369">
        <v>3849</v>
      </c>
      <c r="E27" s="1363"/>
      <c r="F27" s="1374">
        <v>716</v>
      </c>
      <c r="G27" s="1375">
        <v>14.102816623990545</v>
      </c>
      <c r="H27" s="1374">
        <v>814</v>
      </c>
      <c r="I27" s="1371">
        <v>16.033090407721094</v>
      </c>
      <c r="J27" s="1374">
        <v>1324</v>
      </c>
      <c r="K27" s="1371">
        <v>26.078392751624975</v>
      </c>
      <c r="L27" s="1374">
        <v>70</v>
      </c>
      <c r="M27" s="1371">
        <v>1.3787669883789639</v>
      </c>
      <c r="N27" s="1374">
        <v>185</v>
      </c>
      <c r="O27" s="1371">
        <v>3.6438841835729763</v>
      </c>
      <c r="P27" s="1374">
        <v>4</v>
      </c>
      <c r="Q27" s="1371">
        <v>7.8786685050226513E-2</v>
      </c>
      <c r="R27" s="1374">
        <v>1964</v>
      </c>
      <c r="S27" s="1371">
        <v>38.684262359661219</v>
      </c>
      <c r="T27" s="1374">
        <v>0</v>
      </c>
      <c r="U27" s="1371">
        <v>0</v>
      </c>
      <c r="V27" s="1372">
        <v>5077</v>
      </c>
      <c r="W27" s="1371">
        <v>100</v>
      </c>
      <c r="X27" s="1367"/>
      <c r="Y27" s="1373">
        <v>1.3190439075084437</v>
      </c>
    </row>
    <row r="28" spans="2:25" s="633" customFormat="1" ht="8.25" customHeight="1" x14ac:dyDescent="0.25">
      <c r="B28" s="688"/>
      <c r="D28" s="1377"/>
      <c r="E28" s="1363"/>
      <c r="F28" s="1378"/>
      <c r="G28" s="1379"/>
      <c r="H28" s="1378"/>
      <c r="I28" s="1380"/>
      <c r="J28" s="1378"/>
      <c r="K28" s="1380"/>
      <c r="L28" s="1378"/>
      <c r="M28" s="1380"/>
      <c r="N28" s="1378"/>
      <c r="O28" s="1379"/>
      <c r="P28" s="1378"/>
      <c r="Q28" s="1379"/>
      <c r="R28" s="1378"/>
      <c r="S28" s="1379"/>
      <c r="T28" s="1378"/>
      <c r="U28" s="1379"/>
      <c r="V28" s="1381"/>
      <c r="W28" s="1380"/>
      <c r="X28" s="1367"/>
      <c r="Y28" s="1382"/>
    </row>
    <row r="29" spans="2:25" s="633" customFormat="1" ht="3" customHeight="1" x14ac:dyDescent="0.25">
      <c r="B29" s="630"/>
      <c r="C29" s="631"/>
      <c r="D29" s="1406"/>
      <c r="E29" s="1384"/>
      <c r="F29" s="1385"/>
      <c r="G29" s="1385"/>
      <c r="H29" s="1385"/>
      <c r="I29" s="1385"/>
      <c r="J29" s="1385"/>
      <c r="K29" s="1385"/>
      <c r="L29" s="1385"/>
      <c r="M29" s="1385"/>
      <c r="N29" s="1385"/>
      <c r="O29" s="1385"/>
      <c r="P29" s="1385"/>
      <c r="Q29" s="1385"/>
      <c r="R29" s="1385"/>
      <c r="S29" s="1385"/>
      <c r="T29" s="1385"/>
      <c r="U29" s="1385"/>
      <c r="V29" s="1386"/>
      <c r="W29" s="1385"/>
      <c r="X29" s="1385"/>
      <c r="Y29" s="1385"/>
    </row>
    <row r="30" spans="2:25" s="1225" customFormat="1" ht="20.25" customHeight="1" x14ac:dyDescent="0.25">
      <c r="B30" s="1249" t="s">
        <v>0</v>
      </c>
      <c r="D30" s="1409">
        <f>SUM(D10:D27)</f>
        <v>1635462</v>
      </c>
      <c r="E30" s="1407"/>
      <c r="F30" s="1389">
        <f>SUM(F10:F27)</f>
        <v>77350</v>
      </c>
      <c r="G30" s="1390">
        <f>F30*100/$V30</f>
        <v>3.374864307330371</v>
      </c>
      <c r="H30" s="1389">
        <f>SUM(H10:H27)</f>
        <v>587829</v>
      </c>
      <c r="I30" s="1390">
        <f>H30*100/$V30</f>
        <v>25.647616172122881</v>
      </c>
      <c r="J30" s="1389">
        <f>SUM(J10:J27)</f>
        <v>385243</v>
      </c>
      <c r="K30" s="1390">
        <f>J30*100/$V30</f>
        <v>16.808569493844526</v>
      </c>
      <c r="L30" s="1389">
        <f>SUM(L10:L27)</f>
        <v>106891</v>
      </c>
      <c r="M30" s="1390">
        <f>L30*100/$V30</f>
        <v>4.6637701444712434</v>
      </c>
      <c r="N30" s="1389">
        <f>SUM(N10:N27)</f>
        <v>178865</v>
      </c>
      <c r="O30" s="1390">
        <f>N30*100/$V30</f>
        <v>7.804073747002545</v>
      </c>
      <c r="P30" s="1389">
        <f>SUM(P10:P27)</f>
        <v>214915</v>
      </c>
      <c r="Q30" s="1390">
        <f>P30*100/$V30</f>
        <v>9.3769743065275595</v>
      </c>
      <c r="R30" s="1389">
        <f>SUM(R10:R27)</f>
        <v>728851</v>
      </c>
      <c r="S30" s="1390">
        <f>R30*100/$V30</f>
        <v>31.800558826917236</v>
      </c>
      <c r="T30" s="1389">
        <f>SUM(T10:T28)</f>
        <v>12000</v>
      </c>
      <c r="U30" s="1390">
        <f>T30*100/$V30</f>
        <v>0.52357300178363875</v>
      </c>
      <c r="V30" s="1389">
        <f>SUM(V10:V27)</f>
        <v>2291944</v>
      </c>
      <c r="W30" s="1390">
        <f>G30+I30+K30+M30+O30+Q30+S30+U30</f>
        <v>100</v>
      </c>
      <c r="X30" s="1391"/>
      <c r="Y30" s="1392">
        <f>(V30/D30)</f>
        <v>1.4014046183891768</v>
      </c>
    </row>
    <row r="31" spans="2:25" s="631" customFormat="1" ht="5.25" customHeight="1" x14ac:dyDescent="0.25">
      <c r="B31" s="644"/>
      <c r="C31" s="645"/>
      <c r="D31" s="1408"/>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X33" s="697"/>
      <c r="Y33" s="697"/>
    </row>
    <row r="34" spans="2:25" s="852" customFormat="1" x14ac:dyDescent="0.25">
      <c r="X34" s="697"/>
      <c r="Y34" s="697"/>
    </row>
    <row r="35" spans="2:25" s="852" customFormat="1" x14ac:dyDescent="0.25">
      <c r="X35" s="697"/>
      <c r="Y35" s="697"/>
    </row>
    <row r="36" spans="2:25" s="852" customFormat="1" x14ac:dyDescent="0.25">
      <c r="D36" s="853"/>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T40" s="697"/>
      <c r="U40" s="697"/>
    </row>
    <row r="41" spans="2:25" s="852" customFormat="1" x14ac:dyDescent="0.25">
      <c r="T41" s="697"/>
      <c r="U41" s="697"/>
    </row>
    <row r="42" spans="2:25" x14ac:dyDescent="0.25">
      <c r="T42" s="732"/>
      <c r="U42" s="732"/>
      <c r="X42" s="615"/>
      <c r="Y42" s="615"/>
    </row>
    <row r="43" spans="2:25" x14ac:dyDescent="0.25">
      <c r="T43" s="732"/>
      <c r="U43" s="732"/>
      <c r="X43" s="615"/>
      <c r="Y43" s="615"/>
    </row>
    <row r="44" spans="2:25" x14ac:dyDescent="0.25">
      <c r="T44" s="732"/>
      <c r="U44" s="732"/>
      <c r="X44" s="615"/>
      <c r="Y44" s="615"/>
    </row>
    <row r="45" spans="2:25" x14ac:dyDescent="0.25">
      <c r="T45" s="732"/>
      <c r="U45" s="732"/>
      <c r="X45" s="615"/>
      <c r="Y45" s="615"/>
    </row>
    <row r="46" spans="2:25" x14ac:dyDescent="0.25">
      <c r="T46" s="732"/>
      <c r="U46" s="732"/>
      <c r="X46" s="615"/>
      <c r="Y46" s="615"/>
    </row>
    <row r="47" spans="2:25" x14ac:dyDescent="0.25">
      <c r="T47" s="732"/>
      <c r="U47" s="732"/>
      <c r="X47" s="615"/>
      <c r="Y47" s="615"/>
    </row>
    <row r="48" spans="2: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6B280-1BD5-4A04-BBE1-9D6DABC68DF2}">
  <sheetPr codeName="Hoja9">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453125" style="615" bestFit="1" customWidth="1"/>
    <col min="10" max="10" width="7.54296875" style="615" customWidth="1"/>
    <col min="11" max="11" width="6.453125" style="615" bestFit="1" customWidth="1"/>
    <col min="12" max="12" width="7.26953125" style="615" customWidth="1"/>
    <col min="13" max="13" width="5.7265625" style="615" customWidth="1"/>
    <col min="14" max="14" width="7.453125" style="615" customWidth="1"/>
    <col min="15" max="15" width="6.453125" style="615" bestFit="1" customWidth="1"/>
    <col min="16" max="16" width="8.54296875" style="615" customWidth="1"/>
    <col min="17" max="17" width="6" style="615" customWidth="1"/>
    <col min="18" max="18" width="7.26953125" style="615" customWidth="1"/>
    <col min="19" max="19" width="6.45312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2" customWidth="1"/>
    <col min="25" max="25" width="13.7265625" style="732" customWidth="1"/>
    <col min="26" max="26" width="1.453125" style="615" customWidth="1"/>
    <col min="27" max="16384" width="11.453125" style="615"/>
  </cols>
  <sheetData>
    <row r="1" spans="2:30" s="613" customFormat="1" ht="9" customHeight="1" x14ac:dyDescent="0.25">
      <c r="B1" s="613" t="s">
        <v>48</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47" t="s">
        <v>494</v>
      </c>
      <c r="C3" s="1547"/>
      <c r="D3" s="1547"/>
      <c r="E3" s="1547"/>
      <c r="F3" s="1547"/>
      <c r="G3" s="1547"/>
      <c r="H3" s="1547"/>
      <c r="I3" s="1547"/>
      <c r="J3" s="1547"/>
      <c r="K3" s="1547"/>
      <c r="L3" s="1547"/>
      <c r="M3" s="1547"/>
      <c r="N3" s="1547"/>
      <c r="O3" s="1547"/>
      <c r="P3" s="1547"/>
      <c r="Q3" s="1547"/>
      <c r="R3" s="1547"/>
      <c r="S3" s="1547"/>
      <c r="T3" s="1547"/>
      <c r="U3" s="1547"/>
      <c r="V3" s="1547"/>
      <c r="W3" s="1547"/>
      <c r="X3" s="1547"/>
      <c r="Y3" s="821"/>
    </row>
    <row r="4" spans="2:30" s="621" customFormat="1" ht="14.25" customHeight="1" x14ac:dyDescent="0.25">
      <c r="B4" s="1482" t="str">
        <f>porsaad!$B$6</f>
        <v>Situación a 31 de diciembre de 2025</v>
      </c>
      <c r="C4" s="1482"/>
      <c r="D4" s="1482"/>
      <c r="E4" s="1482"/>
      <c r="F4" s="1482"/>
      <c r="G4" s="1482"/>
      <c r="H4" s="1482"/>
      <c r="I4" s="1482"/>
      <c r="J4" s="1482"/>
      <c r="K4" s="1482"/>
      <c r="L4" s="1482"/>
      <c r="M4" s="1482"/>
      <c r="N4" s="1482"/>
      <c r="O4" s="1482"/>
      <c r="P4" s="1482"/>
      <c r="Q4" s="1482"/>
      <c r="R4" s="1482"/>
      <c r="S4" s="1482"/>
      <c r="T4" s="1482"/>
      <c r="U4" s="1482"/>
      <c r="V4" s="1482"/>
      <c r="W4" s="1482"/>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7" t="s">
        <v>491</v>
      </c>
      <c r="G6" s="1598"/>
      <c r="H6" s="1598"/>
      <c r="I6" s="1598"/>
      <c r="J6" s="1598"/>
      <c r="K6" s="1598"/>
      <c r="L6" s="1598"/>
      <c r="M6" s="1598"/>
      <c r="N6" s="1598"/>
      <c r="O6" s="1598"/>
      <c r="P6" s="1598"/>
      <c r="Q6" s="1598"/>
      <c r="R6" s="1598"/>
      <c r="S6" s="1598"/>
      <c r="T6" s="1598"/>
      <c r="U6" s="1598"/>
      <c r="V6" s="1598"/>
      <c r="W6" s="1599"/>
      <c r="X6" s="825"/>
      <c r="Y6" s="826"/>
    </row>
    <row r="7" spans="2:30" s="621" customFormat="1" ht="64.5" customHeight="1" x14ac:dyDescent="0.25">
      <c r="B7" s="1555" t="s">
        <v>12</v>
      </c>
      <c r="C7" s="625"/>
      <c r="D7" s="871" t="s">
        <v>492</v>
      </c>
      <c r="E7" s="625"/>
      <c r="F7" s="1600" t="s">
        <v>54</v>
      </c>
      <c r="G7" s="1601"/>
      <c r="H7" s="1602" t="s">
        <v>55</v>
      </c>
      <c r="I7" s="1603"/>
      <c r="J7" s="1604" t="s">
        <v>56</v>
      </c>
      <c r="K7" s="1605"/>
      <c r="L7" s="1604" t="s">
        <v>57</v>
      </c>
      <c r="M7" s="1606"/>
      <c r="N7" s="1605" t="s">
        <v>58</v>
      </c>
      <c r="O7" s="1605"/>
      <c r="P7" s="1604" t="s">
        <v>59</v>
      </c>
      <c r="Q7" s="1606"/>
      <c r="R7" s="1602" t="s">
        <v>60</v>
      </c>
      <c r="S7" s="1603"/>
      <c r="T7" s="1604" t="s">
        <v>61</v>
      </c>
      <c r="U7" s="1606"/>
      <c r="V7" s="1604" t="s">
        <v>0</v>
      </c>
      <c r="W7" s="1607"/>
      <c r="X7" s="627"/>
      <c r="Y7" s="1361" t="s">
        <v>493</v>
      </c>
      <c r="AD7" s="827"/>
    </row>
    <row r="8" spans="2:30" s="626" customFormat="1" ht="20.25" customHeight="1" x14ac:dyDescent="0.25">
      <c r="B8" s="1556"/>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1362">
        <v>110986</v>
      </c>
      <c r="E10" s="1363"/>
      <c r="F10" s="1364">
        <v>486</v>
      </c>
      <c r="G10" s="1365">
        <v>0.26720621062007238</v>
      </c>
      <c r="H10" s="1364">
        <v>75272</v>
      </c>
      <c r="I10" s="1365">
        <v>41.38507383908248</v>
      </c>
      <c r="J10" s="1364">
        <v>83133</v>
      </c>
      <c r="K10" s="1365">
        <v>45.707106805511266</v>
      </c>
      <c r="L10" s="1364">
        <v>647</v>
      </c>
      <c r="M10" s="1365">
        <v>0.35572514047569304</v>
      </c>
      <c r="N10" s="1364">
        <v>83</v>
      </c>
      <c r="O10" s="1365">
        <v>4.5633982472152272E-2</v>
      </c>
      <c r="P10" s="1364">
        <v>106</v>
      </c>
      <c r="Q10" s="1365">
        <v>5.8279543880098088E-2</v>
      </c>
      <c r="R10" s="1364">
        <v>22155</v>
      </c>
      <c r="S10" s="1365">
        <v>12.180974477958237</v>
      </c>
      <c r="T10" s="1364">
        <v>0</v>
      </c>
      <c r="U10" s="1365">
        <v>0</v>
      </c>
      <c r="V10" s="1366">
        <v>181882</v>
      </c>
      <c r="W10" s="1365">
        <v>100</v>
      </c>
      <c r="X10" s="1367"/>
      <c r="Y10" s="1368">
        <v>1.6387832699619771</v>
      </c>
    </row>
    <row r="11" spans="2:30" s="633" customFormat="1" ht="18" customHeight="1" x14ac:dyDescent="0.25">
      <c r="B11" s="682" t="s">
        <v>7</v>
      </c>
      <c r="D11" s="1369">
        <v>17037</v>
      </c>
      <c r="E11" s="1363"/>
      <c r="F11" s="1370">
        <v>1110</v>
      </c>
      <c r="G11" s="1371">
        <v>4.9175970228601811</v>
      </c>
      <c r="H11" s="1370">
        <v>4761</v>
      </c>
      <c r="I11" s="1371">
        <v>21.092503987240828</v>
      </c>
      <c r="J11" s="1370">
        <v>3089</v>
      </c>
      <c r="K11" s="1371">
        <v>13.685096579833422</v>
      </c>
      <c r="L11" s="1370">
        <v>609</v>
      </c>
      <c r="M11" s="1371">
        <v>2.6980329611908558</v>
      </c>
      <c r="N11" s="1370">
        <v>97</v>
      </c>
      <c r="O11" s="1371">
        <v>0.42973595605174553</v>
      </c>
      <c r="P11" s="1370">
        <v>1931</v>
      </c>
      <c r="Q11" s="1371">
        <v>8.5548467127414494</v>
      </c>
      <c r="R11" s="1370">
        <v>10975</v>
      </c>
      <c r="S11" s="1371">
        <v>48.62218678008152</v>
      </c>
      <c r="T11" s="1370">
        <v>0</v>
      </c>
      <c r="U11" s="1371">
        <v>0</v>
      </c>
      <c r="V11" s="1372">
        <v>22572</v>
      </c>
      <c r="W11" s="1371">
        <v>100</v>
      </c>
      <c r="X11" s="1367"/>
      <c r="Y11" s="1373">
        <v>1.3248811410459589</v>
      </c>
    </row>
    <row r="12" spans="2:30" s="633" customFormat="1" ht="22.5" customHeight="1" x14ac:dyDescent="0.25">
      <c r="B12" s="682" t="s">
        <v>37</v>
      </c>
      <c r="D12" s="1369">
        <v>14610</v>
      </c>
      <c r="E12" s="1363"/>
      <c r="F12" s="1374">
        <v>1980</v>
      </c>
      <c r="G12" s="1371">
        <v>9.6840457791255012</v>
      </c>
      <c r="H12" s="1374">
        <v>5177</v>
      </c>
      <c r="I12" s="1371">
        <v>25.320356059865009</v>
      </c>
      <c r="J12" s="1374">
        <v>4832</v>
      </c>
      <c r="K12" s="1371">
        <v>23.632984446835568</v>
      </c>
      <c r="L12" s="1374">
        <v>768</v>
      </c>
      <c r="M12" s="1371">
        <v>3.7562359385698914</v>
      </c>
      <c r="N12" s="1374">
        <v>45</v>
      </c>
      <c r="O12" s="1371">
        <v>0.22009194952557959</v>
      </c>
      <c r="P12" s="1374">
        <v>1636</v>
      </c>
      <c r="Q12" s="1371">
        <v>8.0015650983077382</v>
      </c>
      <c r="R12" s="1374">
        <v>5997</v>
      </c>
      <c r="S12" s="1371">
        <v>29.330920473442237</v>
      </c>
      <c r="T12" s="1374">
        <v>11</v>
      </c>
      <c r="U12" s="1371">
        <v>5.380025432847501E-2</v>
      </c>
      <c r="V12" s="1372">
        <v>20446</v>
      </c>
      <c r="W12" s="1371">
        <v>100.00000000000001</v>
      </c>
      <c r="X12" s="1367"/>
      <c r="Y12" s="1373">
        <v>1.3994524298425737</v>
      </c>
    </row>
    <row r="13" spans="2:30" s="633" customFormat="1" ht="18" customHeight="1" x14ac:dyDescent="0.25">
      <c r="B13" s="682" t="s">
        <v>38</v>
      </c>
      <c r="D13" s="1369">
        <v>14815</v>
      </c>
      <c r="E13" s="1363"/>
      <c r="F13" s="1370">
        <v>2292</v>
      </c>
      <c r="G13" s="1371">
        <v>8.7581199847153233</v>
      </c>
      <c r="H13" s="1370">
        <v>10012</v>
      </c>
      <c r="I13" s="1371">
        <v>38.257546809323657</v>
      </c>
      <c r="J13" s="1370">
        <v>961</v>
      </c>
      <c r="K13" s="1371">
        <v>3.6721436759648451</v>
      </c>
      <c r="L13" s="1370">
        <v>226</v>
      </c>
      <c r="M13" s="1371">
        <v>0.86358425678257544</v>
      </c>
      <c r="N13" s="1370">
        <v>3</v>
      </c>
      <c r="O13" s="1371">
        <v>1.1463507833397019E-2</v>
      </c>
      <c r="P13" s="1370">
        <v>50</v>
      </c>
      <c r="Q13" s="1371">
        <v>0.19105846388995032</v>
      </c>
      <c r="R13" s="1370">
        <v>12626</v>
      </c>
      <c r="S13" s="1371">
        <v>48.246083301490259</v>
      </c>
      <c r="T13" s="1370">
        <v>0</v>
      </c>
      <c r="U13" s="1371">
        <v>0</v>
      </c>
      <c r="V13" s="1372">
        <v>26170</v>
      </c>
      <c r="W13" s="1371">
        <v>100</v>
      </c>
      <c r="X13" s="1367"/>
      <c r="Y13" s="1373">
        <v>1.7664529193385083</v>
      </c>
    </row>
    <row r="14" spans="2:30" s="633" customFormat="1" ht="18" customHeight="1" x14ac:dyDescent="0.25">
      <c r="B14" s="682" t="s">
        <v>6</v>
      </c>
      <c r="D14" s="1369">
        <v>12614</v>
      </c>
      <c r="E14" s="1363"/>
      <c r="F14" s="1370">
        <v>486</v>
      </c>
      <c r="G14" s="1371">
        <v>3.4141201264488936</v>
      </c>
      <c r="H14" s="1370">
        <v>1067</v>
      </c>
      <c r="I14" s="1371">
        <v>7.4956094134176325</v>
      </c>
      <c r="J14" s="1370">
        <v>168</v>
      </c>
      <c r="K14" s="1371">
        <v>1.1801896733403583</v>
      </c>
      <c r="L14" s="1370">
        <v>1805</v>
      </c>
      <c r="M14" s="1371">
        <v>12.680014049877064</v>
      </c>
      <c r="N14" s="1370">
        <v>95</v>
      </c>
      <c r="O14" s="1371">
        <v>0.66736916051984541</v>
      </c>
      <c r="P14" s="1370">
        <v>2823</v>
      </c>
      <c r="Q14" s="1371">
        <v>19.83140147523709</v>
      </c>
      <c r="R14" s="1370">
        <v>7784</v>
      </c>
      <c r="S14" s="1371">
        <v>54.6821215314366</v>
      </c>
      <c r="T14" s="1370">
        <v>7</v>
      </c>
      <c r="U14" s="1371">
        <v>4.9174569722514931E-2</v>
      </c>
      <c r="V14" s="1372">
        <v>14235</v>
      </c>
      <c r="W14" s="1371">
        <v>100</v>
      </c>
      <c r="X14" s="1367"/>
      <c r="Y14" s="1373">
        <v>1.1285080069763755</v>
      </c>
    </row>
    <row r="15" spans="2:30" s="633" customFormat="1" ht="18" customHeight="1" x14ac:dyDescent="0.25">
      <c r="B15" s="682" t="s">
        <v>5</v>
      </c>
      <c r="D15" s="1369">
        <v>5113</v>
      </c>
      <c r="E15" s="1363"/>
      <c r="F15" s="1374">
        <v>715</v>
      </c>
      <c r="G15" s="1371">
        <v>9.6491228070175445</v>
      </c>
      <c r="H15" s="1374">
        <v>1893</v>
      </c>
      <c r="I15" s="1371">
        <v>25.546558704453442</v>
      </c>
      <c r="J15" s="1374">
        <v>398</v>
      </c>
      <c r="K15" s="1371">
        <v>5.3711201079622128</v>
      </c>
      <c r="L15" s="1374">
        <v>586</v>
      </c>
      <c r="M15" s="1371">
        <v>7.9082321187584341</v>
      </c>
      <c r="N15" s="1374">
        <v>46</v>
      </c>
      <c r="O15" s="1371">
        <v>0.62078272604588391</v>
      </c>
      <c r="P15" s="1374">
        <v>15</v>
      </c>
      <c r="Q15" s="1371">
        <v>0.20242914979757085</v>
      </c>
      <c r="R15" s="1374">
        <v>3757</v>
      </c>
      <c r="S15" s="1371">
        <v>50.701754385964911</v>
      </c>
      <c r="T15" s="1374">
        <v>0</v>
      </c>
      <c r="U15" s="1371">
        <v>0</v>
      </c>
      <c r="V15" s="1372">
        <v>7410</v>
      </c>
      <c r="W15" s="1371">
        <v>100</v>
      </c>
      <c r="X15" s="1367"/>
      <c r="Y15" s="1373">
        <v>1.4492470174066105</v>
      </c>
    </row>
    <row r="16" spans="2:30" s="742" customFormat="1" ht="18" customHeight="1" x14ac:dyDescent="0.25">
      <c r="B16" s="836" t="s">
        <v>4</v>
      </c>
      <c r="D16" s="1369">
        <v>48250</v>
      </c>
      <c r="E16" s="1363"/>
      <c r="F16" s="1370">
        <v>3627</v>
      </c>
      <c r="G16" s="1371">
        <v>5.1688019267218648</v>
      </c>
      <c r="H16" s="1370">
        <v>19892</v>
      </c>
      <c r="I16" s="1371">
        <v>28.347893004232517</v>
      </c>
      <c r="J16" s="1370">
        <v>13250</v>
      </c>
      <c r="K16" s="1371">
        <v>18.8824443146029</v>
      </c>
      <c r="L16" s="1370">
        <v>3671</v>
      </c>
      <c r="M16" s="1371">
        <v>5.231505892747716</v>
      </c>
      <c r="N16" s="1370">
        <v>3</v>
      </c>
      <c r="O16" s="1371">
        <v>4.2752704108534861E-3</v>
      </c>
      <c r="P16" s="1370">
        <v>13060</v>
      </c>
      <c r="Q16" s="1371">
        <v>18.611677188582178</v>
      </c>
      <c r="R16" s="1370">
        <v>15441</v>
      </c>
      <c r="S16" s="1371">
        <v>22.004816804662894</v>
      </c>
      <c r="T16" s="1370">
        <v>1227</v>
      </c>
      <c r="U16" s="1371">
        <v>1.7485855980390759</v>
      </c>
      <c r="V16" s="1372">
        <v>70171</v>
      </c>
      <c r="W16" s="1371">
        <v>100</v>
      </c>
      <c r="X16" s="1367"/>
      <c r="Y16" s="1373">
        <v>1.4543212435233162</v>
      </c>
    </row>
    <row r="17" spans="2:25" s="742" customFormat="1" ht="18" customHeight="1" x14ac:dyDescent="0.25">
      <c r="B17" s="836" t="s">
        <v>40</v>
      </c>
      <c r="D17" s="1369">
        <v>29956</v>
      </c>
      <c r="E17" s="1363"/>
      <c r="F17" s="1370">
        <v>6219</v>
      </c>
      <c r="G17" s="1371">
        <v>14.512741528983478</v>
      </c>
      <c r="H17" s="1370">
        <v>18156</v>
      </c>
      <c r="I17" s="1371">
        <v>42.369084290114813</v>
      </c>
      <c r="J17" s="1370">
        <v>7429</v>
      </c>
      <c r="K17" s="1371">
        <v>17.336413702977691</v>
      </c>
      <c r="L17" s="1370">
        <v>1013</v>
      </c>
      <c r="M17" s="1371">
        <v>2.3639503407075515</v>
      </c>
      <c r="N17" s="1370">
        <v>1481</v>
      </c>
      <c r="O17" s="1371">
        <v>3.456081396434239</v>
      </c>
      <c r="P17" s="1370">
        <v>3652</v>
      </c>
      <c r="Q17" s="1371">
        <v>8.5223560160552605</v>
      </c>
      <c r="R17" s="1370">
        <v>4901</v>
      </c>
      <c r="S17" s="1371">
        <v>11.437039111360029</v>
      </c>
      <c r="T17" s="1370">
        <v>1</v>
      </c>
      <c r="U17" s="1371">
        <v>2.3336133669373659E-3</v>
      </c>
      <c r="V17" s="1372">
        <v>42852</v>
      </c>
      <c r="W17" s="1371">
        <v>100</v>
      </c>
      <c r="X17" s="1367"/>
      <c r="Y17" s="1373">
        <v>1.4304980638269462</v>
      </c>
    </row>
    <row r="18" spans="2:25" s="742" customFormat="1" ht="18" customHeight="1" x14ac:dyDescent="0.25">
      <c r="B18" s="836" t="s">
        <v>41</v>
      </c>
      <c r="D18" s="1369">
        <v>105670</v>
      </c>
      <c r="E18" s="1363"/>
      <c r="F18" s="1370">
        <v>1</v>
      </c>
      <c r="G18" s="1371">
        <v>7.7620466964729265E-4</v>
      </c>
      <c r="H18" s="1370">
        <v>23072</v>
      </c>
      <c r="I18" s="1371">
        <v>17.908594138102334</v>
      </c>
      <c r="J18" s="1370">
        <v>13312</v>
      </c>
      <c r="K18" s="1371">
        <v>10.33283656234476</v>
      </c>
      <c r="L18" s="1370">
        <v>3320</v>
      </c>
      <c r="M18" s="1371">
        <v>2.5769995032290116</v>
      </c>
      <c r="N18" s="1370">
        <v>3201</v>
      </c>
      <c r="O18" s="1371">
        <v>2.4846311475409837</v>
      </c>
      <c r="P18" s="1370">
        <v>4485</v>
      </c>
      <c r="Q18" s="1371">
        <v>3.4812779433681071</v>
      </c>
      <c r="R18" s="1370">
        <v>81433</v>
      </c>
      <c r="S18" s="1371">
        <v>63.208674863387976</v>
      </c>
      <c r="T18" s="1370">
        <v>8</v>
      </c>
      <c r="U18" s="1371">
        <v>6.2096373571783412E-3</v>
      </c>
      <c r="V18" s="1372">
        <v>128832</v>
      </c>
      <c r="W18" s="1371">
        <v>99.999999999999986</v>
      </c>
      <c r="X18" s="1367"/>
      <c r="Y18" s="1373">
        <v>1.2191918236017791</v>
      </c>
    </row>
    <row r="19" spans="2:25" s="742" customFormat="1" ht="18" customHeight="1" x14ac:dyDescent="0.25">
      <c r="B19" s="836" t="s">
        <v>3</v>
      </c>
      <c r="D19" s="1369">
        <v>61692</v>
      </c>
      <c r="E19" s="1363"/>
      <c r="F19" s="1370">
        <v>1284</v>
      </c>
      <c r="G19" s="1371">
        <v>1.3648249325028168</v>
      </c>
      <c r="H19" s="1370">
        <v>30846</v>
      </c>
      <c r="I19" s="1371">
        <v>32.787686813070003</v>
      </c>
      <c r="J19" s="1370">
        <v>3313</v>
      </c>
      <c r="K19" s="1371">
        <v>3.5215459512319565</v>
      </c>
      <c r="L19" s="1370">
        <v>2218</v>
      </c>
      <c r="M19" s="1371">
        <v>2.357618146644274</v>
      </c>
      <c r="N19" s="1370">
        <v>853</v>
      </c>
      <c r="O19" s="1371">
        <v>0.90669444503497099</v>
      </c>
      <c r="P19" s="1370">
        <v>7186</v>
      </c>
      <c r="Q19" s="1371">
        <v>7.6383426518420885</v>
      </c>
      <c r="R19" s="1370">
        <v>48240</v>
      </c>
      <c r="S19" s="1371">
        <v>51.27660026786284</v>
      </c>
      <c r="T19" s="1370">
        <v>138</v>
      </c>
      <c r="U19" s="1371">
        <v>0.1466867918110504</v>
      </c>
      <c r="V19" s="1372">
        <v>94078</v>
      </c>
      <c r="W19" s="1371">
        <v>100</v>
      </c>
      <c r="X19" s="1367"/>
      <c r="Y19" s="1373">
        <v>1.5249627180185437</v>
      </c>
    </row>
    <row r="20" spans="2:25" s="633" customFormat="1" ht="18" customHeight="1" x14ac:dyDescent="0.25">
      <c r="B20" s="836" t="s">
        <v>2</v>
      </c>
      <c r="D20" s="1369">
        <v>12546</v>
      </c>
      <c r="E20" s="1363"/>
      <c r="F20" s="1370">
        <v>941</v>
      </c>
      <c r="G20" s="1371">
        <v>5.9761209195986282</v>
      </c>
      <c r="H20" s="1370">
        <v>3510</v>
      </c>
      <c r="I20" s="1371">
        <v>22.29137558745078</v>
      </c>
      <c r="J20" s="1370">
        <v>459</v>
      </c>
      <c r="K20" s="1371">
        <v>2.9150260383589481</v>
      </c>
      <c r="L20" s="1370">
        <v>770</v>
      </c>
      <c r="M20" s="1371">
        <v>4.8901308268766668</v>
      </c>
      <c r="N20" s="1370">
        <v>42</v>
      </c>
      <c r="O20" s="1371">
        <v>0.26673440873872728</v>
      </c>
      <c r="P20" s="1370">
        <v>7401</v>
      </c>
      <c r="Q20" s="1371">
        <v>47.002413311317163</v>
      </c>
      <c r="R20" s="1370">
        <v>2623</v>
      </c>
      <c r="S20" s="1371">
        <v>16.658198907659088</v>
      </c>
      <c r="T20" s="1370">
        <v>0</v>
      </c>
      <c r="U20" s="1371">
        <v>0</v>
      </c>
      <c r="V20" s="1372">
        <v>15746</v>
      </c>
      <c r="W20" s="1371">
        <v>100</v>
      </c>
      <c r="X20" s="1367"/>
      <c r="Y20" s="1373">
        <v>1.2550613741431531</v>
      </c>
    </row>
    <row r="21" spans="2:25" s="633" customFormat="1" ht="18" customHeight="1" x14ac:dyDescent="0.25">
      <c r="B21" s="682" t="s">
        <v>35</v>
      </c>
      <c r="D21" s="1369">
        <v>33009</v>
      </c>
      <c r="E21" s="1363"/>
      <c r="F21" s="1370">
        <v>2213</v>
      </c>
      <c r="G21" s="1371">
        <v>5.4536941199664843</v>
      </c>
      <c r="H21" s="1370">
        <v>5911</v>
      </c>
      <c r="I21" s="1371">
        <v>14.567006752427424</v>
      </c>
      <c r="J21" s="1370">
        <v>5533</v>
      </c>
      <c r="K21" s="1371">
        <v>13.635467494701562</v>
      </c>
      <c r="L21" s="1370">
        <v>3391</v>
      </c>
      <c r="M21" s="1371">
        <v>8.3567450342550149</v>
      </c>
      <c r="N21" s="1370">
        <v>428</v>
      </c>
      <c r="O21" s="1371">
        <v>1.0547587362610282</v>
      </c>
      <c r="P21" s="1370">
        <v>7149</v>
      </c>
      <c r="Q21" s="1371">
        <v>17.617921040958155</v>
      </c>
      <c r="R21" s="1370">
        <v>15951</v>
      </c>
      <c r="S21" s="1371">
        <v>39.309478042288923</v>
      </c>
      <c r="T21" s="1370">
        <v>2</v>
      </c>
      <c r="U21" s="1371">
        <v>4.9287791414066731E-3</v>
      </c>
      <c r="V21" s="1372">
        <v>40578</v>
      </c>
      <c r="W21" s="1371">
        <v>100</v>
      </c>
      <c r="X21" s="1367"/>
      <c r="Y21" s="1373">
        <v>1.2293010997000817</v>
      </c>
    </row>
    <row r="22" spans="2:25" s="633" customFormat="1" ht="21" customHeight="1" x14ac:dyDescent="0.25">
      <c r="B22" s="682" t="s">
        <v>42</v>
      </c>
      <c r="D22" s="1369">
        <v>62575</v>
      </c>
      <c r="E22" s="1363"/>
      <c r="F22" s="1370">
        <v>1062</v>
      </c>
      <c r="G22" s="1371">
        <v>1.2246027536265307</v>
      </c>
      <c r="H22" s="1370">
        <v>39461</v>
      </c>
      <c r="I22" s="1371">
        <v>45.50287124374438</v>
      </c>
      <c r="J22" s="1370">
        <v>18065</v>
      </c>
      <c r="K22" s="1371">
        <v>20.83093102096354</v>
      </c>
      <c r="L22" s="1370">
        <v>3370</v>
      </c>
      <c r="M22" s="1371">
        <v>3.8859804893798575</v>
      </c>
      <c r="N22" s="1370">
        <v>1184</v>
      </c>
      <c r="O22" s="1371">
        <v>1.3652821660017067</v>
      </c>
      <c r="P22" s="1370">
        <v>5569</v>
      </c>
      <c r="Q22" s="1371">
        <v>6.4216692419455272</v>
      </c>
      <c r="R22" s="1370">
        <v>18008</v>
      </c>
      <c r="S22" s="1371">
        <v>20.765203754525956</v>
      </c>
      <c r="T22" s="1370">
        <v>3</v>
      </c>
      <c r="U22" s="1371">
        <v>3.4593298125043244E-3</v>
      </c>
      <c r="V22" s="1372">
        <v>86722</v>
      </c>
      <c r="W22" s="1371">
        <v>99.999999999999986</v>
      </c>
      <c r="X22" s="1367"/>
      <c r="Y22" s="1373">
        <v>1.3858889332800639</v>
      </c>
    </row>
    <row r="23" spans="2:25" s="633" customFormat="1" ht="18" customHeight="1" x14ac:dyDescent="0.25">
      <c r="B23" s="682" t="s">
        <v>43</v>
      </c>
      <c r="D23" s="1369">
        <v>16762</v>
      </c>
      <c r="E23" s="1363"/>
      <c r="F23" s="1370">
        <v>393</v>
      </c>
      <c r="G23" s="1371">
        <v>1.6771935814271082</v>
      </c>
      <c r="H23" s="1370">
        <v>8237</v>
      </c>
      <c r="I23" s="1371">
        <v>35.152782519631273</v>
      </c>
      <c r="J23" s="1370">
        <v>1906</v>
      </c>
      <c r="K23" s="1371">
        <v>8.1341754865141684</v>
      </c>
      <c r="L23" s="1370">
        <v>679</v>
      </c>
      <c r="M23" s="1371">
        <v>2.897746671218846</v>
      </c>
      <c r="N23" s="1370">
        <v>22</v>
      </c>
      <c r="O23" s="1371">
        <v>9.3888699214749058E-2</v>
      </c>
      <c r="P23" s="1370">
        <v>155</v>
      </c>
      <c r="Q23" s="1371">
        <v>0.66148856264936839</v>
      </c>
      <c r="R23" s="1370">
        <v>12039</v>
      </c>
      <c r="S23" s="1371">
        <v>51.378456811198362</v>
      </c>
      <c r="T23" s="1370">
        <v>1</v>
      </c>
      <c r="U23" s="1371">
        <v>4.2676681461249573E-3</v>
      </c>
      <c r="V23" s="1372">
        <v>23432</v>
      </c>
      <c r="W23" s="1371">
        <v>100</v>
      </c>
      <c r="X23" s="1367"/>
      <c r="Y23" s="1373">
        <v>1.3979238754325261</v>
      </c>
    </row>
    <row r="24" spans="2:25" s="633" customFormat="1" ht="22.5" customHeight="1" x14ac:dyDescent="0.25">
      <c r="B24" s="682" t="s">
        <v>44</v>
      </c>
      <c r="D24" s="1369">
        <v>7377</v>
      </c>
      <c r="E24" s="1363"/>
      <c r="F24" s="1374">
        <v>1354</v>
      </c>
      <c r="G24" s="1375">
        <v>11.74531575294934</v>
      </c>
      <c r="H24" s="1374">
        <v>2491</v>
      </c>
      <c r="I24" s="1371">
        <v>21.60825815405968</v>
      </c>
      <c r="J24" s="1374">
        <v>684</v>
      </c>
      <c r="K24" s="1371">
        <v>5.9333795975017347</v>
      </c>
      <c r="L24" s="1374">
        <v>253</v>
      </c>
      <c r="M24" s="1371">
        <v>2.1946564885496183</v>
      </c>
      <c r="N24" s="1374">
        <v>75</v>
      </c>
      <c r="O24" s="1371">
        <v>0.65058986814712005</v>
      </c>
      <c r="P24" s="1374">
        <v>895</v>
      </c>
      <c r="Q24" s="1371">
        <v>7.7637057598889658</v>
      </c>
      <c r="R24" s="1374">
        <v>5764</v>
      </c>
      <c r="S24" s="1371">
        <v>50</v>
      </c>
      <c r="T24" s="1374">
        <v>12</v>
      </c>
      <c r="U24" s="1371">
        <v>0.1040943789035392</v>
      </c>
      <c r="V24" s="1376">
        <v>11528</v>
      </c>
      <c r="W24" s="1371">
        <v>100</v>
      </c>
      <c r="X24" s="1367"/>
      <c r="Y24" s="1373">
        <v>1.562694862410194</v>
      </c>
    </row>
    <row r="25" spans="2:25" s="633" customFormat="1" ht="18" customHeight="1" x14ac:dyDescent="0.25">
      <c r="B25" s="682" t="s">
        <v>45</v>
      </c>
      <c r="D25" s="1369">
        <v>32930</v>
      </c>
      <c r="E25" s="1363"/>
      <c r="F25" s="1374">
        <v>383</v>
      </c>
      <c r="G25" s="1375">
        <v>0.82658897161972589</v>
      </c>
      <c r="H25" s="1374">
        <v>14863</v>
      </c>
      <c r="I25" s="1371">
        <v>32.077263407791087</v>
      </c>
      <c r="J25" s="1374">
        <v>3024</v>
      </c>
      <c r="K25" s="1371">
        <v>6.5263839430236326</v>
      </c>
      <c r="L25" s="1374">
        <v>2608</v>
      </c>
      <c r="M25" s="1371">
        <v>5.6285745117082122</v>
      </c>
      <c r="N25" s="1374">
        <v>2492</v>
      </c>
      <c r="O25" s="1371">
        <v>5.378223804899104</v>
      </c>
      <c r="P25" s="1374">
        <v>36</v>
      </c>
      <c r="Q25" s="1371">
        <v>7.7695046940757531E-2</v>
      </c>
      <c r="R25" s="1374">
        <v>20053</v>
      </c>
      <c r="S25" s="1371">
        <v>43.278299341750298</v>
      </c>
      <c r="T25" s="1374">
        <v>2876</v>
      </c>
      <c r="U25" s="1371">
        <v>6.2069709722671842</v>
      </c>
      <c r="V25" s="1376">
        <v>46335</v>
      </c>
      <c r="W25" s="1371">
        <v>100.00000000000001</v>
      </c>
      <c r="X25" s="1367"/>
      <c r="Y25" s="1373">
        <v>1.4070756149407835</v>
      </c>
    </row>
    <row r="26" spans="2:25" s="633" customFormat="1" ht="18" customHeight="1" x14ac:dyDescent="0.25">
      <c r="B26" s="682" t="s">
        <v>46</v>
      </c>
      <c r="D26" s="1369">
        <v>3045</v>
      </c>
      <c r="E26" s="1363"/>
      <c r="F26" s="1374">
        <v>315</v>
      </c>
      <c r="G26" s="1375">
        <v>7.0062277580071175</v>
      </c>
      <c r="H26" s="1374">
        <v>2069</v>
      </c>
      <c r="I26" s="1371">
        <v>46.018683274021349</v>
      </c>
      <c r="J26" s="1374">
        <v>1639</v>
      </c>
      <c r="K26" s="1371">
        <v>36.454626334519574</v>
      </c>
      <c r="L26" s="1374">
        <v>312</v>
      </c>
      <c r="M26" s="1371">
        <v>6.9395017793594302</v>
      </c>
      <c r="N26" s="1374">
        <v>116</v>
      </c>
      <c r="O26" s="1371">
        <v>2.580071174377224</v>
      </c>
      <c r="P26" s="1374">
        <v>38</v>
      </c>
      <c r="Q26" s="1371">
        <v>0.84519572953736655</v>
      </c>
      <c r="R26" s="1374">
        <v>7</v>
      </c>
      <c r="S26" s="1371">
        <v>0.15569395017793594</v>
      </c>
      <c r="T26" s="1374">
        <v>0</v>
      </c>
      <c r="U26" s="1371">
        <v>0</v>
      </c>
      <c r="V26" s="1376">
        <v>4496</v>
      </c>
      <c r="W26" s="1371">
        <v>100</v>
      </c>
      <c r="X26" s="1367"/>
      <c r="Y26" s="1373">
        <v>1.4765188834154352</v>
      </c>
    </row>
    <row r="27" spans="2:25" s="633" customFormat="1" ht="18" customHeight="1" x14ac:dyDescent="0.25">
      <c r="B27" s="682" t="s">
        <v>1</v>
      </c>
      <c r="D27" s="1369">
        <v>1230</v>
      </c>
      <c r="E27" s="1363"/>
      <c r="F27" s="1374">
        <v>291</v>
      </c>
      <c r="G27" s="1375">
        <v>17.20875221762271</v>
      </c>
      <c r="H27" s="1374">
        <v>332</v>
      </c>
      <c r="I27" s="1371">
        <v>19.633353045535188</v>
      </c>
      <c r="J27" s="1374">
        <v>500</v>
      </c>
      <c r="K27" s="1371">
        <v>29.56830277942046</v>
      </c>
      <c r="L27" s="1374">
        <v>24</v>
      </c>
      <c r="M27" s="1371">
        <v>1.4192785334121822</v>
      </c>
      <c r="N27" s="1374">
        <v>0</v>
      </c>
      <c r="O27" s="1371">
        <v>0</v>
      </c>
      <c r="P27" s="1374">
        <v>1</v>
      </c>
      <c r="Q27" s="1371">
        <v>5.913660555884092E-2</v>
      </c>
      <c r="R27" s="1374">
        <v>543</v>
      </c>
      <c r="S27" s="1371">
        <v>32.111176818450623</v>
      </c>
      <c r="T27" s="1374">
        <v>0</v>
      </c>
      <c r="U27" s="1371">
        <v>0</v>
      </c>
      <c r="V27" s="1372">
        <v>1691</v>
      </c>
      <c r="W27" s="1371">
        <v>100</v>
      </c>
      <c r="X27" s="1367"/>
      <c r="Y27" s="1373">
        <v>1.3747967479674796</v>
      </c>
    </row>
    <row r="28" spans="2:25" s="633" customFormat="1" ht="8.25" customHeight="1" x14ac:dyDescent="0.25">
      <c r="B28" s="688"/>
      <c r="D28" s="1377"/>
      <c r="E28" s="1363"/>
      <c r="F28" s="1378"/>
      <c r="G28" s="1379"/>
      <c r="H28" s="1378"/>
      <c r="I28" s="1380"/>
      <c r="J28" s="1378"/>
      <c r="K28" s="1380"/>
      <c r="L28" s="1378"/>
      <c r="M28" s="1380"/>
      <c r="N28" s="1378"/>
      <c r="O28" s="1379"/>
      <c r="P28" s="1378"/>
      <c r="Q28" s="1379"/>
      <c r="R28" s="1378"/>
      <c r="S28" s="1379"/>
      <c r="T28" s="1378"/>
      <c r="U28" s="1379"/>
      <c r="V28" s="1381"/>
      <c r="W28" s="1380"/>
      <c r="X28" s="1367"/>
      <c r="Y28" s="1382"/>
    </row>
    <row r="29" spans="2:25" s="633" customFormat="1" ht="3" customHeight="1" x14ac:dyDescent="0.25">
      <c r="B29" s="630"/>
      <c r="C29" s="631"/>
      <c r="D29" s="1383"/>
      <c r="E29" s="1384"/>
      <c r="F29" s="1385"/>
      <c r="G29" s="1385"/>
      <c r="H29" s="1385"/>
      <c r="I29" s="1385"/>
      <c r="J29" s="1385"/>
      <c r="K29" s="1385"/>
      <c r="L29" s="1385"/>
      <c r="M29" s="1385"/>
      <c r="N29" s="1385"/>
      <c r="O29" s="1385"/>
      <c r="P29" s="1385"/>
      <c r="Q29" s="1385"/>
      <c r="R29" s="1385"/>
      <c r="S29" s="1385"/>
      <c r="T29" s="1385"/>
      <c r="U29" s="1385"/>
      <c r="V29" s="1386"/>
      <c r="W29" s="1385"/>
      <c r="X29" s="1385"/>
      <c r="Y29" s="1385"/>
    </row>
    <row r="30" spans="2:25" s="1225" customFormat="1" ht="20.25" customHeight="1" x14ac:dyDescent="0.25">
      <c r="B30" s="1249" t="s">
        <v>0</v>
      </c>
      <c r="D30" s="1387">
        <f>SUM(D10:D27)</f>
        <v>590217</v>
      </c>
      <c r="E30" s="1388"/>
      <c r="F30" s="1389">
        <f>SUM(F10:F27)</f>
        <v>25152</v>
      </c>
      <c r="G30" s="1390">
        <f>F30*100/$V30</f>
        <v>2.9972258501196412</v>
      </c>
      <c r="H30" s="1389">
        <f>SUM(H10:H27)</f>
        <v>267022</v>
      </c>
      <c r="I30" s="1390">
        <f>H30*100/$V30</f>
        <v>31.819546793521265</v>
      </c>
      <c r="J30" s="1389">
        <f>SUM(J10:J27)</f>
        <v>161695</v>
      </c>
      <c r="K30" s="1390">
        <f>J30*100/$V30</f>
        <v>19.268306052603982</v>
      </c>
      <c r="L30" s="1389">
        <f>SUM(L10:L27)</f>
        <v>26270</v>
      </c>
      <c r="M30" s="1390">
        <f>L30*100/$V30</f>
        <v>3.1304517765045712</v>
      </c>
      <c r="N30" s="1389">
        <f>SUM(N10:N27)</f>
        <v>10266</v>
      </c>
      <c r="O30" s="1390">
        <f>N30*100/$V30</f>
        <v>1.2233428982716379</v>
      </c>
      <c r="P30" s="1389">
        <f>SUM(P10:P27)</f>
        <v>56188</v>
      </c>
      <c r="Q30" s="1390">
        <f>P30*100/$V30</f>
        <v>6.6956156992097009</v>
      </c>
      <c r="R30" s="1389">
        <f>SUM(R10:R27)</f>
        <v>288297</v>
      </c>
      <c r="S30" s="1390">
        <f>R30*100/$V30</f>
        <v>34.354771823789051</v>
      </c>
      <c r="T30" s="1389">
        <f>SUM(T10:T28)</f>
        <v>4286</v>
      </c>
      <c r="U30" s="1390">
        <f>T30*100/$V30</f>
        <v>0.51073910598015193</v>
      </c>
      <c r="V30" s="1389">
        <f>SUM(V10:V27)</f>
        <v>839176</v>
      </c>
      <c r="W30" s="1390">
        <f>G30+I30+K30+M30+O30+Q30+S30+U30</f>
        <v>100</v>
      </c>
      <c r="X30" s="1391"/>
      <c r="Y30" s="1392">
        <f>(V30/D30)</f>
        <v>1.4218092667612081</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1393"/>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X33" s="697"/>
      <c r="Y33" s="697"/>
    </row>
    <row r="34" spans="2:25" s="852" customFormat="1" x14ac:dyDescent="0.25">
      <c r="X34" s="697"/>
      <c r="Y34" s="697"/>
    </row>
    <row r="35" spans="2:25" s="852" customFormat="1" x14ac:dyDescent="0.25">
      <c r="X35" s="697"/>
      <c r="Y35" s="697"/>
    </row>
    <row r="36" spans="2:25" s="852" customFormat="1" x14ac:dyDescent="0.25">
      <c r="D36" s="853"/>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T40" s="697"/>
      <c r="U40" s="697"/>
    </row>
    <row r="41" spans="2:25" s="852" customFormat="1" x14ac:dyDescent="0.25">
      <c r="T41" s="697"/>
      <c r="U41" s="697"/>
    </row>
    <row r="42" spans="2:25" x14ac:dyDescent="0.25">
      <c r="T42" s="732"/>
      <c r="U42" s="732"/>
      <c r="X42" s="615"/>
      <c r="Y42" s="615"/>
    </row>
    <row r="43" spans="2:25" x14ac:dyDescent="0.25">
      <c r="T43" s="732"/>
      <c r="U43" s="732"/>
      <c r="X43" s="615"/>
      <c r="Y43" s="615"/>
    </row>
    <row r="44" spans="2:25" x14ac:dyDescent="0.25">
      <c r="T44" s="732"/>
      <c r="U44" s="732"/>
      <c r="X44" s="615"/>
      <c r="Y44" s="615"/>
    </row>
    <row r="45" spans="2:25" x14ac:dyDescent="0.25">
      <c r="T45" s="732"/>
      <c r="U45" s="732"/>
      <c r="X45" s="615"/>
      <c r="Y45" s="615"/>
    </row>
    <row r="46" spans="2:25" x14ac:dyDescent="0.25">
      <c r="T46" s="732"/>
      <c r="U46" s="732"/>
      <c r="X46" s="615"/>
      <c r="Y46" s="615"/>
    </row>
    <row r="47" spans="2:25" x14ac:dyDescent="0.25">
      <c r="T47" s="732"/>
      <c r="U47" s="732"/>
      <c r="X47" s="615"/>
      <c r="Y47" s="615"/>
    </row>
    <row r="48" spans="2: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01597-C678-4920-B7E9-B602A0C9151B}">
  <sheetPr codeName="Hoja13">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453125" style="615" bestFit="1" customWidth="1"/>
    <col min="10" max="10" width="7.54296875" style="615" customWidth="1"/>
    <col min="11" max="11" width="6.453125" style="615" bestFit="1" customWidth="1"/>
    <col min="12" max="12" width="7.26953125" style="615" customWidth="1"/>
    <col min="13" max="13" width="5.7265625" style="615" customWidth="1"/>
    <col min="14" max="14" width="7.453125" style="615" customWidth="1"/>
    <col min="15" max="15" width="6.453125" style="615" bestFit="1" customWidth="1"/>
    <col min="16" max="16" width="8.54296875" style="615" customWidth="1"/>
    <col min="17" max="17" width="6" style="615" customWidth="1"/>
    <col min="18" max="18" width="7.26953125" style="615" customWidth="1"/>
    <col min="19" max="19" width="6.45312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2" customWidth="1"/>
    <col min="25" max="25" width="13.7265625" style="732" customWidth="1"/>
    <col min="26" max="26" width="1.453125" style="615" customWidth="1"/>
    <col min="27" max="16384" width="11.453125" style="615"/>
  </cols>
  <sheetData>
    <row r="1" spans="2:30" s="613" customFormat="1" ht="9" customHeight="1" x14ac:dyDescent="0.25">
      <c r="B1" s="613" t="s">
        <v>33</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47" t="s">
        <v>495</v>
      </c>
      <c r="C3" s="1547"/>
      <c r="D3" s="1547"/>
      <c r="E3" s="1547"/>
      <c r="F3" s="1547"/>
      <c r="G3" s="1547"/>
      <c r="H3" s="1547"/>
      <c r="I3" s="1547"/>
      <c r="J3" s="1547"/>
      <c r="K3" s="1547"/>
      <c r="L3" s="1547"/>
      <c r="M3" s="1547"/>
      <c r="N3" s="1547"/>
      <c r="O3" s="1547"/>
      <c r="P3" s="1547"/>
      <c r="Q3" s="1547"/>
      <c r="R3" s="1547"/>
      <c r="S3" s="1547"/>
      <c r="T3" s="1547"/>
      <c r="U3" s="1547"/>
      <c r="V3" s="1547"/>
      <c r="W3" s="1547"/>
      <c r="X3" s="1547"/>
      <c r="Y3" s="821"/>
    </row>
    <row r="4" spans="2:30" s="621" customFormat="1" ht="14.25" customHeight="1" x14ac:dyDescent="0.25">
      <c r="B4" s="1482" t="str">
        <f>porsaad!$B$6</f>
        <v>Situación a 31 de diciembre de 2025</v>
      </c>
      <c r="C4" s="1482"/>
      <c r="D4" s="1482"/>
      <c r="E4" s="1482"/>
      <c r="F4" s="1482"/>
      <c r="G4" s="1482"/>
      <c r="H4" s="1482"/>
      <c r="I4" s="1482"/>
      <c r="J4" s="1482"/>
      <c r="K4" s="1482"/>
      <c r="L4" s="1482"/>
      <c r="M4" s="1482"/>
      <c r="N4" s="1482"/>
      <c r="O4" s="1482"/>
      <c r="P4" s="1482"/>
      <c r="Q4" s="1482"/>
      <c r="R4" s="1482"/>
      <c r="S4" s="1482"/>
      <c r="T4" s="1482"/>
      <c r="U4" s="1482"/>
      <c r="V4" s="1482"/>
      <c r="W4" s="1482"/>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7" t="s">
        <v>491</v>
      </c>
      <c r="G6" s="1598"/>
      <c r="H6" s="1598"/>
      <c r="I6" s="1598"/>
      <c r="J6" s="1598"/>
      <c r="K6" s="1598"/>
      <c r="L6" s="1598"/>
      <c r="M6" s="1598"/>
      <c r="N6" s="1598"/>
      <c r="O6" s="1598"/>
      <c r="P6" s="1598"/>
      <c r="Q6" s="1598"/>
      <c r="R6" s="1598"/>
      <c r="S6" s="1598"/>
      <c r="T6" s="1598"/>
      <c r="U6" s="1598"/>
      <c r="V6" s="1598"/>
      <c r="W6" s="1599"/>
      <c r="X6" s="825"/>
      <c r="Y6" s="826"/>
    </row>
    <row r="7" spans="2:30" s="621" customFormat="1" ht="64.5" customHeight="1" x14ac:dyDescent="0.25">
      <c r="B7" s="1555" t="s">
        <v>12</v>
      </c>
      <c r="C7" s="625"/>
      <c r="D7" s="871" t="s">
        <v>492</v>
      </c>
      <c r="E7" s="625"/>
      <c r="F7" s="1600" t="s">
        <v>54</v>
      </c>
      <c r="G7" s="1601"/>
      <c r="H7" s="1602" t="s">
        <v>55</v>
      </c>
      <c r="I7" s="1603"/>
      <c r="J7" s="1604" t="s">
        <v>56</v>
      </c>
      <c r="K7" s="1605"/>
      <c r="L7" s="1604" t="s">
        <v>57</v>
      </c>
      <c r="M7" s="1606"/>
      <c r="N7" s="1605" t="s">
        <v>58</v>
      </c>
      <c r="O7" s="1605"/>
      <c r="P7" s="1604" t="s">
        <v>59</v>
      </c>
      <c r="Q7" s="1606"/>
      <c r="R7" s="1602" t="s">
        <v>60</v>
      </c>
      <c r="S7" s="1603"/>
      <c r="T7" s="1604" t="s">
        <v>61</v>
      </c>
      <c r="U7" s="1606"/>
      <c r="V7" s="1604" t="s">
        <v>0</v>
      </c>
      <c r="W7" s="1607"/>
      <c r="X7" s="627"/>
      <c r="Y7" s="1361" t="s">
        <v>493</v>
      </c>
      <c r="AD7" s="827"/>
    </row>
    <row r="8" spans="2:30" s="626" customFormat="1" ht="20.25" customHeight="1" x14ac:dyDescent="0.25">
      <c r="B8" s="1556"/>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1362">
        <v>140007</v>
      </c>
      <c r="E10" s="1363"/>
      <c r="F10" s="1364">
        <v>20</v>
      </c>
      <c r="G10" s="1365">
        <v>9.5101330467613245E-3</v>
      </c>
      <c r="H10" s="1364">
        <v>68896</v>
      </c>
      <c r="I10" s="1365">
        <v>32.760506319483412</v>
      </c>
      <c r="J10" s="1364">
        <v>77769</v>
      </c>
      <c r="K10" s="1365">
        <v>36.979676845679073</v>
      </c>
      <c r="L10" s="1364">
        <v>7490</v>
      </c>
      <c r="M10" s="1365">
        <v>3.5615448260121161</v>
      </c>
      <c r="N10" s="1364">
        <v>13886</v>
      </c>
      <c r="O10" s="1365">
        <v>6.6028853743663873</v>
      </c>
      <c r="P10" s="1364">
        <v>1971</v>
      </c>
      <c r="Q10" s="1365">
        <v>0.93722361175832847</v>
      </c>
      <c r="R10" s="1364">
        <v>40267</v>
      </c>
      <c r="S10" s="1365">
        <v>19.147226369696913</v>
      </c>
      <c r="T10" s="1364">
        <v>3</v>
      </c>
      <c r="U10" s="1365">
        <v>1.4265199570141986E-3</v>
      </c>
      <c r="V10" s="1366">
        <v>210302</v>
      </c>
      <c r="W10" s="1365">
        <v>99.999999999999986</v>
      </c>
      <c r="X10" s="1367"/>
      <c r="Y10" s="1368">
        <v>1.5020820387552052</v>
      </c>
    </row>
    <row r="11" spans="2:30" s="633" customFormat="1" ht="18" customHeight="1" x14ac:dyDescent="0.25">
      <c r="B11" s="682" t="s">
        <v>7</v>
      </c>
      <c r="D11" s="1369">
        <v>17437</v>
      </c>
      <c r="E11" s="1363"/>
      <c r="F11" s="1370">
        <v>1436</v>
      </c>
      <c r="G11" s="1371">
        <v>6.3694832557108008</v>
      </c>
      <c r="H11" s="1370">
        <v>3725</v>
      </c>
      <c r="I11" s="1371">
        <v>16.522510534486582</v>
      </c>
      <c r="J11" s="1370">
        <v>1753</v>
      </c>
      <c r="K11" s="1371">
        <v>7.7755599911288531</v>
      </c>
      <c r="L11" s="1370">
        <v>671</v>
      </c>
      <c r="M11" s="1371">
        <v>2.9762696828565094</v>
      </c>
      <c r="N11" s="1370">
        <v>1100</v>
      </c>
      <c r="O11" s="1371">
        <v>4.8791306276336215</v>
      </c>
      <c r="P11" s="1370">
        <v>4170</v>
      </c>
      <c r="Q11" s="1371">
        <v>18.496340652029275</v>
      </c>
      <c r="R11" s="1370">
        <v>9690</v>
      </c>
      <c r="S11" s="1371">
        <v>42.980705256154359</v>
      </c>
      <c r="T11" s="1370">
        <v>0</v>
      </c>
      <c r="U11" s="1371">
        <v>0</v>
      </c>
      <c r="V11" s="1372">
        <v>22545</v>
      </c>
      <c r="W11" s="1371">
        <v>100</v>
      </c>
      <c r="X11" s="1367"/>
      <c r="Y11" s="1373">
        <v>1.2929402993634227</v>
      </c>
    </row>
    <row r="12" spans="2:30" s="633" customFormat="1" ht="22.5" customHeight="1" x14ac:dyDescent="0.25">
      <c r="B12" s="682" t="s">
        <v>37</v>
      </c>
      <c r="D12" s="1369">
        <v>10805</v>
      </c>
      <c r="E12" s="1363"/>
      <c r="F12" s="1374">
        <v>2320</v>
      </c>
      <c r="G12" s="1371">
        <v>15.171331415119017</v>
      </c>
      <c r="H12" s="1374">
        <v>2292</v>
      </c>
      <c r="I12" s="1371">
        <v>14.988229139419305</v>
      </c>
      <c r="J12" s="1374">
        <v>1873</v>
      </c>
      <c r="K12" s="1371">
        <v>12.248234370912895</v>
      </c>
      <c r="L12" s="1374">
        <v>878</v>
      </c>
      <c r="M12" s="1371">
        <v>5.7415642165838348</v>
      </c>
      <c r="N12" s="1374">
        <v>1591</v>
      </c>
      <c r="O12" s="1371">
        <v>10.404132879937222</v>
      </c>
      <c r="P12" s="1374">
        <v>1879</v>
      </c>
      <c r="Q12" s="1371">
        <v>12.287470572848548</v>
      </c>
      <c r="R12" s="1374">
        <v>4453</v>
      </c>
      <c r="S12" s="1371">
        <v>29.119801203243526</v>
      </c>
      <c r="T12" s="1374">
        <v>6</v>
      </c>
      <c r="U12" s="1371">
        <v>3.923620193565263E-2</v>
      </c>
      <c r="V12" s="1372">
        <v>15292</v>
      </c>
      <c r="W12" s="1371">
        <v>100</v>
      </c>
      <c r="X12" s="1367"/>
      <c r="Y12" s="1373">
        <v>1.4152707080055529</v>
      </c>
    </row>
    <row r="13" spans="2:30" s="633" customFormat="1" ht="18" customHeight="1" x14ac:dyDescent="0.25">
      <c r="B13" s="682" t="s">
        <v>38</v>
      </c>
      <c r="D13" s="1369">
        <v>11064</v>
      </c>
      <c r="E13" s="1363"/>
      <c r="F13" s="1370">
        <v>955</v>
      </c>
      <c r="G13" s="1371">
        <v>5.1660716217678244</v>
      </c>
      <c r="H13" s="1370">
        <v>5966</v>
      </c>
      <c r="I13" s="1371">
        <v>32.27307151357784</v>
      </c>
      <c r="J13" s="1370">
        <v>928</v>
      </c>
      <c r="K13" s="1371">
        <v>5.0200151465974248</v>
      </c>
      <c r="L13" s="1370">
        <v>984</v>
      </c>
      <c r="M13" s="1371">
        <v>5.3229470950989937</v>
      </c>
      <c r="N13" s="1370">
        <v>882</v>
      </c>
      <c r="O13" s="1371">
        <v>4.7711781888997082</v>
      </c>
      <c r="P13" s="1370">
        <v>376</v>
      </c>
      <c r="Q13" s="1371">
        <v>2.033971654224819</v>
      </c>
      <c r="R13" s="1370">
        <v>8395</v>
      </c>
      <c r="S13" s="1371">
        <v>45.412744779833389</v>
      </c>
      <c r="T13" s="1370">
        <v>0</v>
      </c>
      <c r="U13" s="1371">
        <v>0</v>
      </c>
      <c r="V13" s="1372">
        <v>18486</v>
      </c>
      <c r="W13" s="1371">
        <v>100</v>
      </c>
      <c r="X13" s="1367"/>
      <c r="Y13" s="1373">
        <v>1.6708242950108461</v>
      </c>
    </row>
    <row r="14" spans="2:30" s="633" customFormat="1" ht="18" customHeight="1" x14ac:dyDescent="0.25">
      <c r="B14" s="682" t="s">
        <v>6</v>
      </c>
      <c r="D14" s="1369">
        <v>17389</v>
      </c>
      <c r="E14" s="1363"/>
      <c r="F14" s="1370">
        <v>520</v>
      </c>
      <c r="G14" s="1371">
        <v>2.7057966489749194</v>
      </c>
      <c r="H14" s="1370">
        <v>1260</v>
      </c>
      <c r="I14" s="1371">
        <v>6.556353418669997</v>
      </c>
      <c r="J14" s="1370">
        <v>170</v>
      </c>
      <c r="K14" s="1371">
        <v>0.88458736601103127</v>
      </c>
      <c r="L14" s="1370">
        <v>1840</v>
      </c>
      <c r="M14" s="1371">
        <v>9.574357373295868</v>
      </c>
      <c r="N14" s="1370">
        <v>1764</v>
      </c>
      <c r="O14" s="1371">
        <v>9.1788947861379953</v>
      </c>
      <c r="P14" s="1370">
        <v>3241</v>
      </c>
      <c r="Q14" s="1371">
        <v>16.864397960245604</v>
      </c>
      <c r="R14" s="1370">
        <v>10383</v>
      </c>
      <c r="S14" s="1371">
        <v>54.027474242897284</v>
      </c>
      <c r="T14" s="1370">
        <v>40</v>
      </c>
      <c r="U14" s="1371">
        <v>0.20813820376730149</v>
      </c>
      <c r="V14" s="1372">
        <v>19218</v>
      </c>
      <c r="W14" s="1371">
        <v>100</v>
      </c>
      <c r="X14" s="1367"/>
      <c r="Y14" s="1373">
        <v>1.1051814365403416</v>
      </c>
    </row>
    <row r="15" spans="2:30" s="633" customFormat="1" ht="18" customHeight="1" x14ac:dyDescent="0.25">
      <c r="B15" s="682" t="s">
        <v>5</v>
      </c>
      <c r="D15" s="1369">
        <v>7910</v>
      </c>
      <c r="E15" s="1363"/>
      <c r="F15" s="1374">
        <v>3354</v>
      </c>
      <c r="G15" s="1371">
        <v>25.646123260437374</v>
      </c>
      <c r="H15" s="1374">
        <v>1690</v>
      </c>
      <c r="I15" s="1371">
        <v>12.922465208747514</v>
      </c>
      <c r="J15" s="1374">
        <v>571</v>
      </c>
      <c r="K15" s="1371">
        <v>4.3661110261507874</v>
      </c>
      <c r="L15" s="1374">
        <v>879</v>
      </c>
      <c r="M15" s="1371">
        <v>6.7212111943722279</v>
      </c>
      <c r="N15" s="1374">
        <v>2646</v>
      </c>
      <c r="O15" s="1371">
        <v>20.232451445175105</v>
      </c>
      <c r="P15" s="1374">
        <v>315</v>
      </c>
      <c r="Q15" s="1371">
        <v>2.4086251720446552</v>
      </c>
      <c r="R15" s="1374">
        <v>3623</v>
      </c>
      <c r="S15" s="1371">
        <v>27.703012693072335</v>
      </c>
      <c r="T15" s="1374">
        <v>0</v>
      </c>
      <c r="U15" s="1371">
        <v>0</v>
      </c>
      <c r="V15" s="1372">
        <v>13078</v>
      </c>
      <c r="W15" s="1371">
        <v>100</v>
      </c>
      <c r="X15" s="1367"/>
      <c r="Y15" s="1373">
        <v>1.6533501896333755</v>
      </c>
    </row>
    <row r="16" spans="2:30" s="742" customFormat="1" ht="18" customHeight="1" x14ac:dyDescent="0.25">
      <c r="B16" s="836" t="s">
        <v>4</v>
      </c>
      <c r="D16" s="1369">
        <v>41514</v>
      </c>
      <c r="E16" s="1363"/>
      <c r="F16" s="1370">
        <v>4783</v>
      </c>
      <c r="G16" s="1371">
        <v>8.0903247631935056</v>
      </c>
      <c r="H16" s="1370">
        <v>10682</v>
      </c>
      <c r="I16" s="1371">
        <v>18.068335588633289</v>
      </c>
      <c r="J16" s="1370">
        <v>7333</v>
      </c>
      <c r="K16" s="1371">
        <v>12.403585926928281</v>
      </c>
      <c r="L16" s="1370">
        <v>2487</v>
      </c>
      <c r="M16" s="1371">
        <v>4.2066982408660349</v>
      </c>
      <c r="N16" s="1370">
        <v>3555</v>
      </c>
      <c r="O16" s="1371">
        <v>6.0131935047361296</v>
      </c>
      <c r="P16" s="1370">
        <v>14979</v>
      </c>
      <c r="Q16" s="1371">
        <v>25.336603518267928</v>
      </c>
      <c r="R16" s="1370">
        <v>14381</v>
      </c>
      <c r="S16" s="1371">
        <v>24.325101488497971</v>
      </c>
      <c r="T16" s="1370">
        <v>920</v>
      </c>
      <c r="U16" s="1371">
        <v>1.5561569688768606</v>
      </c>
      <c r="V16" s="1372">
        <v>59120</v>
      </c>
      <c r="W16" s="1371">
        <v>100.00000000000001</v>
      </c>
      <c r="X16" s="1367"/>
      <c r="Y16" s="1373">
        <v>1.42409789468613</v>
      </c>
    </row>
    <row r="17" spans="2:25" s="742" customFormat="1" ht="18" customHeight="1" x14ac:dyDescent="0.25">
      <c r="B17" s="836" t="s">
        <v>40</v>
      </c>
      <c r="D17" s="1369">
        <v>26171</v>
      </c>
      <c r="E17" s="1363"/>
      <c r="F17" s="1370">
        <v>4162</v>
      </c>
      <c r="G17" s="1371">
        <v>11.020202822569969</v>
      </c>
      <c r="H17" s="1370">
        <v>10413</v>
      </c>
      <c r="I17" s="1371">
        <v>27.57168957025975</v>
      </c>
      <c r="J17" s="1370">
        <v>4357</v>
      </c>
      <c r="K17" s="1371">
        <v>11.536526597293934</v>
      </c>
      <c r="L17" s="1370">
        <v>1645</v>
      </c>
      <c r="M17" s="1371">
        <v>4.3556544072867851</v>
      </c>
      <c r="N17" s="1370">
        <v>3369</v>
      </c>
      <c r="O17" s="1371">
        <v>8.9204861386925085</v>
      </c>
      <c r="P17" s="1370">
        <v>4776</v>
      </c>
      <c r="Q17" s="1371">
        <v>12.645960759393121</v>
      </c>
      <c r="R17" s="1370">
        <v>9041</v>
      </c>
      <c r="S17" s="1371">
        <v>23.938888447586518</v>
      </c>
      <c r="T17" s="1370">
        <v>4</v>
      </c>
      <c r="U17" s="1371">
        <v>1.0591256917414674E-2</v>
      </c>
      <c r="V17" s="1372">
        <v>37767</v>
      </c>
      <c r="W17" s="1371">
        <v>100</v>
      </c>
      <c r="X17" s="1367"/>
      <c r="Y17" s="1373">
        <v>1.4430858583928776</v>
      </c>
    </row>
    <row r="18" spans="2:25" s="742" customFormat="1" ht="18" customHeight="1" x14ac:dyDescent="0.25">
      <c r="B18" s="836" t="s">
        <v>41</v>
      </c>
      <c r="D18" s="1369">
        <v>96255</v>
      </c>
      <c r="E18" s="1363"/>
      <c r="F18" s="1370">
        <v>5</v>
      </c>
      <c r="G18" s="1371">
        <v>4.1167510600633979E-3</v>
      </c>
      <c r="H18" s="1370">
        <v>13856</v>
      </c>
      <c r="I18" s="1371">
        <v>11.408340537647689</v>
      </c>
      <c r="J18" s="1370">
        <v>13438</v>
      </c>
      <c r="K18" s="1371">
        <v>11.064180149026388</v>
      </c>
      <c r="L18" s="1370">
        <v>7586</v>
      </c>
      <c r="M18" s="1371">
        <v>6.2459347083281873</v>
      </c>
      <c r="N18" s="1370">
        <v>21181</v>
      </c>
      <c r="O18" s="1371">
        <v>17.439380840640567</v>
      </c>
      <c r="P18" s="1370">
        <v>12011</v>
      </c>
      <c r="Q18" s="1371">
        <v>9.8892593964842952</v>
      </c>
      <c r="R18" s="1370">
        <v>53360</v>
      </c>
      <c r="S18" s="1371">
        <v>43.933967312996586</v>
      </c>
      <c r="T18" s="1370">
        <v>18</v>
      </c>
      <c r="U18" s="1371">
        <v>1.4820303816228233E-2</v>
      </c>
      <c r="V18" s="1372">
        <v>121455</v>
      </c>
      <c r="W18" s="1371">
        <v>100</v>
      </c>
      <c r="X18" s="1367"/>
      <c r="Y18" s="1373">
        <v>1.2618045815801777</v>
      </c>
    </row>
    <row r="19" spans="2:25" s="742" customFormat="1" ht="18" customHeight="1" x14ac:dyDescent="0.25">
      <c r="B19" s="836" t="s">
        <v>3</v>
      </c>
      <c r="D19" s="1369">
        <v>66810</v>
      </c>
      <c r="E19" s="1363"/>
      <c r="F19" s="1370">
        <v>348</v>
      </c>
      <c r="G19" s="1371">
        <v>0.34484808847137166</v>
      </c>
      <c r="H19" s="1370">
        <v>30432</v>
      </c>
      <c r="I19" s="1371">
        <v>30.156370771151675</v>
      </c>
      <c r="J19" s="1370">
        <v>2510</v>
      </c>
      <c r="K19" s="1371">
        <v>2.4872663852389163</v>
      </c>
      <c r="L19" s="1370">
        <v>4239</v>
      </c>
      <c r="M19" s="1371">
        <v>4.2006064569831736</v>
      </c>
      <c r="N19" s="1370">
        <v>6327</v>
      </c>
      <c r="O19" s="1371">
        <v>6.2696949878114037</v>
      </c>
      <c r="P19" s="1370">
        <v>9661</v>
      </c>
      <c r="Q19" s="1371">
        <v>9.5734982262124184</v>
      </c>
      <c r="R19" s="1370">
        <v>46963</v>
      </c>
      <c r="S19" s="1371">
        <v>46.537645916324792</v>
      </c>
      <c r="T19" s="1370">
        <v>434</v>
      </c>
      <c r="U19" s="1371">
        <v>0.43006916780625087</v>
      </c>
      <c r="V19" s="1372">
        <v>100914</v>
      </c>
      <c r="W19" s="1371">
        <v>100</v>
      </c>
      <c r="X19" s="1367"/>
      <c r="Y19" s="1373">
        <v>1.5104625056129322</v>
      </c>
    </row>
    <row r="20" spans="2:25" s="633" customFormat="1" ht="18" customHeight="1" x14ac:dyDescent="0.25">
      <c r="B20" s="836" t="s">
        <v>2</v>
      </c>
      <c r="D20" s="1369">
        <v>12627</v>
      </c>
      <c r="E20" s="1363"/>
      <c r="F20" s="1370">
        <v>447</v>
      </c>
      <c r="G20" s="1371">
        <v>2.9634049323786793</v>
      </c>
      <c r="H20" s="1370">
        <v>2054</v>
      </c>
      <c r="I20" s="1371">
        <v>13.617077698223284</v>
      </c>
      <c r="J20" s="1370">
        <v>288</v>
      </c>
      <c r="K20" s="1371">
        <v>1.909307875894988</v>
      </c>
      <c r="L20" s="1370">
        <v>971</v>
      </c>
      <c r="M20" s="1371">
        <v>6.4372845399098386</v>
      </c>
      <c r="N20" s="1370">
        <v>1680</v>
      </c>
      <c r="O20" s="1371">
        <v>11.137629276054097</v>
      </c>
      <c r="P20" s="1370">
        <v>6828</v>
      </c>
      <c r="Q20" s="1371">
        <v>45.266507557677009</v>
      </c>
      <c r="R20" s="1370">
        <v>2816</v>
      </c>
      <c r="S20" s="1371">
        <v>18.668788119862107</v>
      </c>
      <c r="T20" s="1370">
        <v>0</v>
      </c>
      <c r="U20" s="1371">
        <v>0</v>
      </c>
      <c r="V20" s="1372">
        <v>15084</v>
      </c>
      <c r="W20" s="1371">
        <v>100</v>
      </c>
      <c r="X20" s="1367"/>
      <c r="Y20" s="1373">
        <v>1.1945830363506771</v>
      </c>
    </row>
    <row r="21" spans="2:25" s="633" customFormat="1" ht="18" customHeight="1" x14ac:dyDescent="0.25">
      <c r="B21" s="682" t="s">
        <v>35</v>
      </c>
      <c r="D21" s="1369">
        <v>31239</v>
      </c>
      <c r="E21" s="1363"/>
      <c r="F21" s="1370">
        <v>1982</v>
      </c>
      <c r="G21" s="1371">
        <v>5.1943286946038736</v>
      </c>
      <c r="H21" s="1370">
        <v>5403</v>
      </c>
      <c r="I21" s="1371">
        <v>14.159918232565452</v>
      </c>
      <c r="J21" s="1370">
        <v>6639</v>
      </c>
      <c r="K21" s="1371">
        <v>17.39916660114789</v>
      </c>
      <c r="L21" s="1370">
        <v>2722</v>
      </c>
      <c r="M21" s="1371">
        <v>7.1336845139817076</v>
      </c>
      <c r="N21" s="1370">
        <v>2546</v>
      </c>
      <c r="O21" s="1371">
        <v>6.6724323191026551</v>
      </c>
      <c r="P21" s="1370">
        <v>6761</v>
      </c>
      <c r="Q21" s="1371">
        <v>17.718898236234505</v>
      </c>
      <c r="R21" s="1370">
        <v>12049</v>
      </c>
      <c r="S21" s="1371">
        <v>31.577430091464212</v>
      </c>
      <c r="T21" s="1370">
        <v>55</v>
      </c>
      <c r="U21" s="1371">
        <v>0.14414131089970386</v>
      </c>
      <c r="V21" s="1372">
        <v>38157</v>
      </c>
      <c r="W21" s="1371">
        <v>99.999999999999986</v>
      </c>
      <c r="X21" s="1367"/>
      <c r="Y21" s="1373">
        <v>1.2214539517910303</v>
      </c>
    </row>
    <row r="22" spans="2:25" s="633" customFormat="1" ht="21" customHeight="1" x14ac:dyDescent="0.25">
      <c r="B22" s="682" t="s">
        <v>42</v>
      </c>
      <c r="D22" s="1369">
        <v>79319</v>
      </c>
      <c r="E22" s="1363"/>
      <c r="F22" s="1370">
        <v>2822</v>
      </c>
      <c r="G22" s="1371">
        <v>2.4437555205320494</v>
      </c>
      <c r="H22" s="1370">
        <v>37247</v>
      </c>
      <c r="I22" s="1371">
        <v>32.254628587263376</v>
      </c>
      <c r="J22" s="1370">
        <v>24441</v>
      </c>
      <c r="K22" s="1371">
        <v>21.16507040302049</v>
      </c>
      <c r="L22" s="1370">
        <v>8162</v>
      </c>
      <c r="M22" s="1371">
        <v>7.0680129548485429</v>
      </c>
      <c r="N22" s="1370">
        <v>7831</v>
      </c>
      <c r="O22" s="1371">
        <v>6.7813782711858535</v>
      </c>
      <c r="P22" s="1370">
        <v>11424</v>
      </c>
      <c r="Q22" s="1371">
        <v>9.8927934325152851</v>
      </c>
      <c r="R22" s="1370">
        <v>23528</v>
      </c>
      <c r="S22" s="1371">
        <v>20.374443616966001</v>
      </c>
      <c r="T22" s="1370">
        <v>23</v>
      </c>
      <c r="U22" s="1371">
        <v>1.9917213668404373E-2</v>
      </c>
      <c r="V22" s="1372">
        <v>115478</v>
      </c>
      <c r="W22" s="1371">
        <v>100.00000000000001</v>
      </c>
      <c r="X22" s="1367"/>
      <c r="Y22" s="1373">
        <v>1.4558680770055095</v>
      </c>
    </row>
    <row r="23" spans="2:25" s="633" customFormat="1" ht="18" customHeight="1" x14ac:dyDescent="0.25">
      <c r="B23" s="682" t="s">
        <v>43</v>
      </c>
      <c r="D23" s="1369">
        <v>18479</v>
      </c>
      <c r="E23" s="1363"/>
      <c r="F23" s="1370">
        <v>1628</v>
      </c>
      <c r="G23" s="1371">
        <v>6.8111455108359129</v>
      </c>
      <c r="H23" s="1370">
        <v>5277</v>
      </c>
      <c r="I23" s="1371">
        <v>22.077650405823782</v>
      </c>
      <c r="J23" s="1370">
        <v>1113</v>
      </c>
      <c r="K23" s="1371">
        <v>4.6565140992385574</v>
      </c>
      <c r="L23" s="1370">
        <v>1984</v>
      </c>
      <c r="M23" s="1371">
        <v>8.3005606225420472</v>
      </c>
      <c r="N23" s="1370">
        <v>2485</v>
      </c>
      <c r="O23" s="1371">
        <v>10.396619529746465</v>
      </c>
      <c r="P23" s="1370">
        <v>454</v>
      </c>
      <c r="Q23" s="1371">
        <v>1.8994226424566982</v>
      </c>
      <c r="R23" s="1370">
        <v>10960</v>
      </c>
      <c r="S23" s="1371">
        <v>45.85390343904276</v>
      </c>
      <c r="T23" s="1370">
        <v>1</v>
      </c>
      <c r="U23" s="1371">
        <v>4.1837503137812735E-3</v>
      </c>
      <c r="V23" s="1372">
        <v>23902</v>
      </c>
      <c r="W23" s="1371">
        <v>100.00000000000001</v>
      </c>
      <c r="X23" s="1367"/>
      <c r="Y23" s="1373">
        <v>1.2934682612695492</v>
      </c>
    </row>
    <row r="24" spans="2:25" s="633" customFormat="1" ht="22.5" customHeight="1" x14ac:dyDescent="0.25">
      <c r="B24" s="682" t="s">
        <v>44</v>
      </c>
      <c r="D24" s="1369">
        <v>6811</v>
      </c>
      <c r="E24" s="1363"/>
      <c r="F24" s="1374">
        <v>722</v>
      </c>
      <c r="G24" s="1375">
        <v>7.8597866318310476</v>
      </c>
      <c r="H24" s="1374">
        <v>1287</v>
      </c>
      <c r="I24" s="1371">
        <v>14.010450685826257</v>
      </c>
      <c r="J24" s="1374">
        <v>352</v>
      </c>
      <c r="K24" s="1371">
        <v>3.8319181362943611</v>
      </c>
      <c r="L24" s="1374">
        <v>371</v>
      </c>
      <c r="M24" s="1371">
        <v>4.0387546266057042</v>
      </c>
      <c r="N24" s="1374">
        <v>1653</v>
      </c>
      <c r="O24" s="1371">
        <v>17.994774657086872</v>
      </c>
      <c r="P24" s="1374">
        <v>1544</v>
      </c>
      <c r="Q24" s="1371">
        <v>16.808186370563902</v>
      </c>
      <c r="R24" s="1374">
        <v>3242</v>
      </c>
      <c r="S24" s="1371">
        <v>35.292836925756589</v>
      </c>
      <c r="T24" s="1374">
        <v>15</v>
      </c>
      <c r="U24" s="1371">
        <v>0.16329196603527107</v>
      </c>
      <c r="V24" s="1376">
        <v>9186</v>
      </c>
      <c r="W24" s="1371">
        <v>100.00000000000001</v>
      </c>
      <c r="X24" s="1367"/>
      <c r="Y24" s="1373">
        <v>1.3487006313316694</v>
      </c>
    </row>
    <row r="25" spans="2:25" s="633" customFormat="1" ht="18" customHeight="1" x14ac:dyDescent="0.25">
      <c r="B25" s="682" t="s">
        <v>45</v>
      </c>
      <c r="D25" s="1369">
        <v>24461</v>
      </c>
      <c r="E25" s="1363"/>
      <c r="F25" s="1374">
        <v>484</v>
      </c>
      <c r="G25" s="1375">
        <v>1.3362414069186384</v>
      </c>
      <c r="H25" s="1374">
        <v>9306</v>
      </c>
      <c r="I25" s="1371">
        <v>25.692277960299275</v>
      </c>
      <c r="J25" s="1374">
        <v>1947</v>
      </c>
      <c r="K25" s="1371">
        <v>5.3753347505590678</v>
      </c>
      <c r="L25" s="1374">
        <v>3258</v>
      </c>
      <c r="M25" s="1371">
        <v>8.9947820325225702</v>
      </c>
      <c r="N25" s="1374">
        <v>5052</v>
      </c>
      <c r="O25" s="1371">
        <v>13.947709892051572</v>
      </c>
      <c r="P25" s="1374">
        <v>747</v>
      </c>
      <c r="Q25" s="1371">
        <v>2.0623395267938487</v>
      </c>
      <c r="R25" s="1374">
        <v>12663</v>
      </c>
      <c r="S25" s="1371">
        <v>34.960382098782475</v>
      </c>
      <c r="T25" s="1374">
        <v>2764</v>
      </c>
      <c r="U25" s="1371">
        <v>7.6309323320725548</v>
      </c>
      <c r="V25" s="1376">
        <v>36221</v>
      </c>
      <c r="W25" s="1371">
        <v>100.00000000000001</v>
      </c>
      <c r="X25" s="1367"/>
      <c r="Y25" s="1373">
        <v>1.4807652998650913</v>
      </c>
    </row>
    <row r="26" spans="2:25" s="633" customFormat="1" ht="18" customHeight="1" x14ac:dyDescent="0.25">
      <c r="B26" s="682" t="s">
        <v>46</v>
      </c>
      <c r="D26" s="1369">
        <v>4159</v>
      </c>
      <c r="E26" s="1363"/>
      <c r="F26" s="1374">
        <v>672</v>
      </c>
      <c r="G26" s="1375">
        <v>10.12810851544838</v>
      </c>
      <c r="H26" s="1374">
        <v>1277</v>
      </c>
      <c r="I26" s="1371">
        <v>19.246420497362472</v>
      </c>
      <c r="J26" s="1374">
        <v>1334</v>
      </c>
      <c r="K26" s="1371">
        <v>20.105501130369255</v>
      </c>
      <c r="L26" s="1374">
        <v>783</v>
      </c>
      <c r="M26" s="1371">
        <v>11.801055011303692</v>
      </c>
      <c r="N26" s="1374">
        <v>1296</v>
      </c>
      <c r="O26" s="1371">
        <v>19.532780708364733</v>
      </c>
      <c r="P26" s="1374">
        <v>529</v>
      </c>
      <c r="Q26" s="1371">
        <v>7.9728711379050488</v>
      </c>
      <c r="R26" s="1374">
        <v>744</v>
      </c>
      <c r="S26" s="1371">
        <v>11.213262999246421</v>
      </c>
      <c r="T26" s="1374">
        <v>0</v>
      </c>
      <c r="U26" s="1371">
        <v>0</v>
      </c>
      <c r="V26" s="1376">
        <v>6635</v>
      </c>
      <c r="W26" s="1371">
        <v>100</v>
      </c>
      <c r="X26" s="1367"/>
      <c r="Y26" s="1373">
        <v>1.5953354171675884</v>
      </c>
    </row>
    <row r="27" spans="2:25" s="633" customFormat="1" ht="18" customHeight="1" x14ac:dyDescent="0.25">
      <c r="B27" s="682" t="s">
        <v>1</v>
      </c>
      <c r="D27" s="1369">
        <v>1440</v>
      </c>
      <c r="E27" s="1363"/>
      <c r="F27" s="1374">
        <v>248</v>
      </c>
      <c r="G27" s="1375">
        <v>13.177470775770457</v>
      </c>
      <c r="H27" s="1374">
        <v>284</v>
      </c>
      <c r="I27" s="1371">
        <v>15.090329436769395</v>
      </c>
      <c r="J27" s="1374">
        <v>452</v>
      </c>
      <c r="K27" s="1371">
        <v>24.017003188097767</v>
      </c>
      <c r="L27" s="1374">
        <v>25</v>
      </c>
      <c r="M27" s="1371">
        <v>1.328374070138151</v>
      </c>
      <c r="N27" s="1374">
        <v>105</v>
      </c>
      <c r="O27" s="1371">
        <v>5.579171094580234</v>
      </c>
      <c r="P27" s="1374">
        <v>3</v>
      </c>
      <c r="Q27" s="1371">
        <v>0.1594048884165781</v>
      </c>
      <c r="R27" s="1374">
        <v>765</v>
      </c>
      <c r="S27" s="1371">
        <v>40.648246546227419</v>
      </c>
      <c r="T27" s="1374">
        <v>0</v>
      </c>
      <c r="U27" s="1371">
        <v>0</v>
      </c>
      <c r="V27" s="1372">
        <v>1882</v>
      </c>
      <c r="W27" s="1371">
        <v>100</v>
      </c>
      <c r="X27" s="1367"/>
      <c r="Y27" s="1373">
        <v>1.3069444444444445</v>
      </c>
    </row>
    <row r="28" spans="2:25" s="633" customFormat="1" ht="8.25" customHeight="1" x14ac:dyDescent="0.25">
      <c r="B28" s="688"/>
      <c r="D28" s="1377"/>
      <c r="E28" s="1363"/>
      <c r="F28" s="1378"/>
      <c r="G28" s="1379"/>
      <c r="H28" s="1378"/>
      <c r="I28" s="1380"/>
      <c r="J28" s="1378"/>
      <c r="K28" s="1380"/>
      <c r="L28" s="1378"/>
      <c r="M28" s="1380"/>
      <c r="N28" s="1378"/>
      <c r="O28" s="1379"/>
      <c r="P28" s="1378"/>
      <c r="Q28" s="1379"/>
      <c r="R28" s="1378"/>
      <c r="S28" s="1379"/>
      <c r="T28" s="1378"/>
      <c r="U28" s="1379"/>
      <c r="V28" s="1381"/>
      <c r="W28" s="1380"/>
      <c r="X28" s="1367"/>
      <c r="Y28" s="1382"/>
    </row>
    <row r="29" spans="2:25" s="633" customFormat="1" ht="3" customHeight="1" x14ac:dyDescent="0.25">
      <c r="B29" s="630"/>
      <c r="C29" s="631"/>
      <c r="D29" s="1383"/>
      <c r="E29" s="1384"/>
      <c r="F29" s="1385"/>
      <c r="G29" s="1385"/>
      <c r="H29" s="1385"/>
      <c r="I29" s="1385"/>
      <c r="J29" s="1385"/>
      <c r="K29" s="1385"/>
      <c r="L29" s="1385"/>
      <c r="M29" s="1385"/>
      <c r="N29" s="1385"/>
      <c r="O29" s="1385"/>
      <c r="P29" s="1385"/>
      <c r="Q29" s="1385"/>
      <c r="R29" s="1385"/>
      <c r="S29" s="1385"/>
      <c r="T29" s="1385"/>
      <c r="U29" s="1385"/>
      <c r="V29" s="1386"/>
      <c r="W29" s="1385"/>
      <c r="X29" s="1385"/>
      <c r="Y29" s="1385"/>
    </row>
    <row r="30" spans="2:25" s="1225" customFormat="1" ht="20.25" customHeight="1" x14ac:dyDescent="0.25">
      <c r="B30" s="1249" t="s">
        <v>0</v>
      </c>
      <c r="D30" s="1387">
        <f>SUM(D10:D27)</f>
        <v>613897</v>
      </c>
      <c r="E30" s="1388"/>
      <c r="F30" s="1389">
        <f>SUM(F10:F27)</f>
        <v>26908</v>
      </c>
      <c r="G30" s="1390">
        <f>F30*100/$V30</f>
        <v>3.1117515224546155</v>
      </c>
      <c r="H30" s="1389">
        <f>SUM(H10:H27)</f>
        <v>211347</v>
      </c>
      <c r="I30" s="1390">
        <f>H30*100/$V30</f>
        <v>24.441034228341593</v>
      </c>
      <c r="J30" s="1389">
        <f>SUM(J10:J27)</f>
        <v>147268</v>
      </c>
      <c r="K30" s="1390">
        <f>J30*100/$V30</f>
        <v>17.03067575475124</v>
      </c>
      <c r="L30" s="1389">
        <f>SUM(L10:L27)</f>
        <v>46975</v>
      </c>
      <c r="M30" s="1390">
        <f>L30*100/$V30</f>
        <v>5.4323817365581073</v>
      </c>
      <c r="N30" s="1389">
        <f>SUM(N10:N27)</f>
        <v>78949</v>
      </c>
      <c r="O30" s="1390">
        <f>N30*100/$V30</f>
        <v>9.1299862846093891</v>
      </c>
      <c r="P30" s="1389">
        <f>SUM(P10:P27)</f>
        <v>81669</v>
      </c>
      <c r="Q30" s="1390">
        <f>P30*100/$V30</f>
        <v>9.44453824466129</v>
      </c>
      <c r="R30" s="1389">
        <f>SUM(R10:R27)</f>
        <v>267323</v>
      </c>
      <c r="S30" s="1390">
        <f>R30*100/$V30</f>
        <v>30.91432853564498</v>
      </c>
      <c r="T30" s="1389">
        <f>SUM(T10:T28)</f>
        <v>4283</v>
      </c>
      <c r="U30" s="1390">
        <f>T30*100/$V30</f>
        <v>0.49530369297878396</v>
      </c>
      <c r="V30" s="1389">
        <f>SUM(V10:V27)</f>
        <v>864722</v>
      </c>
      <c r="W30" s="1390">
        <f>G30+I30+K30+M30+O30+Q30+S30+U30</f>
        <v>100</v>
      </c>
      <c r="X30" s="1391"/>
      <c r="Y30" s="1392">
        <f>(V30/D30)</f>
        <v>1.4085783119969637</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X33" s="697"/>
      <c r="Y33" s="697"/>
    </row>
    <row r="34" spans="2:25" s="852" customFormat="1" x14ac:dyDescent="0.25">
      <c r="X34" s="697"/>
      <c r="Y34" s="697"/>
    </row>
    <row r="35" spans="2:25" s="852" customFormat="1" x14ac:dyDescent="0.25">
      <c r="X35" s="697"/>
      <c r="Y35" s="697"/>
    </row>
    <row r="36" spans="2:25" s="852" customFormat="1" x14ac:dyDescent="0.25">
      <c r="D36" s="853"/>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T40" s="697"/>
      <c r="U40" s="697"/>
    </row>
    <row r="41" spans="2:25" s="852" customFormat="1" x14ac:dyDescent="0.25">
      <c r="T41" s="697"/>
      <c r="U41" s="697"/>
    </row>
    <row r="42" spans="2:25" x14ac:dyDescent="0.25">
      <c r="T42" s="732"/>
      <c r="U42" s="732"/>
      <c r="X42" s="615"/>
      <c r="Y42" s="615"/>
    </row>
    <row r="43" spans="2:25" x14ac:dyDescent="0.25">
      <c r="T43" s="732"/>
      <c r="U43" s="732"/>
      <c r="X43" s="615"/>
      <c r="Y43" s="615"/>
    </row>
    <row r="44" spans="2:25" x14ac:dyDescent="0.25">
      <c r="T44" s="732"/>
      <c r="U44" s="732"/>
      <c r="X44" s="615"/>
      <c r="Y44" s="615"/>
    </row>
    <row r="45" spans="2:25" x14ac:dyDescent="0.25">
      <c r="T45" s="732"/>
      <c r="U45" s="732"/>
      <c r="X45" s="615"/>
      <c r="Y45" s="615"/>
    </row>
    <row r="46" spans="2:25" x14ac:dyDescent="0.25">
      <c r="T46" s="732"/>
      <c r="U46" s="732"/>
      <c r="X46" s="615"/>
      <c r="Y46" s="615"/>
    </row>
    <row r="47" spans="2:25" x14ac:dyDescent="0.25">
      <c r="T47" s="732"/>
      <c r="U47" s="732"/>
      <c r="X47" s="615"/>
      <c r="Y47" s="615"/>
    </row>
    <row r="48" spans="2: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6D888-65C4-415B-A02F-7E1751C62655}">
  <sheetPr codeName="Hoja19">
    <tabColor theme="0"/>
    <pageSetUpPr fitToPage="1"/>
  </sheetPr>
  <dimension ref="B1:AD56"/>
  <sheetViews>
    <sheetView zoomScaleNormal="100" workbookViewId="0"/>
  </sheetViews>
  <sheetFormatPr baseColWidth="10" defaultColWidth="11.453125" defaultRowHeight="14.5" x14ac:dyDescent="0.25"/>
  <cols>
    <col min="1" max="1" width="0.7265625" style="615" customWidth="1"/>
    <col min="2" max="2" width="21.7265625" style="615" customWidth="1"/>
    <col min="3" max="3" width="0.54296875" style="615" customWidth="1"/>
    <col min="4" max="4" width="9.7265625" style="615" customWidth="1"/>
    <col min="5" max="5" width="0.7265625" style="615" customWidth="1"/>
    <col min="6" max="6" width="6.453125" style="615" customWidth="1"/>
    <col min="7" max="7" width="5.54296875" style="615" customWidth="1"/>
    <col min="8" max="8" width="7.54296875" style="615" customWidth="1"/>
    <col min="9" max="9" width="6.453125" style="615" bestFit="1" customWidth="1"/>
    <col min="10" max="10" width="7.54296875" style="615" customWidth="1"/>
    <col min="11" max="11" width="6.453125" style="615" bestFit="1" customWidth="1"/>
    <col min="12" max="12" width="7.26953125" style="615" customWidth="1"/>
    <col min="13" max="13" width="5.7265625" style="615" customWidth="1"/>
    <col min="14" max="14" width="7.453125" style="615" customWidth="1"/>
    <col min="15" max="15" width="6.453125" style="615" bestFit="1" customWidth="1"/>
    <col min="16" max="16" width="8.54296875" style="615" customWidth="1"/>
    <col min="17" max="17" width="6" style="615" customWidth="1"/>
    <col min="18" max="18" width="7.26953125" style="615" customWidth="1"/>
    <col min="19" max="19" width="6.453125" style="615" bestFit="1" customWidth="1"/>
    <col min="20" max="20" width="6.81640625" style="615" customWidth="1"/>
    <col min="21" max="21" width="5.453125" style="615" customWidth="1"/>
    <col min="22" max="22" width="9.26953125" style="615" customWidth="1"/>
    <col min="23" max="23" width="6.7265625" style="615" customWidth="1"/>
    <col min="24" max="24" width="0.54296875" style="732" customWidth="1"/>
    <col min="25" max="25" width="13.7265625" style="732" customWidth="1"/>
    <col min="26" max="26" width="1.453125" style="615" customWidth="1"/>
    <col min="27" max="16384" width="11.453125" style="615"/>
  </cols>
  <sheetData>
    <row r="1" spans="2:30" s="613" customFormat="1" ht="9" customHeight="1" x14ac:dyDescent="0.25">
      <c r="B1" s="613" t="s">
        <v>32</v>
      </c>
      <c r="C1" s="617"/>
      <c r="D1" s="617"/>
      <c r="E1" s="617"/>
      <c r="F1" s="716" t="s">
        <v>64</v>
      </c>
      <c r="G1" s="716"/>
      <c r="H1" s="716" t="s">
        <v>55</v>
      </c>
      <c r="I1" s="716"/>
      <c r="J1" s="716" t="s">
        <v>56</v>
      </c>
      <c r="K1" s="716"/>
      <c r="L1" s="716" t="s">
        <v>63</v>
      </c>
      <c r="M1" s="716"/>
      <c r="N1" s="716" t="s">
        <v>58</v>
      </c>
      <c r="O1" s="716"/>
      <c r="P1" s="716" t="s">
        <v>67</v>
      </c>
      <c r="Q1" s="716"/>
      <c r="R1" s="716" t="s">
        <v>66</v>
      </c>
      <c r="S1" s="716"/>
      <c r="T1" s="716" t="s">
        <v>65</v>
      </c>
      <c r="U1" s="716"/>
      <c r="X1" s="717"/>
      <c r="Y1" s="717"/>
    </row>
    <row r="2" spans="2:30" s="619" customFormat="1" ht="49.5" customHeight="1" x14ac:dyDescent="0.35">
      <c r="B2" s="718"/>
      <c r="C2" s="718"/>
      <c r="D2" s="718"/>
      <c r="E2" s="718"/>
      <c r="F2" s="718"/>
      <c r="G2" s="718"/>
      <c r="H2" s="718"/>
      <c r="I2" s="718"/>
      <c r="J2" s="718"/>
      <c r="K2" s="718"/>
      <c r="X2" s="667"/>
      <c r="Y2" s="667"/>
    </row>
    <row r="3" spans="2:30" s="621" customFormat="1" ht="18.75" customHeight="1" x14ac:dyDescent="0.25">
      <c r="B3" s="1547" t="s">
        <v>496</v>
      </c>
      <c r="C3" s="1547"/>
      <c r="D3" s="1547"/>
      <c r="E3" s="1547"/>
      <c r="F3" s="1547"/>
      <c r="G3" s="1547"/>
      <c r="H3" s="1547"/>
      <c r="I3" s="1547"/>
      <c r="J3" s="1547"/>
      <c r="K3" s="1547"/>
      <c r="L3" s="1547"/>
      <c r="M3" s="1547"/>
      <c r="N3" s="1547"/>
      <c r="O3" s="1547"/>
      <c r="P3" s="1547"/>
      <c r="Q3" s="1547"/>
      <c r="R3" s="1547"/>
      <c r="S3" s="1547"/>
      <c r="T3" s="1547"/>
      <c r="U3" s="1547"/>
      <c r="V3" s="1547"/>
      <c r="W3" s="1547"/>
      <c r="X3" s="1547"/>
      <c r="Y3" s="821"/>
    </row>
    <row r="4" spans="2:30" s="621" customFormat="1" ht="14.25" customHeight="1" x14ac:dyDescent="0.25">
      <c r="B4" s="1482" t="str">
        <f>porsaad!$B$6</f>
        <v>Situación a 31 de diciembre de 2025</v>
      </c>
      <c r="C4" s="1482"/>
      <c r="D4" s="1482"/>
      <c r="E4" s="1482"/>
      <c r="F4" s="1482"/>
      <c r="G4" s="1482"/>
      <c r="H4" s="1482"/>
      <c r="I4" s="1482"/>
      <c r="J4" s="1482"/>
      <c r="K4" s="1482"/>
      <c r="L4" s="1482"/>
      <c r="M4" s="1482"/>
      <c r="N4" s="1482"/>
      <c r="O4" s="1482"/>
      <c r="P4" s="1482"/>
      <c r="Q4" s="1482"/>
      <c r="R4" s="1482"/>
      <c r="S4" s="1482"/>
      <c r="T4" s="1482"/>
      <c r="U4" s="1482"/>
      <c r="V4" s="1482"/>
      <c r="W4" s="1482"/>
      <c r="X4" s="622"/>
      <c r="Y4" s="822"/>
    </row>
    <row r="5" spans="2:30" s="621" customFormat="1" ht="5.25" customHeight="1" x14ac:dyDescent="0.25">
      <c r="B5" s="823"/>
      <c r="C5" s="823"/>
      <c r="D5" s="823"/>
      <c r="E5" s="823"/>
      <c r="F5" s="823"/>
      <c r="G5" s="823"/>
      <c r="H5" s="823"/>
      <c r="I5" s="823"/>
      <c r="J5" s="823"/>
      <c r="K5" s="823"/>
      <c r="L5" s="823"/>
      <c r="M5" s="823"/>
      <c r="N5" s="823"/>
      <c r="O5" s="823"/>
      <c r="P5" s="823"/>
      <c r="Q5" s="823"/>
      <c r="R5" s="823"/>
      <c r="S5" s="823"/>
      <c r="T5" s="823"/>
      <c r="U5" s="823"/>
      <c r="V5" s="823"/>
      <c r="W5" s="823"/>
      <c r="X5" s="824"/>
      <c r="Y5" s="721"/>
    </row>
    <row r="6" spans="2:30" s="621" customFormat="1" ht="19.5" customHeight="1" x14ac:dyDescent="0.25">
      <c r="B6" s="623"/>
      <c r="C6" s="623"/>
      <c r="D6" s="668"/>
      <c r="E6" s="623"/>
      <c r="F6" s="1597" t="s">
        <v>491</v>
      </c>
      <c r="G6" s="1598"/>
      <c r="H6" s="1598"/>
      <c r="I6" s="1598"/>
      <c r="J6" s="1598"/>
      <c r="K6" s="1598"/>
      <c r="L6" s="1598"/>
      <c r="M6" s="1598"/>
      <c r="N6" s="1598"/>
      <c r="O6" s="1598"/>
      <c r="P6" s="1598"/>
      <c r="Q6" s="1598"/>
      <c r="R6" s="1598"/>
      <c r="S6" s="1598"/>
      <c r="T6" s="1598"/>
      <c r="U6" s="1598"/>
      <c r="V6" s="1598"/>
      <c r="W6" s="1599"/>
      <c r="X6" s="825"/>
      <c r="Y6" s="826"/>
    </row>
    <row r="7" spans="2:30" s="621" customFormat="1" ht="64.5" customHeight="1" x14ac:dyDescent="0.25">
      <c r="B7" s="1555" t="s">
        <v>12</v>
      </c>
      <c r="C7" s="625"/>
      <c r="D7" s="871" t="s">
        <v>492</v>
      </c>
      <c r="E7" s="625"/>
      <c r="F7" s="1600" t="s">
        <v>54</v>
      </c>
      <c r="G7" s="1601"/>
      <c r="H7" s="1602" t="s">
        <v>55</v>
      </c>
      <c r="I7" s="1603"/>
      <c r="J7" s="1604" t="s">
        <v>56</v>
      </c>
      <c r="K7" s="1605"/>
      <c r="L7" s="1604" t="s">
        <v>57</v>
      </c>
      <c r="M7" s="1606"/>
      <c r="N7" s="1605" t="s">
        <v>58</v>
      </c>
      <c r="O7" s="1605"/>
      <c r="P7" s="1604" t="s">
        <v>59</v>
      </c>
      <c r="Q7" s="1606"/>
      <c r="R7" s="1602" t="s">
        <v>60</v>
      </c>
      <c r="S7" s="1603"/>
      <c r="T7" s="1604" t="s">
        <v>61</v>
      </c>
      <c r="U7" s="1606"/>
      <c r="V7" s="1604" t="s">
        <v>0</v>
      </c>
      <c r="W7" s="1607"/>
      <c r="X7" s="627"/>
      <c r="Y7" s="1361" t="s">
        <v>493</v>
      </c>
      <c r="AD7" s="827"/>
    </row>
    <row r="8" spans="2:30" s="626" customFormat="1" ht="20.25" customHeight="1" x14ac:dyDescent="0.25">
      <c r="B8" s="1556"/>
      <c r="C8" s="628"/>
      <c r="D8" s="862" t="s">
        <v>9</v>
      </c>
      <c r="E8" s="614"/>
      <c r="F8" s="863" t="s">
        <v>9</v>
      </c>
      <c r="G8" s="864" t="s">
        <v>28</v>
      </c>
      <c r="H8" s="865" t="s">
        <v>9</v>
      </c>
      <c r="I8" s="866" t="s">
        <v>28</v>
      </c>
      <c r="J8" s="864" t="s">
        <v>9</v>
      </c>
      <c r="K8" s="864" t="s">
        <v>28</v>
      </c>
      <c r="L8" s="864" t="s">
        <v>9</v>
      </c>
      <c r="M8" s="864" t="s">
        <v>28</v>
      </c>
      <c r="N8" s="859" t="s">
        <v>9</v>
      </c>
      <c r="O8" s="864" t="s">
        <v>28</v>
      </c>
      <c r="P8" s="864" t="s">
        <v>9</v>
      </c>
      <c r="Q8" s="865" t="s">
        <v>28</v>
      </c>
      <c r="R8" s="865" t="s">
        <v>9</v>
      </c>
      <c r="S8" s="866" t="s">
        <v>28</v>
      </c>
      <c r="T8" s="864" t="s">
        <v>9</v>
      </c>
      <c r="U8" s="867" t="s">
        <v>28</v>
      </c>
      <c r="V8" s="864" t="s">
        <v>9</v>
      </c>
      <c r="W8" s="868" t="s">
        <v>28</v>
      </c>
      <c r="X8" s="869"/>
      <c r="Y8" s="870" t="s">
        <v>9</v>
      </c>
    </row>
    <row r="9" spans="2:30" s="626" customFormat="1" ht="8.25" customHeight="1" x14ac:dyDescent="0.25">
      <c r="B9" s="630"/>
      <c r="C9" s="631"/>
      <c r="E9" s="631"/>
      <c r="F9" s="630"/>
      <c r="G9" s="630"/>
      <c r="H9" s="630"/>
      <c r="I9" s="630"/>
      <c r="J9" s="630"/>
      <c r="K9" s="630"/>
      <c r="L9" s="630"/>
      <c r="M9" s="630"/>
      <c r="N9" s="861"/>
      <c r="O9" s="630"/>
      <c r="P9" s="630"/>
      <c r="Q9" s="630"/>
      <c r="R9" s="630"/>
      <c r="S9" s="630"/>
      <c r="T9" s="630"/>
      <c r="U9" s="630"/>
      <c r="V9" s="828"/>
      <c r="W9" s="829"/>
      <c r="X9" s="630"/>
      <c r="Y9" s="630"/>
    </row>
    <row r="10" spans="2:30" s="631" customFormat="1" ht="18" customHeight="1" x14ac:dyDescent="0.25">
      <c r="B10" s="674" t="s">
        <v>8</v>
      </c>
      <c r="C10" s="633"/>
      <c r="D10" s="1362">
        <v>75818</v>
      </c>
      <c r="E10" s="1363"/>
      <c r="F10" s="1364">
        <v>6</v>
      </c>
      <c r="G10" s="1365">
        <v>5.6534971591176778E-3</v>
      </c>
      <c r="H10" s="1364">
        <v>28856</v>
      </c>
      <c r="I10" s="1365">
        <v>27.18955233724995</v>
      </c>
      <c r="J10" s="1364">
        <v>32356</v>
      </c>
      <c r="K10" s="1365">
        <v>30.487425680068597</v>
      </c>
      <c r="L10" s="1364">
        <v>5511</v>
      </c>
      <c r="M10" s="1365">
        <v>5.1927371406495872</v>
      </c>
      <c r="N10" s="1364">
        <v>11108</v>
      </c>
      <c r="O10" s="1365">
        <v>10.466507740579861</v>
      </c>
      <c r="P10" s="1364">
        <v>1837</v>
      </c>
      <c r="Q10" s="1365">
        <v>1.7309123802165289</v>
      </c>
      <c r="R10" s="1364">
        <v>26446</v>
      </c>
      <c r="S10" s="1365">
        <v>24.918730978337685</v>
      </c>
      <c r="T10" s="1364">
        <v>9</v>
      </c>
      <c r="U10" s="1365">
        <v>8.4802457386765166E-3</v>
      </c>
      <c r="V10" s="1366">
        <v>106129</v>
      </c>
      <c r="W10" s="1365">
        <v>99.999999999999986</v>
      </c>
      <c r="X10" s="1367"/>
      <c r="Y10" s="1368">
        <v>1.3997863304228548</v>
      </c>
    </row>
    <row r="11" spans="2:30" s="633" customFormat="1" ht="18" customHeight="1" x14ac:dyDescent="0.25">
      <c r="B11" s="682" t="s">
        <v>7</v>
      </c>
      <c r="D11" s="1369">
        <v>14250</v>
      </c>
      <c r="E11" s="1363"/>
      <c r="F11" s="1370">
        <v>2485</v>
      </c>
      <c r="G11" s="1371">
        <v>13.32296804632211</v>
      </c>
      <c r="H11" s="1370">
        <v>1932</v>
      </c>
      <c r="I11" s="1371">
        <v>10.35813853742226</v>
      </c>
      <c r="J11" s="1370">
        <v>697</v>
      </c>
      <c r="K11" s="1371">
        <v>3.7368646793909499</v>
      </c>
      <c r="L11" s="1370">
        <v>509</v>
      </c>
      <c r="M11" s="1371">
        <v>2.7289298734720138</v>
      </c>
      <c r="N11" s="1370">
        <v>2907</v>
      </c>
      <c r="O11" s="1371">
        <v>15.585460004289084</v>
      </c>
      <c r="P11" s="1370">
        <v>4537</v>
      </c>
      <c r="Q11" s="1371">
        <v>24.324469225820287</v>
      </c>
      <c r="R11" s="1370">
        <v>5585</v>
      </c>
      <c r="S11" s="1371">
        <v>29.943169633283294</v>
      </c>
      <c r="T11" s="1370">
        <v>0</v>
      </c>
      <c r="U11" s="1371">
        <v>0</v>
      </c>
      <c r="V11" s="1372">
        <v>18652</v>
      </c>
      <c r="W11" s="1371">
        <v>99.999999999999986</v>
      </c>
      <c r="X11" s="1367"/>
      <c r="Y11" s="1373">
        <v>1.3089122807017544</v>
      </c>
    </row>
    <row r="12" spans="2:30" s="633" customFormat="1" ht="22.5" customHeight="1" x14ac:dyDescent="0.25">
      <c r="B12" s="682" t="s">
        <v>37</v>
      </c>
      <c r="D12" s="1369">
        <v>7420</v>
      </c>
      <c r="E12" s="1363"/>
      <c r="F12" s="1374">
        <v>2049</v>
      </c>
      <c r="G12" s="1371">
        <v>20.025410476935104</v>
      </c>
      <c r="H12" s="1374">
        <v>827</v>
      </c>
      <c r="I12" s="1371">
        <v>8.0824863174354959</v>
      </c>
      <c r="J12" s="1374">
        <v>819</v>
      </c>
      <c r="K12" s="1371">
        <v>8.004300234558249</v>
      </c>
      <c r="L12" s="1374">
        <v>541</v>
      </c>
      <c r="M12" s="1371">
        <v>5.2873338545738857</v>
      </c>
      <c r="N12" s="1374">
        <v>1661</v>
      </c>
      <c r="O12" s="1371">
        <v>16.233385457388586</v>
      </c>
      <c r="P12" s="1374">
        <v>1599</v>
      </c>
      <c r="Q12" s="1371">
        <v>15.627443315089915</v>
      </c>
      <c r="R12" s="1374">
        <v>2724</v>
      </c>
      <c r="S12" s="1371">
        <v>26.622361219702892</v>
      </c>
      <c r="T12" s="1374">
        <v>12</v>
      </c>
      <c r="U12" s="1371">
        <v>0.11727912431587177</v>
      </c>
      <c r="V12" s="1372">
        <v>10232</v>
      </c>
      <c r="W12" s="1371">
        <v>100</v>
      </c>
      <c r="X12" s="1367"/>
      <c r="Y12" s="1373">
        <v>1.3789757412398922</v>
      </c>
    </row>
    <row r="13" spans="2:30" s="633" customFormat="1" ht="18" customHeight="1" x14ac:dyDescent="0.25">
      <c r="B13" s="682" t="s">
        <v>38</v>
      </c>
      <c r="D13" s="1369">
        <v>8329</v>
      </c>
      <c r="E13" s="1363"/>
      <c r="F13" s="1370">
        <v>432</v>
      </c>
      <c r="G13" s="1371">
        <v>3.5755669591127295</v>
      </c>
      <c r="H13" s="1370">
        <v>2944</v>
      </c>
      <c r="I13" s="1371">
        <v>24.366826684323787</v>
      </c>
      <c r="J13" s="1370">
        <v>658</v>
      </c>
      <c r="K13" s="1371">
        <v>5.4461181923522597</v>
      </c>
      <c r="L13" s="1370">
        <v>637</v>
      </c>
      <c r="M13" s="1371">
        <v>5.2723059096176126</v>
      </c>
      <c r="N13" s="1370">
        <v>2200</v>
      </c>
      <c r="O13" s="1371">
        <v>18.208905810296308</v>
      </c>
      <c r="P13" s="1370">
        <v>437</v>
      </c>
      <c r="Q13" s="1371">
        <v>3.6169508359543121</v>
      </c>
      <c r="R13" s="1370">
        <v>4774</v>
      </c>
      <c r="S13" s="1371">
        <v>39.513325608342988</v>
      </c>
      <c r="T13" s="1370">
        <v>0</v>
      </c>
      <c r="U13" s="1371">
        <v>0</v>
      </c>
      <c r="V13" s="1372">
        <v>12082</v>
      </c>
      <c r="W13" s="1371">
        <v>100</v>
      </c>
      <c r="X13" s="1367"/>
      <c r="Y13" s="1373">
        <v>1.4505943090407012</v>
      </c>
    </row>
    <row r="14" spans="2:30" s="633" customFormat="1" ht="18" customHeight="1" x14ac:dyDescent="0.25">
      <c r="B14" s="682" t="s">
        <v>6</v>
      </c>
      <c r="D14" s="1369">
        <v>18705</v>
      </c>
      <c r="E14" s="1363"/>
      <c r="F14" s="1370">
        <v>619</v>
      </c>
      <c r="G14" s="1371">
        <v>3.0432645034414945</v>
      </c>
      <c r="H14" s="1370">
        <v>1092</v>
      </c>
      <c r="I14" s="1371">
        <v>5.3687315634218287</v>
      </c>
      <c r="J14" s="1370">
        <v>226</v>
      </c>
      <c r="K14" s="1371">
        <v>1.1111111111111112</v>
      </c>
      <c r="L14" s="1370">
        <v>1697</v>
      </c>
      <c r="M14" s="1371">
        <v>8.3431661750245816</v>
      </c>
      <c r="N14" s="1370">
        <v>3062</v>
      </c>
      <c r="O14" s="1371">
        <v>15.054080629301868</v>
      </c>
      <c r="P14" s="1370">
        <v>3552</v>
      </c>
      <c r="Q14" s="1371">
        <v>17.463126843657818</v>
      </c>
      <c r="R14" s="1370">
        <v>10010</v>
      </c>
      <c r="S14" s="1371">
        <v>49.213372664700096</v>
      </c>
      <c r="T14" s="1370">
        <v>82</v>
      </c>
      <c r="U14" s="1371">
        <v>0.40314650934119961</v>
      </c>
      <c r="V14" s="1372">
        <v>20340</v>
      </c>
      <c r="W14" s="1371">
        <v>99.999999999999986</v>
      </c>
      <c r="X14" s="1367"/>
      <c r="Y14" s="1373">
        <v>1.0874097834803529</v>
      </c>
    </row>
    <row r="15" spans="2:30" s="633" customFormat="1" ht="18" customHeight="1" x14ac:dyDescent="0.25">
      <c r="B15" s="682" t="s">
        <v>5</v>
      </c>
      <c r="D15" s="1369">
        <v>5108</v>
      </c>
      <c r="E15" s="1363"/>
      <c r="F15" s="1374">
        <v>2346</v>
      </c>
      <c r="G15" s="1371">
        <v>27.783041212695405</v>
      </c>
      <c r="H15" s="1374">
        <v>716</v>
      </c>
      <c r="I15" s="1371">
        <v>8.4793936522974889</v>
      </c>
      <c r="J15" s="1374">
        <v>377</v>
      </c>
      <c r="K15" s="1371">
        <v>4.464708668877309</v>
      </c>
      <c r="L15" s="1374">
        <v>718</v>
      </c>
      <c r="M15" s="1371">
        <v>8.5030791094268121</v>
      </c>
      <c r="N15" s="1374">
        <v>1766</v>
      </c>
      <c r="O15" s="1371">
        <v>20.914258645191854</v>
      </c>
      <c r="P15" s="1374">
        <v>259</v>
      </c>
      <c r="Q15" s="1371">
        <v>3.067266698247276</v>
      </c>
      <c r="R15" s="1374">
        <v>2262</v>
      </c>
      <c r="S15" s="1371">
        <v>26.788252013263858</v>
      </c>
      <c r="T15" s="1374">
        <v>0</v>
      </c>
      <c r="U15" s="1371">
        <v>0</v>
      </c>
      <c r="V15" s="1372">
        <v>8444</v>
      </c>
      <c r="W15" s="1371">
        <v>100.00000000000001</v>
      </c>
      <c r="X15" s="1367"/>
      <c r="Y15" s="1373">
        <v>1.6530931871574002</v>
      </c>
    </row>
    <row r="16" spans="2:30" s="742" customFormat="1" ht="18" customHeight="1" x14ac:dyDescent="0.25">
      <c r="B16" s="836" t="s">
        <v>4</v>
      </c>
      <c r="D16" s="1369">
        <v>34341</v>
      </c>
      <c r="E16" s="1363"/>
      <c r="F16" s="1370">
        <v>5826</v>
      </c>
      <c r="G16" s="1371">
        <v>12.226909274066612</v>
      </c>
      <c r="H16" s="1370">
        <v>4858</v>
      </c>
      <c r="I16" s="1371">
        <v>10.195387101513148</v>
      </c>
      <c r="J16" s="1370">
        <v>3378</v>
      </c>
      <c r="K16" s="1371">
        <v>7.0893408046338857</v>
      </c>
      <c r="L16" s="1370">
        <v>2070</v>
      </c>
      <c r="M16" s="1371">
        <v>4.3442674557703205</v>
      </c>
      <c r="N16" s="1370">
        <v>5526</v>
      </c>
      <c r="O16" s="1371">
        <v>11.597305294969464</v>
      </c>
      <c r="P16" s="1370">
        <v>15721</v>
      </c>
      <c r="Q16" s="1371">
        <v>32.993347184620873</v>
      </c>
      <c r="R16" s="1370">
        <v>9648</v>
      </c>
      <c r="S16" s="1371">
        <v>20.248063967764278</v>
      </c>
      <c r="T16" s="1370">
        <v>622</v>
      </c>
      <c r="U16" s="1371">
        <v>1.30537891666142</v>
      </c>
      <c r="V16" s="1372">
        <v>47649</v>
      </c>
      <c r="W16" s="1371">
        <v>100.00000000000001</v>
      </c>
      <c r="X16" s="1367"/>
      <c r="Y16" s="1373">
        <v>1.3875251157508517</v>
      </c>
    </row>
    <row r="17" spans="2:25" s="742" customFormat="1" ht="18" customHeight="1" x14ac:dyDescent="0.25">
      <c r="B17" s="836" t="s">
        <v>40</v>
      </c>
      <c r="D17" s="1369">
        <v>24773</v>
      </c>
      <c r="E17" s="1363"/>
      <c r="F17" s="1370">
        <v>4832</v>
      </c>
      <c r="G17" s="1371">
        <v>13.414024762645051</v>
      </c>
      <c r="H17" s="1370">
        <v>5740</v>
      </c>
      <c r="I17" s="1371">
        <v>15.934706568208318</v>
      </c>
      <c r="J17" s="1370">
        <v>2875</v>
      </c>
      <c r="K17" s="1371">
        <v>7.9812336905224583</v>
      </c>
      <c r="L17" s="1370">
        <v>1437</v>
      </c>
      <c r="M17" s="1371">
        <v>3.9892288046193993</v>
      </c>
      <c r="N17" s="1370">
        <v>7590</v>
      </c>
      <c r="O17" s="1371">
        <v>21.070456942979291</v>
      </c>
      <c r="P17" s="1370">
        <v>4526</v>
      </c>
      <c r="Q17" s="1371">
        <v>12.564543889845094</v>
      </c>
      <c r="R17" s="1370">
        <v>9008</v>
      </c>
      <c r="S17" s="1371">
        <v>25.006940203209151</v>
      </c>
      <c r="T17" s="1370">
        <v>14</v>
      </c>
      <c r="U17" s="1371">
        <v>3.8865137971239798E-2</v>
      </c>
      <c r="V17" s="1372">
        <v>36022</v>
      </c>
      <c r="W17" s="1371">
        <v>100.00000000000001</v>
      </c>
      <c r="X17" s="1367"/>
      <c r="Y17" s="1373">
        <v>1.4540830743147781</v>
      </c>
    </row>
    <row r="18" spans="2:25" s="742" customFormat="1" ht="18" customHeight="1" x14ac:dyDescent="0.25">
      <c r="B18" s="836" t="s">
        <v>41</v>
      </c>
      <c r="D18" s="1369">
        <v>46448</v>
      </c>
      <c r="E18" s="1363"/>
      <c r="F18" s="1370">
        <v>9</v>
      </c>
      <c r="G18" s="1371">
        <v>1.5577132769094969E-2</v>
      </c>
      <c r="H18" s="1370">
        <v>4420</v>
      </c>
      <c r="I18" s="1371">
        <v>7.6501029821555289</v>
      </c>
      <c r="J18" s="1370">
        <v>5833</v>
      </c>
      <c r="K18" s="1371">
        <v>10.095712826903439</v>
      </c>
      <c r="L18" s="1370">
        <v>3642</v>
      </c>
      <c r="M18" s="1371">
        <v>6.3035463938937637</v>
      </c>
      <c r="N18" s="1370">
        <v>14695</v>
      </c>
      <c r="O18" s="1371">
        <v>25.433996226872285</v>
      </c>
      <c r="P18" s="1370">
        <v>6611</v>
      </c>
      <c r="Q18" s="1371">
        <v>11.442269415165205</v>
      </c>
      <c r="R18" s="1370">
        <v>22501</v>
      </c>
      <c r="S18" s="1371">
        <v>38.944562715267324</v>
      </c>
      <c r="T18" s="1370">
        <v>66</v>
      </c>
      <c r="U18" s="1371">
        <v>0.1142323069733631</v>
      </c>
      <c r="V18" s="1372">
        <v>57777</v>
      </c>
      <c r="W18" s="1371">
        <v>100.00000000000001</v>
      </c>
      <c r="X18" s="1367"/>
      <c r="Y18" s="1373">
        <v>1.2439071650017224</v>
      </c>
    </row>
    <row r="19" spans="2:25" s="742" customFormat="1" ht="18" customHeight="1" x14ac:dyDescent="0.25">
      <c r="B19" s="836" t="s">
        <v>3</v>
      </c>
      <c r="D19" s="1369">
        <v>48371</v>
      </c>
      <c r="E19" s="1363"/>
      <c r="F19" s="1370">
        <v>22</v>
      </c>
      <c r="G19" s="1371">
        <v>3.0459101733399791E-2</v>
      </c>
      <c r="H19" s="1370">
        <v>20246</v>
      </c>
      <c r="I19" s="1371">
        <v>28.03068062247328</v>
      </c>
      <c r="J19" s="1370">
        <v>1160</v>
      </c>
      <c r="K19" s="1371">
        <v>1.6060253641247162</v>
      </c>
      <c r="L19" s="1370">
        <v>3164</v>
      </c>
      <c r="M19" s="1371">
        <v>4.3805726311125879</v>
      </c>
      <c r="N19" s="1370">
        <v>6108</v>
      </c>
      <c r="O19" s="1371">
        <v>8.4565542448911781</v>
      </c>
      <c r="P19" s="1370">
        <v>7715</v>
      </c>
      <c r="Q19" s="1371">
        <v>10.681453176053608</v>
      </c>
      <c r="R19" s="1370">
        <v>33480</v>
      </c>
      <c r="S19" s="1371">
        <v>46.353214819737495</v>
      </c>
      <c r="T19" s="1370">
        <v>333</v>
      </c>
      <c r="U19" s="1371">
        <v>0.46104003987373315</v>
      </c>
      <c r="V19" s="1372">
        <v>72228</v>
      </c>
      <c r="W19" s="1371">
        <v>100</v>
      </c>
      <c r="X19" s="1367"/>
      <c r="Y19" s="1373">
        <v>1.493208740774431</v>
      </c>
    </row>
    <row r="20" spans="2:25" s="633" customFormat="1" ht="18" customHeight="1" x14ac:dyDescent="0.25">
      <c r="B20" s="836" t="s">
        <v>2</v>
      </c>
      <c r="D20" s="1369">
        <v>12282</v>
      </c>
      <c r="E20" s="1363"/>
      <c r="F20" s="1370">
        <v>425</v>
      </c>
      <c r="G20" s="1371">
        <v>3.0779258400926999</v>
      </c>
      <c r="H20" s="1370">
        <v>931</v>
      </c>
      <c r="I20" s="1371">
        <v>6.7424681344148318</v>
      </c>
      <c r="J20" s="1370">
        <v>179</v>
      </c>
      <c r="K20" s="1371">
        <v>1.2963499420625724</v>
      </c>
      <c r="L20" s="1370">
        <v>772</v>
      </c>
      <c r="M20" s="1371">
        <v>5.5909617612977982</v>
      </c>
      <c r="N20" s="1370">
        <v>3321</v>
      </c>
      <c r="O20" s="1371">
        <v>24.051274623406719</v>
      </c>
      <c r="P20" s="1370">
        <v>6113</v>
      </c>
      <c r="Q20" s="1371">
        <v>44.27143684820394</v>
      </c>
      <c r="R20" s="1370">
        <v>2067</v>
      </c>
      <c r="S20" s="1371">
        <v>14.969582850521437</v>
      </c>
      <c r="T20" s="1370">
        <v>0</v>
      </c>
      <c r="U20" s="1371">
        <v>0</v>
      </c>
      <c r="V20" s="1372">
        <v>13808</v>
      </c>
      <c r="W20" s="1371">
        <v>99.999999999999986</v>
      </c>
      <c r="X20" s="1367"/>
      <c r="Y20" s="1373">
        <v>1.1242468653313793</v>
      </c>
    </row>
    <row r="21" spans="2:25" s="633" customFormat="1" ht="18" customHeight="1" x14ac:dyDescent="0.25">
      <c r="B21" s="682" t="s">
        <v>35</v>
      </c>
      <c r="D21" s="1369">
        <v>28630</v>
      </c>
      <c r="E21" s="1363"/>
      <c r="F21" s="1370">
        <v>1315</v>
      </c>
      <c r="G21" s="1371">
        <v>3.7277469100805081</v>
      </c>
      <c r="H21" s="1370">
        <v>5311</v>
      </c>
      <c r="I21" s="1371">
        <v>15.05556185508561</v>
      </c>
      <c r="J21" s="1370">
        <v>7494</v>
      </c>
      <c r="K21" s="1371">
        <v>21.24390520467173</v>
      </c>
      <c r="L21" s="1370">
        <v>1622</v>
      </c>
      <c r="M21" s="1371">
        <v>4.5980269871867563</v>
      </c>
      <c r="N21" s="1370">
        <v>3670</v>
      </c>
      <c r="O21" s="1371">
        <v>10.403673885928109</v>
      </c>
      <c r="P21" s="1370">
        <v>7137</v>
      </c>
      <c r="Q21" s="1371">
        <v>20.231885701326682</v>
      </c>
      <c r="R21" s="1370">
        <v>8638</v>
      </c>
      <c r="S21" s="1371">
        <v>24.486903277015536</v>
      </c>
      <c r="T21" s="1370">
        <v>89</v>
      </c>
      <c r="U21" s="1371">
        <v>0.2522961787050686</v>
      </c>
      <c r="V21" s="1372">
        <v>35276</v>
      </c>
      <c r="W21" s="1371">
        <v>99.999999999999986</v>
      </c>
      <c r="X21" s="1367"/>
      <c r="Y21" s="1373">
        <v>1.2321341250436606</v>
      </c>
    </row>
    <row r="22" spans="2:25" s="633" customFormat="1" ht="21" customHeight="1" x14ac:dyDescent="0.25">
      <c r="B22" s="682" t="s">
        <v>42</v>
      </c>
      <c r="D22" s="1369">
        <v>68067</v>
      </c>
      <c r="E22" s="1363"/>
      <c r="F22" s="1370">
        <v>2570</v>
      </c>
      <c r="G22" s="1371">
        <v>2.6556719780106226</v>
      </c>
      <c r="H22" s="1370">
        <v>22288</v>
      </c>
      <c r="I22" s="1371">
        <v>23.030979395292125</v>
      </c>
      <c r="J22" s="1370">
        <v>17108</v>
      </c>
      <c r="K22" s="1371">
        <v>17.678302023270714</v>
      </c>
      <c r="L22" s="1370">
        <v>7172</v>
      </c>
      <c r="M22" s="1371">
        <v>7.4110814888296446</v>
      </c>
      <c r="N22" s="1370">
        <v>15436</v>
      </c>
      <c r="O22" s="1371">
        <v>15.950565234463802</v>
      </c>
      <c r="P22" s="1370">
        <v>14117</v>
      </c>
      <c r="Q22" s="1371">
        <v>14.58759584185835</v>
      </c>
      <c r="R22" s="1370">
        <v>18017</v>
      </c>
      <c r="S22" s="1371">
        <v>18.617603901874471</v>
      </c>
      <c r="T22" s="1370">
        <v>66</v>
      </c>
      <c r="U22" s="1371">
        <v>6.8200136400272796E-2</v>
      </c>
      <c r="V22" s="1372">
        <v>96774</v>
      </c>
      <c r="W22" s="1371">
        <v>100</v>
      </c>
      <c r="X22" s="1367"/>
      <c r="Y22" s="1373">
        <v>1.4217462206355502</v>
      </c>
    </row>
    <row r="23" spans="2:25" s="633" customFormat="1" ht="18" customHeight="1" x14ac:dyDescent="0.25">
      <c r="B23" s="682" t="s">
        <v>43</v>
      </c>
      <c r="D23" s="1369">
        <v>14644</v>
      </c>
      <c r="E23" s="1363"/>
      <c r="F23" s="1370">
        <v>1139</v>
      </c>
      <c r="G23" s="1371">
        <v>6.2841379310344827</v>
      </c>
      <c r="H23" s="1370">
        <v>2918</v>
      </c>
      <c r="I23" s="1371">
        <v>16.099310344827586</v>
      </c>
      <c r="J23" s="1370">
        <v>527</v>
      </c>
      <c r="K23" s="1371">
        <v>2.9075862068965517</v>
      </c>
      <c r="L23" s="1370">
        <v>1508</v>
      </c>
      <c r="M23" s="1371">
        <v>8.32</v>
      </c>
      <c r="N23" s="1370">
        <v>2803</v>
      </c>
      <c r="O23" s="1371">
        <v>15.464827586206896</v>
      </c>
      <c r="P23" s="1370">
        <v>969</v>
      </c>
      <c r="Q23" s="1371">
        <v>5.346206896551724</v>
      </c>
      <c r="R23" s="1370">
        <v>8261</v>
      </c>
      <c r="S23" s="1371">
        <v>45.577931034482759</v>
      </c>
      <c r="T23" s="1370">
        <v>0</v>
      </c>
      <c r="U23" s="1371">
        <v>0</v>
      </c>
      <c r="V23" s="1372">
        <v>18125</v>
      </c>
      <c r="W23" s="1371">
        <v>100</v>
      </c>
      <c r="X23" s="1367"/>
      <c r="Y23" s="1373">
        <v>1.2377082764272056</v>
      </c>
    </row>
    <row r="24" spans="2:25" s="633" customFormat="1" ht="22.5" customHeight="1" x14ac:dyDescent="0.25">
      <c r="B24" s="682" t="s">
        <v>44</v>
      </c>
      <c r="D24" s="1369">
        <v>3374</v>
      </c>
      <c r="E24" s="1363"/>
      <c r="F24" s="1374">
        <v>367</v>
      </c>
      <c r="G24" s="1375">
        <v>8.3390138604862525</v>
      </c>
      <c r="H24" s="1374">
        <v>402</v>
      </c>
      <c r="I24" s="1371">
        <v>9.1342876618950246</v>
      </c>
      <c r="J24" s="1374">
        <v>206</v>
      </c>
      <c r="K24" s="1371">
        <v>4.6807543740059074</v>
      </c>
      <c r="L24" s="1374">
        <v>199</v>
      </c>
      <c r="M24" s="1371">
        <v>4.5216996137241532</v>
      </c>
      <c r="N24" s="1374">
        <v>1058</v>
      </c>
      <c r="O24" s="1371">
        <v>24.039990911156554</v>
      </c>
      <c r="P24" s="1374">
        <v>783</v>
      </c>
      <c r="Q24" s="1371">
        <v>17.791411042944784</v>
      </c>
      <c r="R24" s="1374">
        <v>1374</v>
      </c>
      <c r="S24" s="1371">
        <v>31.22017723244717</v>
      </c>
      <c r="T24" s="1374">
        <v>12</v>
      </c>
      <c r="U24" s="1371">
        <v>0.27266530334014999</v>
      </c>
      <c r="V24" s="1376">
        <v>4401</v>
      </c>
      <c r="W24" s="1371">
        <v>100</v>
      </c>
      <c r="X24" s="1367"/>
      <c r="Y24" s="1373">
        <v>1.3043864848844102</v>
      </c>
    </row>
    <row r="25" spans="2:25" s="633" customFormat="1" ht="18" customHeight="1" x14ac:dyDescent="0.25">
      <c r="B25" s="682" t="s">
        <v>45</v>
      </c>
      <c r="D25" s="1369">
        <v>17411</v>
      </c>
      <c r="E25" s="1363"/>
      <c r="F25" s="1374">
        <v>267</v>
      </c>
      <c r="G25" s="1375">
        <v>1.0633637341192401</v>
      </c>
      <c r="H25" s="1374">
        <v>5326</v>
      </c>
      <c r="I25" s="1371">
        <v>21.211517782468437</v>
      </c>
      <c r="J25" s="1374">
        <v>1398</v>
      </c>
      <c r="K25" s="1371">
        <v>5.5677247202198412</v>
      </c>
      <c r="L25" s="1374">
        <v>2001</v>
      </c>
      <c r="M25" s="1371">
        <v>7.9692540523318334</v>
      </c>
      <c r="N25" s="1374">
        <v>5951</v>
      </c>
      <c r="O25" s="1371">
        <v>23.700665100163288</v>
      </c>
      <c r="P25" s="1374">
        <v>735</v>
      </c>
      <c r="Q25" s="1371">
        <v>2.927237245609144</v>
      </c>
      <c r="R25" s="1374">
        <v>7305</v>
      </c>
      <c r="S25" s="1371">
        <v>29.093153849217412</v>
      </c>
      <c r="T25" s="1374">
        <v>2126</v>
      </c>
      <c r="U25" s="1371">
        <v>8.4670835158708027</v>
      </c>
      <c r="V25" s="1376">
        <v>25109</v>
      </c>
      <c r="W25" s="1371">
        <v>99.999999999999986</v>
      </c>
      <c r="X25" s="1367"/>
      <c r="Y25" s="1373">
        <v>1.442134282924588</v>
      </c>
    </row>
    <row r="26" spans="2:25" s="633" customFormat="1" ht="18" customHeight="1" x14ac:dyDescent="0.25">
      <c r="B26" s="682" t="s">
        <v>46</v>
      </c>
      <c r="D26" s="1369">
        <v>2198</v>
      </c>
      <c r="E26" s="1363"/>
      <c r="F26" s="1374">
        <v>404</v>
      </c>
      <c r="G26" s="1375">
        <v>11.562678878076703</v>
      </c>
      <c r="H26" s="1374">
        <v>455</v>
      </c>
      <c r="I26" s="1371">
        <v>13.022323983972525</v>
      </c>
      <c r="J26" s="1374">
        <v>617</v>
      </c>
      <c r="K26" s="1371">
        <v>17.658843732112192</v>
      </c>
      <c r="L26" s="1374">
        <v>425</v>
      </c>
      <c r="M26" s="1371">
        <v>12.163709215798512</v>
      </c>
      <c r="N26" s="1374">
        <v>708</v>
      </c>
      <c r="O26" s="1371">
        <v>20.263308528906698</v>
      </c>
      <c r="P26" s="1374">
        <v>410</v>
      </c>
      <c r="Q26" s="1371">
        <v>11.734401831711505</v>
      </c>
      <c r="R26" s="1374">
        <v>475</v>
      </c>
      <c r="S26" s="1371">
        <v>13.594733829421866</v>
      </c>
      <c r="T26" s="1374">
        <v>0</v>
      </c>
      <c r="U26" s="1371">
        <v>0</v>
      </c>
      <c r="V26" s="1376">
        <v>3494</v>
      </c>
      <c r="W26" s="1371">
        <v>100.00000000000001</v>
      </c>
      <c r="X26" s="1367"/>
      <c r="Y26" s="1373">
        <v>1.5896269335759781</v>
      </c>
    </row>
    <row r="27" spans="2:25" s="633" customFormat="1" ht="18" customHeight="1" x14ac:dyDescent="0.25">
      <c r="B27" s="682" t="s">
        <v>1</v>
      </c>
      <c r="D27" s="1369">
        <v>1179</v>
      </c>
      <c r="E27" s="1363"/>
      <c r="F27" s="1374">
        <v>177</v>
      </c>
      <c r="G27" s="1375">
        <v>11.768617021276595</v>
      </c>
      <c r="H27" s="1374">
        <v>198</v>
      </c>
      <c r="I27" s="1371">
        <v>13.164893617021276</v>
      </c>
      <c r="J27" s="1374">
        <v>372</v>
      </c>
      <c r="K27" s="1371">
        <v>24.73404255319149</v>
      </c>
      <c r="L27" s="1374">
        <v>21</v>
      </c>
      <c r="M27" s="1371">
        <v>1.3962765957446808</v>
      </c>
      <c r="N27" s="1374">
        <v>80</v>
      </c>
      <c r="O27" s="1371">
        <v>5.3191489361702127</v>
      </c>
      <c r="P27" s="1374">
        <v>0</v>
      </c>
      <c r="Q27" s="1371">
        <v>0</v>
      </c>
      <c r="R27" s="1374">
        <v>656</v>
      </c>
      <c r="S27" s="1371">
        <v>43.617021276595743</v>
      </c>
      <c r="T27" s="1374">
        <v>0</v>
      </c>
      <c r="U27" s="1371">
        <v>0</v>
      </c>
      <c r="V27" s="1372">
        <v>1504</v>
      </c>
      <c r="W27" s="1371">
        <v>100</v>
      </c>
      <c r="X27" s="1367"/>
      <c r="Y27" s="1373">
        <v>1.2756573367260391</v>
      </c>
    </row>
    <row r="28" spans="2:25" s="633" customFormat="1" ht="8.25" customHeight="1" x14ac:dyDescent="0.25">
      <c r="B28" s="688"/>
      <c r="D28" s="1377"/>
      <c r="E28" s="1363"/>
      <c r="F28" s="1378"/>
      <c r="G28" s="1379"/>
      <c r="H28" s="1378"/>
      <c r="I28" s="1380"/>
      <c r="J28" s="1378"/>
      <c r="K28" s="1380"/>
      <c r="L28" s="1378"/>
      <c r="M28" s="1380"/>
      <c r="N28" s="1378"/>
      <c r="O28" s="1379"/>
      <c r="P28" s="1378"/>
      <c r="Q28" s="1379"/>
      <c r="R28" s="1378"/>
      <c r="S28" s="1379"/>
      <c r="T28" s="1378"/>
      <c r="U28" s="1379"/>
      <c r="V28" s="1381"/>
      <c r="W28" s="1380"/>
      <c r="X28" s="1367"/>
      <c r="Y28" s="1382"/>
    </row>
    <row r="29" spans="2:25" s="633" customFormat="1" ht="3" customHeight="1" x14ac:dyDescent="0.25">
      <c r="B29" s="630"/>
      <c r="C29" s="631"/>
      <c r="D29" s="1383"/>
      <c r="E29" s="1384"/>
      <c r="F29" s="1385"/>
      <c r="G29" s="1385"/>
      <c r="H29" s="1385"/>
      <c r="I29" s="1385"/>
      <c r="J29" s="1385"/>
      <c r="K29" s="1385"/>
      <c r="L29" s="1385"/>
      <c r="M29" s="1385"/>
      <c r="N29" s="1385"/>
      <c r="O29" s="1385"/>
      <c r="P29" s="1385"/>
      <c r="Q29" s="1385"/>
      <c r="R29" s="1385"/>
      <c r="S29" s="1385"/>
      <c r="T29" s="1385"/>
      <c r="U29" s="1385"/>
      <c r="V29" s="1386"/>
      <c r="W29" s="1385"/>
      <c r="X29" s="1385"/>
      <c r="Y29" s="1385"/>
    </row>
    <row r="30" spans="2:25" s="1225" customFormat="1" ht="20.25" customHeight="1" x14ac:dyDescent="0.25">
      <c r="B30" s="1249" t="s">
        <v>0</v>
      </c>
      <c r="D30" s="1387">
        <f>SUM(D10:D27)</f>
        <v>431348</v>
      </c>
      <c r="E30" s="1388"/>
      <c r="F30" s="1389">
        <f>SUM(F10:F27)</f>
        <v>25290</v>
      </c>
      <c r="G30" s="1390">
        <f>F30*100/$V30</f>
        <v>4.3006839600983593</v>
      </c>
      <c r="H30" s="1389">
        <f>SUM(H10:H27)</f>
        <v>109460</v>
      </c>
      <c r="I30" s="1390">
        <f>H30*100/$V30</f>
        <v>18.614190046356917</v>
      </c>
      <c r="J30" s="1389">
        <f>SUM(J10:J27)</f>
        <v>76280</v>
      </c>
      <c r="K30" s="1390">
        <f>J30*100/$V30</f>
        <v>12.971774316975203</v>
      </c>
      <c r="L30" s="1389">
        <f>SUM(L10:L27)</f>
        <v>33646</v>
      </c>
      <c r="M30" s="1390">
        <f>L30*100/$V30</f>
        <v>5.7216612305840018</v>
      </c>
      <c r="N30" s="1389">
        <f>SUM(N10:N27)</f>
        <v>89650</v>
      </c>
      <c r="O30" s="1390">
        <f>N30*100/$V30</f>
        <v>15.245405971641674</v>
      </c>
      <c r="P30" s="1389">
        <f>SUM(P10:P27)</f>
        <v>77058</v>
      </c>
      <c r="Q30" s="1390">
        <f>P30*100/$V30</f>
        <v>13.104076891943828</v>
      </c>
      <c r="R30" s="1389">
        <f>SUM(R10:R27)</f>
        <v>173231</v>
      </c>
      <c r="S30" s="1390">
        <f>R30*100/$V30</f>
        <v>29.458749825693907</v>
      </c>
      <c r="T30" s="1389">
        <f>SUM(T10:T28)</f>
        <v>3431</v>
      </c>
      <c r="U30" s="1390">
        <f>T30*100/$V30</f>
        <v>0.583457756706108</v>
      </c>
      <c r="V30" s="1389">
        <f>SUM(V10:V27)</f>
        <v>588046</v>
      </c>
      <c r="W30" s="1390">
        <f>G30+I30+K30+M30+O30+Q30+S30+U30</f>
        <v>100</v>
      </c>
      <c r="X30" s="1391"/>
      <c r="Y30" s="1392">
        <f>(V30/D30)</f>
        <v>1.3632751282027504</v>
      </c>
    </row>
    <row r="31" spans="2:25" s="631" customFormat="1" ht="5.25" customHeight="1" x14ac:dyDescent="0.25">
      <c r="B31" s="644"/>
      <c r="C31" s="645"/>
      <c r="D31" s="646"/>
      <c r="E31" s="645"/>
      <c r="F31" s="646"/>
      <c r="G31" s="849"/>
      <c r="H31" s="646"/>
      <c r="I31" s="849"/>
      <c r="J31" s="646"/>
      <c r="K31" s="849"/>
      <c r="L31" s="646"/>
      <c r="M31" s="849"/>
      <c r="N31" s="646"/>
      <c r="O31" s="849"/>
      <c r="P31" s="646"/>
      <c r="Q31" s="849"/>
      <c r="R31" s="646"/>
      <c r="S31" s="849"/>
      <c r="T31" s="646"/>
      <c r="U31" s="849"/>
      <c r="V31" s="646"/>
      <c r="W31" s="849"/>
      <c r="X31" s="849"/>
      <c r="Y31" s="849"/>
    </row>
    <row r="32" spans="2:25" s="697" customFormat="1" ht="18.75" customHeight="1" x14ac:dyDescent="0.25">
      <c r="B32" s="850" t="s">
        <v>39</v>
      </c>
      <c r="C32" s="851"/>
      <c r="D32" s="851"/>
      <c r="E32" s="851"/>
      <c r="F32" s="851"/>
      <c r="G32" s="851"/>
      <c r="H32" s="851"/>
      <c r="I32" s="851"/>
      <c r="J32" s="851"/>
      <c r="K32" s="851"/>
      <c r="L32" s="851"/>
      <c r="N32" s="851"/>
      <c r="O32" s="851"/>
      <c r="P32" s="851"/>
      <c r="Q32" s="851"/>
      <c r="R32" s="851"/>
      <c r="S32" s="851"/>
      <c r="T32" s="851"/>
      <c r="U32" s="851"/>
      <c r="V32" s="851"/>
      <c r="W32" s="851"/>
    </row>
    <row r="33" spans="2:25" s="852" customFormat="1" x14ac:dyDescent="0.35">
      <c r="B33" s="698" t="s">
        <v>47</v>
      </c>
      <c r="X33" s="697"/>
      <c r="Y33" s="697"/>
    </row>
    <row r="34" spans="2:25" s="852" customFormat="1" x14ac:dyDescent="0.25">
      <c r="X34" s="697"/>
      <c r="Y34" s="697"/>
    </row>
    <row r="35" spans="2:25" s="852" customFormat="1" x14ac:dyDescent="0.25">
      <c r="X35" s="697"/>
      <c r="Y35" s="697"/>
    </row>
    <row r="36" spans="2:25" s="852" customFormat="1" x14ac:dyDescent="0.25">
      <c r="D36" s="853"/>
      <c r="T36" s="697"/>
      <c r="U36" s="697"/>
    </row>
    <row r="37" spans="2:25" s="852" customFormat="1" x14ac:dyDescent="0.25">
      <c r="T37" s="697"/>
      <c r="U37" s="697"/>
    </row>
    <row r="38" spans="2:25" s="852" customFormat="1" x14ac:dyDescent="0.25">
      <c r="T38" s="697"/>
      <c r="U38" s="697"/>
    </row>
    <row r="39" spans="2:25" s="852" customFormat="1" x14ac:dyDescent="0.25">
      <c r="T39" s="697"/>
      <c r="U39" s="697"/>
    </row>
    <row r="40" spans="2:25" s="852" customFormat="1" x14ac:dyDescent="0.25">
      <c r="T40" s="697"/>
      <c r="U40" s="697"/>
    </row>
    <row r="41" spans="2:25" s="852" customFormat="1" x14ac:dyDescent="0.25">
      <c r="T41" s="697"/>
      <c r="U41" s="697"/>
    </row>
    <row r="42" spans="2:25" x14ac:dyDescent="0.25">
      <c r="T42" s="732"/>
      <c r="U42" s="732"/>
      <c r="X42" s="615"/>
      <c r="Y42" s="615"/>
    </row>
    <row r="43" spans="2:25" x14ac:dyDescent="0.25">
      <c r="T43" s="732"/>
      <c r="U43" s="732"/>
      <c r="X43" s="615"/>
      <c r="Y43" s="615"/>
    </row>
    <row r="44" spans="2:25" x14ac:dyDescent="0.25">
      <c r="T44" s="732"/>
      <c r="U44" s="732"/>
      <c r="X44" s="615"/>
      <c r="Y44" s="615"/>
    </row>
    <row r="45" spans="2:25" x14ac:dyDescent="0.25">
      <c r="T45" s="732"/>
      <c r="U45" s="732"/>
      <c r="X45" s="615"/>
      <c r="Y45" s="615"/>
    </row>
    <row r="46" spans="2:25" x14ac:dyDescent="0.25">
      <c r="T46" s="732"/>
      <c r="U46" s="732"/>
      <c r="X46" s="615"/>
      <c r="Y46" s="615"/>
    </row>
    <row r="47" spans="2:25" x14ac:dyDescent="0.25">
      <c r="T47" s="732"/>
      <c r="U47" s="732"/>
      <c r="X47" s="615"/>
      <c r="Y47" s="615"/>
    </row>
    <row r="48" spans="2:25" x14ac:dyDescent="0.25">
      <c r="T48" s="732"/>
      <c r="U48" s="732"/>
      <c r="X48" s="615"/>
      <c r="Y48" s="615"/>
    </row>
    <row r="49" spans="20:25" x14ac:dyDescent="0.25">
      <c r="T49" s="732"/>
      <c r="U49" s="732"/>
      <c r="X49" s="615"/>
      <c r="Y49" s="615"/>
    </row>
    <row r="50" spans="20:25" x14ac:dyDescent="0.25">
      <c r="T50" s="732"/>
      <c r="U50" s="732"/>
      <c r="X50" s="615"/>
      <c r="Y50" s="615"/>
    </row>
    <row r="51" spans="20:25" x14ac:dyDescent="0.25">
      <c r="T51" s="732"/>
      <c r="U51" s="732"/>
      <c r="X51" s="615"/>
      <c r="Y51" s="615"/>
    </row>
    <row r="52" spans="20:25" x14ac:dyDescent="0.25">
      <c r="T52" s="732"/>
      <c r="U52" s="732"/>
      <c r="X52" s="615"/>
      <c r="Y52" s="615"/>
    </row>
    <row r="53" spans="20:25" x14ac:dyDescent="0.25">
      <c r="T53" s="732"/>
      <c r="U53" s="732"/>
      <c r="X53" s="615"/>
      <c r="Y53" s="615"/>
    </row>
    <row r="54" spans="20:25" x14ac:dyDescent="0.25">
      <c r="T54" s="732"/>
      <c r="U54" s="732"/>
      <c r="X54" s="615"/>
      <c r="Y54" s="615"/>
    </row>
    <row r="55" spans="20:25" x14ac:dyDescent="0.25">
      <c r="T55" s="732"/>
      <c r="U55" s="732"/>
      <c r="X55" s="615"/>
      <c r="Y55" s="615"/>
    </row>
    <row r="56" spans="20:25" x14ac:dyDescent="0.25">
      <c r="T56" s="732"/>
      <c r="U56" s="732"/>
      <c r="X56" s="615"/>
      <c r="Y56" s="615"/>
    </row>
  </sheetData>
  <mergeCells count="13">
    <mergeCell ref="R7:S7"/>
    <mergeCell ref="T7:U7"/>
    <mergeCell ref="V7:W7"/>
    <mergeCell ref="B3:X3"/>
    <mergeCell ref="B4:W4"/>
    <mergeCell ref="F6:W6"/>
    <mergeCell ref="B7:B8"/>
    <mergeCell ref="F7:G7"/>
    <mergeCell ref="H7:I7"/>
    <mergeCell ref="J7:K7"/>
    <mergeCell ref="L7:M7"/>
    <mergeCell ref="N7:O7"/>
    <mergeCell ref="P7:Q7"/>
  </mergeCells>
  <printOptions horizontalCentered="1"/>
  <pageMargins left="0" right="0" top="0.43307086614173229" bottom="0.43307086614173229" header="0" footer="0"/>
  <pageSetup paperSize="9" scale="8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96</vt:i4>
      </vt:variant>
      <vt:variant>
        <vt:lpstr>Rangos con nombre</vt:lpstr>
      </vt:variant>
      <vt:variant>
        <vt:i4>83</vt:i4>
      </vt:variant>
    </vt:vector>
  </HeadingPairs>
  <TitlesOfParts>
    <vt:vector size="179" baseType="lpstr">
      <vt:lpstr>porsaad</vt:lpstr>
      <vt:lpstr>indsaad</vt:lpstr>
      <vt:lpstr>indsaad2</vt:lpstr>
      <vt:lpstr>EVO</vt:lpstr>
      <vt:lpstr>EVO_sol</vt:lpstr>
      <vt:lpstr>EVO_resol</vt:lpstr>
      <vt:lpstr>EVO_derecho</vt:lpstr>
      <vt:lpstr>EVO_resolPIA</vt:lpstr>
      <vt:lpstr>EVO_sinPIA</vt:lpstr>
      <vt:lpstr>EVO_prest</vt:lpstr>
      <vt:lpstr>20pobl</vt:lpstr>
      <vt:lpstr>21solsaad</vt:lpstr>
      <vt:lpstr>22solcasaadpot</vt:lpstr>
      <vt:lpstr>23solcasaad</vt:lpstr>
      <vt:lpstr>24solcasaad_pobl</vt:lpstr>
      <vt:lpstr>3solcasaad</vt:lpstr>
      <vt:lpstr>24asolcasaad_pobl</vt:lpstr>
      <vt:lpstr>25solaltabaja</vt:lpstr>
      <vt:lpstr>26perfsaad</vt:lpstr>
      <vt:lpstr>31dictsaad</vt:lpstr>
      <vt:lpstr>31adictsaad</vt:lpstr>
      <vt:lpstr>31bdictsaad</vt:lpstr>
      <vt:lpstr>32dictcasaadpot</vt:lpstr>
      <vt:lpstr>33dictcasaad</vt:lpstr>
      <vt:lpstr>33dictcasaadGIII</vt:lpstr>
      <vt:lpstr>33dictcasaadGII</vt:lpstr>
      <vt:lpstr>33dictcasaadGI</vt:lpstr>
      <vt:lpstr>33dictcasaadG0</vt:lpstr>
      <vt:lpstr>34adictcasaad</vt:lpstr>
      <vt:lpstr>8dictcasaad</vt:lpstr>
      <vt:lpstr>34bdictcasaad</vt:lpstr>
      <vt:lpstr>35ResolGraAltaBaj</vt:lpstr>
      <vt:lpstr>36perfresol</vt:lpstr>
      <vt:lpstr>36aperfresol_graf</vt:lpstr>
      <vt:lpstr>36bperfresol_graf</vt:lpstr>
      <vt:lpstr>41benpresaad</vt:lpstr>
      <vt:lpstr>41benpresaad_graf</vt:lpstr>
      <vt:lpstr>41abenpreGIII</vt:lpstr>
      <vt:lpstr>41abenpreGIII_graf</vt:lpstr>
      <vt:lpstr>41bbenpreGII</vt:lpstr>
      <vt:lpstr>41bbenpreGII_graf</vt:lpstr>
      <vt:lpstr>41cbenpreGI</vt:lpstr>
      <vt:lpstr>41cbenpreGI_graf</vt:lpstr>
      <vt:lpstr>42pbpcasaadpot</vt:lpstr>
      <vt:lpstr>43pbpcasaad</vt:lpstr>
      <vt:lpstr>43pbpcasaadGIII</vt:lpstr>
      <vt:lpstr>43pbpcasaadGII</vt:lpstr>
      <vt:lpstr>43pbpcasaadGI</vt:lpstr>
      <vt:lpstr>44apbpcasaad</vt:lpstr>
      <vt:lpstr>44bpbpcasaad</vt:lpstr>
      <vt:lpstr>45ResolPIAAltaBaj</vt:lpstr>
      <vt:lpstr>46perfpbsaad</vt:lpstr>
      <vt:lpstr>15pbpcasaad</vt:lpstr>
      <vt:lpstr>46aperfpb_graf</vt:lpstr>
      <vt:lpstr>51pbgrado</vt:lpstr>
      <vt:lpstr>51aPAPDgrado</vt:lpstr>
      <vt:lpstr>51bTeleasgrado</vt:lpstr>
      <vt:lpstr>51cSADgrado</vt:lpstr>
      <vt:lpstr>51dCDgrado</vt:lpstr>
      <vt:lpstr>51eSARgrado</vt:lpstr>
      <vt:lpstr>51fPEVincgrado</vt:lpstr>
      <vt:lpstr>51gPECgrado</vt:lpstr>
      <vt:lpstr>51hPEAsistPgrado</vt:lpstr>
      <vt:lpstr>52SubtipoVinculada</vt:lpstr>
      <vt:lpstr>52SubtipoVinculadaGIII</vt:lpstr>
      <vt:lpstr>52SubtipoVinculadaGII</vt:lpstr>
      <vt:lpstr>52SubtipoVinculadaGI</vt:lpstr>
      <vt:lpstr>6perfcuidador</vt:lpstr>
      <vt:lpstr>61aperfcuidadorCCAA</vt:lpstr>
      <vt:lpstr>62bperfcuidadorCCAA</vt:lpstr>
      <vt:lpstr>63cperfcuidadorCCAA</vt:lpstr>
      <vt:lpstr>7Intensidad</vt:lpstr>
      <vt:lpstr>7IntensidadCCAA</vt:lpstr>
      <vt:lpstr>7IntenSAD_CCAA</vt:lpstr>
      <vt:lpstr>7IntenPE_SAD_CCAA</vt:lpstr>
      <vt:lpstr>8CuantíaPrest</vt:lpstr>
      <vt:lpstr>8CuantíaPEC_CCAA</vt:lpstr>
      <vt:lpstr>8CuantíaAP_CCAA</vt:lpstr>
      <vt:lpstr>8CuantíaPEVsad_CCAA</vt:lpstr>
      <vt:lpstr>8CuantíaPEVsar_CCAA</vt:lpstr>
      <vt:lpstr>8CuantíaPEVcd_CCAA</vt:lpstr>
      <vt:lpstr>8CuantíaPEVpapd_CCAA</vt:lpstr>
      <vt:lpstr>8CuantíaPEVteleasist_CCAA</vt:lpstr>
      <vt:lpstr>9TiempoEspera</vt:lpstr>
      <vt:lpstr>10pendResol</vt:lpstr>
      <vt:lpstr>10pendPrest</vt:lpstr>
      <vt:lpstr>10pend</vt:lpstr>
      <vt:lpstr>11ListaEspera</vt:lpstr>
      <vt:lpstr>11ListaEsperaGIII</vt:lpstr>
      <vt:lpstr>11ListaEsperaGII</vt:lpstr>
      <vt:lpstr>11ListaEsperaGI</vt:lpstr>
      <vt:lpstr>12BenefEfect</vt:lpstr>
      <vt:lpstr>12BenefEfect_pre</vt:lpstr>
      <vt:lpstr>12BenefEfect_pre_GI</vt:lpstr>
      <vt:lpstr>12BenefEfect_pre_GII</vt:lpstr>
      <vt:lpstr>12BenefEfect_pre_GIII</vt:lpstr>
      <vt:lpstr>'10pend'!Área_de_impresión</vt:lpstr>
      <vt:lpstr>'10pendPrest'!Área_de_impresión</vt:lpstr>
      <vt:lpstr>'10pendResol'!Área_de_impresión</vt:lpstr>
      <vt:lpstr>'11ListaEspera'!Área_de_impresión</vt:lpstr>
      <vt:lpstr>'11ListaEsperaGI'!Área_de_impresión</vt:lpstr>
      <vt:lpstr>'11ListaEsperaGII'!Área_de_impresión</vt:lpstr>
      <vt:lpstr>'11ListaEsperaGIII'!Área_de_impresión</vt:lpstr>
      <vt:lpstr>'12BenefEfect_pre'!Área_de_impresión</vt:lpstr>
      <vt:lpstr>'12BenefEfect_pre_GI'!Área_de_impresión</vt:lpstr>
      <vt:lpstr>'12BenefEfect_pre_GII'!Área_de_impresión</vt:lpstr>
      <vt:lpstr>'12BenefEfect_pre_GIII'!Área_de_impresión</vt:lpstr>
      <vt:lpstr>'15pbpcasaad'!Área_de_impresión</vt:lpstr>
      <vt:lpstr>'20pobl'!Área_de_impresión</vt:lpstr>
      <vt:lpstr>'22solcasaadpot'!Área_de_impresión</vt:lpstr>
      <vt:lpstr>'23solcasaad'!Área_de_impresión</vt:lpstr>
      <vt:lpstr>'24asolcasaad_pobl'!Área_de_impresión</vt:lpstr>
      <vt:lpstr>'24solcasaad_pobl'!Área_de_impresión</vt:lpstr>
      <vt:lpstr>'25solaltabaja'!Área_de_impresión</vt:lpstr>
      <vt:lpstr>'31adictsaad'!Área_de_impresión</vt:lpstr>
      <vt:lpstr>'31bdictsaad'!Área_de_impresión</vt:lpstr>
      <vt:lpstr>'32dictcasaadpot'!Área_de_impresión</vt:lpstr>
      <vt:lpstr>'33dictcasaad'!Área_de_impresión</vt:lpstr>
      <vt:lpstr>'33dictcasaadG0'!Área_de_impresión</vt:lpstr>
      <vt:lpstr>'33dictcasaadGI'!Área_de_impresión</vt:lpstr>
      <vt:lpstr>'33dictcasaadGII'!Área_de_impresión</vt:lpstr>
      <vt:lpstr>'33dictcasaadGIII'!Área_de_impresión</vt:lpstr>
      <vt:lpstr>'34adictcasaad'!Área_de_impresión</vt:lpstr>
      <vt:lpstr>'34bdictcasaad'!Área_de_impresión</vt:lpstr>
      <vt:lpstr>'35ResolGraAltaBaj'!Área_de_impresión</vt:lpstr>
      <vt:lpstr>'36aperfresol_graf'!Área_de_impresión</vt:lpstr>
      <vt:lpstr>'36bperfresol_graf'!Área_de_impresión</vt:lpstr>
      <vt:lpstr>'36perfresol'!Área_de_impresión</vt:lpstr>
      <vt:lpstr>'3solcasaad'!Área_de_impresión</vt:lpstr>
      <vt:lpstr>'41abenpreGIII'!Área_de_impresión</vt:lpstr>
      <vt:lpstr>'41abenpreGIII_graf'!Área_de_impresión</vt:lpstr>
      <vt:lpstr>'41bbenpreGII'!Área_de_impresión</vt:lpstr>
      <vt:lpstr>'41bbenpreGII_graf'!Área_de_impresión</vt:lpstr>
      <vt:lpstr>'41benpresaad'!Área_de_impresión</vt:lpstr>
      <vt:lpstr>'41benpresaad_graf'!Área_de_impresión</vt:lpstr>
      <vt:lpstr>'41cbenpreGI'!Área_de_impresión</vt:lpstr>
      <vt:lpstr>'41cbenpreGI_graf'!Área_de_impresión</vt:lpstr>
      <vt:lpstr>'42pbpcasaadpot'!Área_de_impresión</vt:lpstr>
      <vt:lpstr>'43pbpcasaad'!Área_de_impresión</vt:lpstr>
      <vt:lpstr>'43pbpcasaadGI'!Área_de_impresión</vt:lpstr>
      <vt:lpstr>'43pbpcasaadGII'!Área_de_impresión</vt:lpstr>
      <vt:lpstr>'43pbpcasaadGIII'!Área_de_impresión</vt:lpstr>
      <vt:lpstr>'44apbpcasaad'!Área_de_impresión</vt:lpstr>
      <vt:lpstr>'44bpbpcasaad'!Área_de_impresión</vt:lpstr>
      <vt:lpstr>'45ResolPIAAltaBaj'!Área_de_impresión</vt:lpstr>
      <vt:lpstr>'46aperfpb_graf'!Área_de_impresión</vt:lpstr>
      <vt:lpstr>'46perfpbsaad'!Área_de_impresión</vt:lpstr>
      <vt:lpstr>'51aPAPDgrado'!Área_de_impresión</vt:lpstr>
      <vt:lpstr>'51bTeleasgrado'!Área_de_impresión</vt:lpstr>
      <vt:lpstr>'51cSADgrado'!Área_de_impresión</vt:lpstr>
      <vt:lpstr>'51dCDgrado'!Área_de_impresión</vt:lpstr>
      <vt:lpstr>'51eSARgrado'!Área_de_impresión</vt:lpstr>
      <vt:lpstr>'51fPEVincgrado'!Área_de_impresión</vt:lpstr>
      <vt:lpstr>'51gPECgrado'!Área_de_impresión</vt:lpstr>
      <vt:lpstr>'51hPEAsistPgrado'!Área_de_impresión</vt:lpstr>
      <vt:lpstr>'51pbgrado'!Área_de_impresión</vt:lpstr>
      <vt:lpstr>'52SubtipoVinculada'!Área_de_impresión</vt:lpstr>
      <vt:lpstr>'52SubtipoVinculadaGI'!Área_de_impresión</vt:lpstr>
      <vt:lpstr>'52SubtipoVinculadaGII'!Área_de_impresión</vt:lpstr>
      <vt:lpstr>'52SubtipoVinculadaGIII'!Área_de_impresión</vt:lpstr>
      <vt:lpstr>'61aperfcuidadorCCAA'!Área_de_impresión</vt:lpstr>
      <vt:lpstr>'62bperfcuidadorCCAA'!Área_de_impresión</vt:lpstr>
      <vt:lpstr>'63cperfcuidadorCCAA'!Área_de_impresión</vt:lpstr>
      <vt:lpstr>'6perfcuidador'!Área_de_impresión</vt:lpstr>
      <vt:lpstr>'7IntenPE_SAD_CCAA'!Área_de_impresión</vt:lpstr>
      <vt:lpstr>'7IntenSAD_CCAA'!Área_de_impresión</vt:lpstr>
      <vt:lpstr>'7Intensidad'!Área_de_impresión</vt:lpstr>
      <vt:lpstr>'7IntensidadCCAA'!Área_de_impresión</vt:lpstr>
      <vt:lpstr>'8CuantíaAP_CCAA'!Área_de_impresión</vt:lpstr>
      <vt:lpstr>'8CuantíaPEC_CCAA'!Área_de_impresión</vt:lpstr>
      <vt:lpstr>'8CuantíaPEVcd_CCAA'!Área_de_impresión</vt:lpstr>
      <vt:lpstr>'8CuantíaPEVpapd_CCAA'!Área_de_impresión</vt:lpstr>
      <vt:lpstr>'8CuantíaPEVsad_CCAA'!Área_de_impresión</vt:lpstr>
      <vt:lpstr>'8CuantíaPEVsar_CCAA'!Área_de_impresión</vt:lpstr>
      <vt:lpstr>'8CuantíaPEVteleasist_CCAA'!Área_de_impresión</vt:lpstr>
      <vt:lpstr>'8CuantíaPrest'!Área_de_impresión</vt:lpstr>
      <vt:lpstr>'8dictcasaad'!Área_de_impresión</vt:lpstr>
      <vt:lpstr>'9TiempoEspera'!Área_de_impresión</vt:lpstr>
      <vt:lpstr>porsaad!Área_de_impresión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Miguel Ayora López</dc:creator>
  <cp:lastModifiedBy>María Llanos Hinojosa Cervera</cp:lastModifiedBy>
  <cp:lastPrinted>2026-01-16T11:00:54Z</cp:lastPrinted>
  <dcterms:created xsi:type="dcterms:W3CDTF">2023-11-02T11:23:22Z</dcterms:created>
  <dcterms:modified xsi:type="dcterms:W3CDTF">2026-01-16T12:28:28Z</dcterms:modified>
</cp:coreProperties>
</file>