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Y:\AREA DE ESTADÍSTICA\FINANCIACIÓN AGE\Datos para publicar\2026\1. Diciembre 2025\"/>
    </mc:Choice>
  </mc:AlternateContent>
  <xr:revisionPtr revIDLastSave="0" documentId="13_ncr:1_{A4BBCFA8-EC9F-457C-9744-8B3D4E19C9FE}" xr6:coauthVersionLast="47" xr6:coauthVersionMax="47" xr10:uidLastSave="{00000000-0000-0000-0000-000000000000}"/>
  <bookViews>
    <workbookView xWindow="-120" yWindow="-120" windowWidth="29040" windowHeight="15720" tabRatio="874" firstSheet="6" activeTab="18" xr2:uid="{00000000-000D-0000-FFFF-FFFF00000000}"/>
  </bookViews>
  <sheets>
    <sheet name="porsaad" sheetId="37762" r:id="rId1"/>
    <sheet name="Total" sheetId="37761" r:id="rId2"/>
    <sheet name="Andalucía" sheetId="37729" r:id="rId3"/>
    <sheet name="Aragón" sheetId="37730" r:id="rId4"/>
    <sheet name="Asturias" sheetId="37728" r:id="rId5"/>
    <sheet name="Illes Balears" sheetId="37747" r:id="rId6"/>
    <sheet name="Canarias" sheetId="37748" r:id="rId7"/>
    <sheet name="Cantabria" sheetId="37749" r:id="rId8"/>
    <sheet name="Castilla y León" sheetId="37750" r:id="rId9"/>
    <sheet name="Castilla- La Mancha" sheetId="37751" r:id="rId10"/>
    <sheet name="Cataluña" sheetId="37752" r:id="rId11"/>
    <sheet name="Comunidad Valenciana" sheetId="37753" r:id="rId12"/>
    <sheet name="Extremadura" sheetId="37754" r:id="rId13"/>
    <sheet name="Galicia" sheetId="37755" r:id="rId14"/>
    <sheet name="Madrid" sheetId="37756" r:id="rId15"/>
    <sheet name="Región de Murcia" sheetId="37757" r:id="rId16"/>
    <sheet name="Comunidad Foral de Navarra" sheetId="37758" r:id="rId17"/>
    <sheet name="Pais Vasco" sheetId="37759" r:id="rId18"/>
    <sheet name="La Rioja" sheetId="37760" r:id="rId19"/>
  </sheets>
  <definedNames>
    <definedName name="_xlnm._FilterDatabase" localSheetId="2" hidden="1">Andalucía!$A$9:$N$9</definedName>
    <definedName name="_xlnm._FilterDatabase" localSheetId="3" hidden="1">Aragón!$A$9:$N$9</definedName>
    <definedName name="_xlnm._FilterDatabase" localSheetId="4" hidden="1">Asturias!$A$9:$N$9</definedName>
    <definedName name="_xlnm._FilterDatabase" localSheetId="6" hidden="1">Canarias!$A$9:$N$9</definedName>
    <definedName name="_xlnm._FilterDatabase" localSheetId="7" hidden="1">Cantabria!$A$9:$N$9</definedName>
    <definedName name="_xlnm._FilterDatabase" localSheetId="9" hidden="1">'Castilla- La Mancha'!$A$9:$N$9</definedName>
    <definedName name="_xlnm._FilterDatabase" localSheetId="8" hidden="1">'Castilla y León'!$A$9:$N$9</definedName>
    <definedName name="_xlnm._FilterDatabase" localSheetId="10" hidden="1">Cataluña!$A$9:$N$9</definedName>
    <definedName name="_xlnm._FilterDatabase" localSheetId="16" hidden="1">'Comunidad Foral de Navarra'!$A$9:$N$9</definedName>
    <definedName name="_xlnm._FilterDatabase" localSheetId="11" hidden="1">'Comunidad Valenciana'!$A$9:$N$9</definedName>
    <definedName name="_xlnm._FilterDatabase" localSheetId="12" hidden="1">Extremadura!$A$9:$N$9</definedName>
    <definedName name="_xlnm._FilterDatabase" localSheetId="13" hidden="1">Galicia!$A$9:$N$9</definedName>
    <definedName name="_xlnm._FilterDatabase" localSheetId="5" hidden="1">'Illes Balears'!$A$9:$N$9</definedName>
    <definedName name="_xlnm._FilterDatabase" localSheetId="18" hidden="1">'La Rioja'!$A$9:$N$9</definedName>
    <definedName name="_xlnm._FilterDatabase" localSheetId="14" hidden="1">Madrid!$A$9:$N$9</definedName>
    <definedName name="_xlnm._FilterDatabase" localSheetId="17" hidden="1">'Pais Vasco'!$A$9:$N$9</definedName>
    <definedName name="_xlnm._FilterDatabase" localSheetId="15" hidden="1">'Región de Murcia'!$A$9:$N$9</definedName>
    <definedName name="_xlnm.Print_Area" localSheetId="2">Andalucía!$A$1:$L$42</definedName>
    <definedName name="_xlnm.Print_Area" localSheetId="3">Aragón!$A$1:$L$42</definedName>
    <definedName name="_xlnm.Print_Area" localSheetId="4">Asturias!$A$1:$L$42</definedName>
    <definedName name="_xlnm.Print_Area" localSheetId="6">Canarias!$A$1:$L$42</definedName>
    <definedName name="_xlnm.Print_Area" localSheetId="7">Cantabria!$A$1:$L$42</definedName>
    <definedName name="_xlnm.Print_Area" localSheetId="9">'Castilla- La Mancha'!$A$1:$L$42</definedName>
    <definedName name="_xlnm.Print_Area" localSheetId="8">'Castilla y León'!$A$1:$L$42</definedName>
    <definedName name="_xlnm.Print_Area" localSheetId="10">Cataluña!$A$1:$L$42</definedName>
    <definedName name="_xlnm.Print_Area" localSheetId="16">'Comunidad Foral de Navarra'!$A$1:$L$42</definedName>
    <definedName name="_xlnm.Print_Area" localSheetId="11">'Comunidad Valenciana'!$A$1:$L$42</definedName>
    <definedName name="_xlnm.Print_Area" localSheetId="12">Extremadura!$A$1:$L$42</definedName>
    <definedName name="_xlnm.Print_Area" localSheetId="13">Galicia!$A$1:$L$42</definedName>
    <definedName name="_xlnm.Print_Area" localSheetId="5">'Illes Balears'!$A$1:$L$42</definedName>
    <definedName name="_xlnm.Print_Area" localSheetId="18">'La Rioja'!$A$1:$L$42</definedName>
    <definedName name="_xlnm.Print_Area" localSheetId="14">Madrid!$A$1:$L$42</definedName>
    <definedName name="_xlnm.Print_Area" localSheetId="17">'Pais Vasco'!$A$1:$M$42</definedName>
    <definedName name="_xlnm.Print_Area" localSheetId="0">porsaad!$A$1:$U$12</definedName>
    <definedName name="_xlnm.Print_Area" localSheetId="15">'Región de Murcia'!$A$1:$L$42</definedName>
    <definedName name="_xlnm.Print_Area" localSheetId="1">Total!$A$1:$N$43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7760" l="1"/>
  <c r="I30" i="37760"/>
  <c r="F30" i="37760"/>
  <c r="C30" i="37760"/>
  <c r="L30" i="37759"/>
  <c r="I30" i="37759"/>
  <c r="F30" i="37759"/>
  <c r="C30" i="37759"/>
  <c r="L30" i="37758"/>
  <c r="I30" i="37758"/>
  <c r="F30" i="37758"/>
  <c r="C30" i="37758"/>
  <c r="L30" i="37757"/>
  <c r="I30" i="37757"/>
  <c r="F30" i="37757"/>
  <c r="C30" i="37757"/>
  <c r="L30" i="37756"/>
  <c r="I30" i="37756"/>
  <c r="F30" i="37756"/>
  <c r="C30" i="37756"/>
  <c r="L30" i="37755"/>
  <c r="I30" i="37755"/>
  <c r="F30" i="37755"/>
  <c r="C30" i="37755"/>
  <c r="L30" i="37754"/>
  <c r="I30" i="37754"/>
  <c r="F30" i="37754"/>
  <c r="C30" i="37754"/>
  <c r="L30" i="37753"/>
  <c r="I30" i="37753"/>
  <c r="F30" i="37753"/>
  <c r="C30" i="37753"/>
  <c r="L30" i="37752"/>
  <c r="I30" i="37752"/>
  <c r="F30" i="37752"/>
  <c r="C30" i="37752"/>
  <c r="L30" i="37751"/>
  <c r="I30" i="37751"/>
  <c r="F30" i="37751"/>
  <c r="C30" i="37751"/>
  <c r="L30" i="37750"/>
  <c r="I30" i="37750"/>
  <c r="F30" i="37750"/>
  <c r="C30" i="37750"/>
  <c r="L30" i="37749"/>
  <c r="I30" i="37749"/>
  <c r="F30" i="37749"/>
  <c r="C30" i="37749"/>
  <c r="L30" i="37748"/>
  <c r="I30" i="37748"/>
  <c r="F30" i="37748"/>
  <c r="C30" i="37748"/>
  <c r="L30" i="37747"/>
  <c r="I30" i="37747"/>
  <c r="F30" i="37747"/>
  <c r="C30" i="37747"/>
  <c r="L30" i="37728"/>
  <c r="I30" i="37728"/>
  <c r="F30" i="37728"/>
  <c r="C30" i="37728"/>
  <c r="L30" i="37730"/>
  <c r="I30" i="37730"/>
  <c r="F30" i="37730"/>
  <c r="C30" i="37730"/>
  <c r="L30" i="37729"/>
  <c r="I30" i="37729"/>
  <c r="F30" i="37729"/>
  <c r="C30" i="37729"/>
  <c r="M31" i="37761"/>
  <c r="J31" i="37761"/>
  <c r="H31" i="37761"/>
  <c r="F31" i="37761"/>
  <c r="C31" i="37761"/>
  <c r="E12" i="37761"/>
  <c r="G10" i="37758"/>
  <c r="G10" i="37759"/>
  <c r="G10" i="37751"/>
  <c r="E15" i="37761"/>
  <c r="E14" i="37761"/>
  <c r="A10" i="37729" l="1"/>
  <c r="G10" i="37760"/>
  <c r="G10" i="37757"/>
  <c r="G10" i="37756"/>
  <c r="G10" i="37755"/>
  <c r="G10" i="37754"/>
  <c r="G10" i="37753"/>
  <c r="G10" i="37752"/>
  <c r="G10" i="37750"/>
  <c r="G10" i="37749"/>
  <c r="G10" i="37748"/>
  <c r="G10" i="37747"/>
  <c r="G10" i="37728"/>
  <c r="G10" i="37730"/>
  <c r="G10" i="37729" l="1"/>
  <c r="J12" i="37728"/>
  <c r="H13" i="37761"/>
  <c r="E13" i="37761" s="1"/>
  <c r="G11" i="37758"/>
  <c r="G11" i="37759"/>
  <c r="A10" i="37760" l="1"/>
  <c r="A10" i="37759"/>
  <c r="A10" i="37758"/>
  <c r="A10" i="37757"/>
  <c r="A10" i="37756"/>
  <c r="A10" i="37755"/>
  <c r="A10" i="37754"/>
  <c r="A10" i="37753"/>
  <c r="A10" i="37752"/>
  <c r="A10" i="37751"/>
  <c r="A10" i="37750"/>
  <c r="A10" i="37749"/>
  <c r="A10" i="37748"/>
  <c r="A10" i="37747"/>
  <c r="A10" i="37728"/>
  <c r="A10" i="37730"/>
  <c r="A11" i="37760" l="1"/>
  <c r="A11" i="37759"/>
  <c r="A11" i="37758"/>
  <c r="A11" i="37757"/>
  <c r="A11" i="37756"/>
  <c r="A11" i="37755"/>
  <c r="A11" i="37754"/>
  <c r="A11" i="37753"/>
  <c r="A11" i="37752"/>
  <c r="A11" i="37751"/>
  <c r="A11" i="37750"/>
  <c r="A11" i="37749"/>
  <c r="A11" i="37748"/>
  <c r="A11" i="37747"/>
  <c r="A11" i="37728"/>
  <c r="A11" i="37730"/>
  <c r="A11" i="37729"/>
  <c r="I11" i="37754" l="1"/>
  <c r="J11" i="37754" s="1"/>
  <c r="G11" i="37760"/>
  <c r="G11" i="37757" l="1"/>
  <c r="G11" i="37756"/>
  <c r="G11" i="37755"/>
  <c r="G11" i="37754"/>
  <c r="G11" i="37753"/>
  <c r="G11" i="37752"/>
  <c r="G11" i="37751"/>
  <c r="G11" i="37750"/>
  <c r="G11" i="37749"/>
  <c r="G11" i="37748"/>
  <c r="G11" i="37747"/>
  <c r="G11" i="37728"/>
  <c r="G11" i="37730"/>
  <c r="G11" i="37729"/>
  <c r="I11" i="37729"/>
  <c r="J11" i="37729" s="1"/>
  <c r="I11" i="37730"/>
  <c r="J11" i="37730" s="1"/>
  <c r="I11" i="37728"/>
  <c r="J11" i="37728" s="1"/>
  <c r="I11" i="37747"/>
  <c r="J11" i="37747" s="1"/>
  <c r="I11" i="37748"/>
  <c r="J11" i="37748" s="1"/>
  <c r="I11" i="37749"/>
  <c r="J11" i="37749" s="1"/>
  <c r="I11" i="37750"/>
  <c r="J11" i="37750" s="1"/>
  <c r="I11" i="37751"/>
  <c r="J11" i="37751" s="1"/>
  <c r="I11" i="37752"/>
  <c r="J11" i="37752" s="1"/>
  <c r="I11" i="37753"/>
  <c r="J11" i="37753" s="1"/>
  <c r="I11" i="37755"/>
  <c r="J11" i="37755" s="1"/>
  <c r="I11" i="37756"/>
  <c r="J11" i="37756" s="1"/>
  <c r="I11" i="37757"/>
  <c r="J11" i="37757" s="1"/>
  <c r="I11" i="37758"/>
  <c r="J11" i="37758" s="1"/>
  <c r="I11" i="37759"/>
  <c r="J11" i="37759" s="1"/>
  <c r="I11" i="37760"/>
  <c r="J11" i="37760" s="1"/>
  <c r="J12" i="37761"/>
  <c r="K12" i="37761" s="1"/>
  <c r="G12" i="37759" l="1"/>
  <c r="G12" i="37758"/>
  <c r="J22" i="37760" l="1"/>
  <c r="J21" i="37760"/>
  <c r="J20" i="37760"/>
  <c r="J19" i="37760"/>
  <c r="J18" i="37760"/>
  <c r="J17" i="37760"/>
  <c r="J16" i="37760"/>
  <c r="J15" i="37760"/>
  <c r="J23" i="37760"/>
  <c r="I27" i="37760"/>
  <c r="I26" i="37760"/>
  <c r="I25" i="37760"/>
  <c r="I24" i="37760"/>
  <c r="I28" i="37760"/>
  <c r="G13" i="37760"/>
  <c r="G12" i="37760"/>
  <c r="G14" i="37760"/>
  <c r="G27" i="37760"/>
  <c r="G26" i="37760"/>
  <c r="G25" i="37760"/>
  <c r="G24" i="37760"/>
  <c r="G28" i="37760"/>
  <c r="J22" i="37759"/>
  <c r="J21" i="37759"/>
  <c r="J20" i="37759"/>
  <c r="J19" i="37759"/>
  <c r="J18" i="37759"/>
  <c r="J17" i="37759"/>
  <c r="J16" i="37759"/>
  <c r="J15" i="37759"/>
  <c r="J23" i="37759"/>
  <c r="I26" i="37759"/>
  <c r="I25" i="37759"/>
  <c r="I24" i="37759"/>
  <c r="I27" i="37759"/>
  <c r="G13" i="37759"/>
  <c r="G14" i="37759"/>
  <c r="G27" i="37759"/>
  <c r="G26" i="37759"/>
  <c r="G25" i="37759"/>
  <c r="G24" i="37759"/>
  <c r="G28" i="37759"/>
  <c r="J19" i="37758"/>
  <c r="J18" i="37758"/>
  <c r="J17" i="37758"/>
  <c r="J16" i="37758"/>
  <c r="J15" i="37758"/>
  <c r="J20" i="37758"/>
  <c r="J22" i="37758"/>
  <c r="I26" i="37758"/>
  <c r="I25" i="37758"/>
  <c r="I24" i="37758"/>
  <c r="I27" i="37758"/>
  <c r="G13" i="37758"/>
  <c r="G27" i="37758"/>
  <c r="G26" i="37758"/>
  <c r="G25" i="37758"/>
  <c r="G24" i="37758"/>
  <c r="G28" i="37758"/>
  <c r="J22" i="37757"/>
  <c r="J21" i="37757"/>
  <c r="J20" i="37757"/>
  <c r="J19" i="37757"/>
  <c r="J18" i="37757"/>
  <c r="J17" i="37757"/>
  <c r="J16" i="37757"/>
  <c r="J15" i="37757"/>
  <c r="J23" i="37757"/>
  <c r="I27" i="37757"/>
  <c r="I26" i="37757"/>
  <c r="I25" i="37757"/>
  <c r="I24" i="37757"/>
  <c r="I28" i="37757"/>
  <c r="G13" i="37757"/>
  <c r="G12" i="37757"/>
  <c r="G14" i="37757"/>
  <c r="G27" i="37757"/>
  <c r="G26" i="37757"/>
  <c r="G25" i="37757"/>
  <c r="G24" i="37757"/>
  <c r="G28" i="37757"/>
  <c r="J22" i="37756"/>
  <c r="J21" i="37756"/>
  <c r="J20" i="37756"/>
  <c r="J19" i="37756"/>
  <c r="J18" i="37756"/>
  <c r="J17" i="37756"/>
  <c r="J16" i="37756"/>
  <c r="J15" i="37756"/>
  <c r="J23" i="37756"/>
  <c r="I27" i="37756"/>
  <c r="I26" i="37756"/>
  <c r="I25" i="37756"/>
  <c r="I24" i="37756"/>
  <c r="I28" i="37756"/>
  <c r="G13" i="37756"/>
  <c r="G12" i="37756"/>
  <c r="G14" i="37756"/>
  <c r="G27" i="37756"/>
  <c r="G26" i="37756"/>
  <c r="G25" i="37756"/>
  <c r="G24" i="37756"/>
  <c r="G28" i="37756"/>
  <c r="J22" i="37755"/>
  <c r="J21" i="37755"/>
  <c r="J20" i="37755"/>
  <c r="J19" i="37755"/>
  <c r="J18" i="37755"/>
  <c r="J17" i="37755"/>
  <c r="J16" i="37755"/>
  <c r="J15" i="37755"/>
  <c r="J23" i="37755"/>
  <c r="I27" i="37755"/>
  <c r="I26" i="37755"/>
  <c r="I25" i="37755"/>
  <c r="I24" i="37755"/>
  <c r="I28" i="37755"/>
  <c r="G13" i="37755"/>
  <c r="G12" i="37755"/>
  <c r="G14" i="37755"/>
  <c r="G27" i="37755"/>
  <c r="G26" i="37755"/>
  <c r="G25" i="37755"/>
  <c r="G24" i="37755"/>
  <c r="G28" i="37755"/>
  <c r="J22" i="37754"/>
  <c r="J21" i="37754"/>
  <c r="J20" i="37754"/>
  <c r="J19" i="37754"/>
  <c r="J18" i="37754"/>
  <c r="J17" i="37754"/>
  <c r="J16" i="37754"/>
  <c r="J15" i="37754"/>
  <c r="J23" i="37754"/>
  <c r="I27" i="37754"/>
  <c r="I26" i="37754"/>
  <c r="I25" i="37754"/>
  <c r="I24" i="37754"/>
  <c r="I28" i="37754"/>
  <c r="G13" i="37754"/>
  <c r="G12" i="37754"/>
  <c r="G14" i="37754"/>
  <c r="G27" i="37754"/>
  <c r="G26" i="37754"/>
  <c r="G25" i="37754"/>
  <c r="G24" i="37754"/>
  <c r="G28" i="37754"/>
  <c r="J22" i="37753"/>
  <c r="J21" i="37753"/>
  <c r="J20" i="37753"/>
  <c r="J19" i="37753"/>
  <c r="J18" i="37753"/>
  <c r="J17" i="37753"/>
  <c r="J16" i="37753"/>
  <c r="J15" i="37753"/>
  <c r="J23" i="37753"/>
  <c r="I27" i="37753"/>
  <c r="I26" i="37753"/>
  <c r="I25" i="37753"/>
  <c r="I24" i="37753"/>
  <c r="I28" i="37753"/>
  <c r="G13" i="37753"/>
  <c r="G12" i="37753"/>
  <c r="G14" i="37753"/>
  <c r="G27" i="37753"/>
  <c r="G26" i="37753"/>
  <c r="G25" i="37753"/>
  <c r="G24" i="37753"/>
  <c r="G28" i="37753"/>
  <c r="J22" i="37752"/>
  <c r="J21" i="37752"/>
  <c r="J20" i="37752"/>
  <c r="J19" i="37752"/>
  <c r="J18" i="37752"/>
  <c r="J17" i="37752"/>
  <c r="J16" i="37752"/>
  <c r="J15" i="37752"/>
  <c r="J23" i="37752"/>
  <c r="I27" i="37752"/>
  <c r="I26" i="37752"/>
  <c r="I25" i="37752"/>
  <c r="I24" i="37752"/>
  <c r="I28" i="37752"/>
  <c r="G13" i="37752"/>
  <c r="G12" i="37752"/>
  <c r="G14" i="37752"/>
  <c r="G27" i="37752"/>
  <c r="G26" i="37752"/>
  <c r="G25" i="37752"/>
  <c r="G24" i="37752"/>
  <c r="G28" i="37752"/>
  <c r="J22" i="37751"/>
  <c r="J21" i="37751"/>
  <c r="J20" i="37751"/>
  <c r="J19" i="37751"/>
  <c r="J18" i="37751"/>
  <c r="J17" i="37751"/>
  <c r="J16" i="37751"/>
  <c r="J15" i="37751"/>
  <c r="J23" i="37751"/>
  <c r="I27" i="37751"/>
  <c r="I26" i="37751"/>
  <c r="I25" i="37751"/>
  <c r="I24" i="37751"/>
  <c r="I28" i="37751"/>
  <c r="G13" i="37751"/>
  <c r="G12" i="37751"/>
  <c r="G14" i="37751"/>
  <c r="G27" i="37751"/>
  <c r="G26" i="37751"/>
  <c r="G25" i="37751"/>
  <c r="G24" i="37751"/>
  <c r="G28" i="37751"/>
  <c r="G13" i="37750"/>
  <c r="G12" i="37750"/>
  <c r="G14" i="37750"/>
  <c r="G27" i="37750"/>
  <c r="G26" i="37750"/>
  <c r="G25" i="37750"/>
  <c r="G24" i="37750"/>
  <c r="G28" i="37750"/>
  <c r="J22" i="37750"/>
  <c r="J21" i="37750"/>
  <c r="J20" i="37750"/>
  <c r="J19" i="37750"/>
  <c r="J18" i="37750"/>
  <c r="J17" i="37750"/>
  <c r="J16" i="37750"/>
  <c r="J15" i="37750"/>
  <c r="J23" i="37750"/>
  <c r="I26" i="37750"/>
  <c r="I25" i="37750"/>
  <c r="I24" i="37750"/>
  <c r="I27" i="37750"/>
  <c r="J22" i="37749"/>
  <c r="J21" i="37749"/>
  <c r="J20" i="37749"/>
  <c r="J19" i="37749"/>
  <c r="J18" i="37749"/>
  <c r="J17" i="37749"/>
  <c r="J16" i="37749"/>
  <c r="J15" i="37749"/>
  <c r="J23" i="37749"/>
  <c r="I27" i="37749"/>
  <c r="I26" i="37749"/>
  <c r="I25" i="37749"/>
  <c r="I24" i="37749"/>
  <c r="I28" i="37749"/>
  <c r="G13" i="37749"/>
  <c r="G12" i="37749"/>
  <c r="G14" i="37749"/>
  <c r="G27" i="37749"/>
  <c r="G26" i="37749"/>
  <c r="G25" i="37749"/>
  <c r="G24" i="37749"/>
  <c r="G28" i="37749"/>
  <c r="J22" i="37748"/>
  <c r="J21" i="37748"/>
  <c r="J20" i="37748"/>
  <c r="J19" i="37748"/>
  <c r="J18" i="37748"/>
  <c r="J17" i="37748"/>
  <c r="J16" i="37748"/>
  <c r="J15" i="37748"/>
  <c r="J23" i="37748"/>
  <c r="I27" i="37748"/>
  <c r="I26" i="37748"/>
  <c r="I25" i="37748"/>
  <c r="I24" i="37748"/>
  <c r="I28" i="37748"/>
  <c r="G13" i="37748"/>
  <c r="G12" i="37748"/>
  <c r="G14" i="37748"/>
  <c r="G27" i="37748"/>
  <c r="G26" i="37748"/>
  <c r="G25" i="37748"/>
  <c r="G24" i="37748"/>
  <c r="G28" i="37748"/>
  <c r="J22" i="37747"/>
  <c r="J21" i="37747"/>
  <c r="J20" i="37747"/>
  <c r="J19" i="37747"/>
  <c r="J18" i="37747"/>
  <c r="J17" i="37747"/>
  <c r="J16" i="37747"/>
  <c r="J15" i="37747"/>
  <c r="J23" i="37747"/>
  <c r="I27" i="37747"/>
  <c r="I26" i="37747"/>
  <c r="I25" i="37747"/>
  <c r="I24" i="37747"/>
  <c r="I28" i="37747"/>
  <c r="G13" i="37747"/>
  <c r="G12" i="37747"/>
  <c r="G14" i="37747"/>
  <c r="G27" i="37747"/>
  <c r="G26" i="37747"/>
  <c r="G25" i="37747"/>
  <c r="G24" i="37747"/>
  <c r="G28" i="37747"/>
  <c r="J22" i="37728"/>
  <c r="J21" i="37728"/>
  <c r="J20" i="37728"/>
  <c r="J19" i="37728"/>
  <c r="J18" i="37728"/>
  <c r="J17" i="37728"/>
  <c r="J16" i="37728"/>
  <c r="J15" i="37728"/>
  <c r="J23" i="37728"/>
  <c r="I27" i="37728"/>
  <c r="I26" i="37728"/>
  <c r="I25" i="37728"/>
  <c r="I24" i="37728"/>
  <c r="I28" i="37728"/>
  <c r="G13" i="37728"/>
  <c r="G12" i="37728"/>
  <c r="G14" i="37728"/>
  <c r="G27" i="37728"/>
  <c r="G26" i="37728"/>
  <c r="G25" i="37728"/>
  <c r="G24" i="37728"/>
  <c r="G28" i="37728"/>
  <c r="J22" i="37730"/>
  <c r="J21" i="37730"/>
  <c r="J20" i="37730"/>
  <c r="J19" i="37730"/>
  <c r="J18" i="37730"/>
  <c r="J17" i="37730"/>
  <c r="J16" i="37730"/>
  <c r="J15" i="37730"/>
  <c r="J23" i="37730"/>
  <c r="I27" i="37730"/>
  <c r="I26" i="37730"/>
  <c r="I25" i="37730"/>
  <c r="I24" i="37730"/>
  <c r="I28" i="37730"/>
  <c r="G13" i="37730"/>
  <c r="G12" i="37730"/>
  <c r="G14" i="37730"/>
  <c r="G27" i="37730"/>
  <c r="G26" i="37730"/>
  <c r="G25" i="37730"/>
  <c r="G24" i="37730"/>
  <c r="G28" i="37730"/>
  <c r="G13" i="37729"/>
  <c r="G12" i="37729"/>
  <c r="G14" i="37729"/>
  <c r="G27" i="37729"/>
  <c r="G26" i="37729"/>
  <c r="G25" i="37729"/>
  <c r="G24" i="37729"/>
  <c r="G28" i="37729"/>
  <c r="J22" i="37729"/>
  <c r="J21" i="37729"/>
  <c r="J20" i="37729"/>
  <c r="J19" i="37729"/>
  <c r="J18" i="37729"/>
  <c r="J17" i="37729"/>
  <c r="J16" i="37729"/>
  <c r="J15" i="37729"/>
  <c r="J23" i="37729"/>
  <c r="I27" i="37729"/>
  <c r="I26" i="37729"/>
  <c r="I25" i="37729"/>
  <c r="I24" i="37729"/>
  <c r="I28" i="37729" l="1"/>
  <c r="K23" i="37761"/>
  <c r="K22" i="37761"/>
  <c r="K21" i="37761"/>
  <c r="K20" i="37761"/>
  <c r="K19" i="37761"/>
  <c r="K18" i="37761"/>
  <c r="K17" i="37761"/>
  <c r="K16" i="37761"/>
  <c r="K24" i="37761"/>
  <c r="J28" i="37761"/>
  <c r="J27" i="37761"/>
  <c r="J26" i="37761"/>
  <c r="J25" i="37761"/>
  <c r="J29" i="37761"/>
  <c r="I12" i="37759" l="1"/>
  <c r="J12" i="37759" s="1"/>
  <c r="I12" i="37755"/>
  <c r="J12" i="37755" s="1"/>
  <c r="I12" i="37749"/>
  <c r="J12" i="37749" s="1"/>
  <c r="I12" i="37747"/>
  <c r="J12" i="37747" s="1"/>
  <c r="I12" i="37729"/>
  <c r="J13" i="37761"/>
  <c r="I13" i="37760"/>
  <c r="J13" i="37760" s="1"/>
  <c r="I13" i="37759"/>
  <c r="J13" i="37759" s="1"/>
  <c r="I13" i="37758"/>
  <c r="J13" i="37758" s="1"/>
  <c r="I13" i="37757"/>
  <c r="J13" i="37757" s="1"/>
  <c r="I13" i="37756"/>
  <c r="J13" i="37756" s="1"/>
  <c r="I13" i="37755"/>
  <c r="J13" i="37755" s="1"/>
  <c r="I13" i="37754"/>
  <c r="J13" i="37754" s="1"/>
  <c r="I13" i="37753"/>
  <c r="J13" i="37753" s="1"/>
  <c r="I13" i="37752"/>
  <c r="J13" i="37752" s="1"/>
  <c r="I13" i="37751"/>
  <c r="J13" i="37751" s="1"/>
  <c r="I13" i="37750"/>
  <c r="J13" i="37750" s="1"/>
  <c r="I13" i="37748"/>
  <c r="J13" i="37748" s="1"/>
  <c r="I13" i="37747"/>
  <c r="J13" i="37747" s="1"/>
  <c r="I13" i="37728"/>
  <c r="J13" i="37728" s="1"/>
  <c r="I13" i="37749"/>
  <c r="J13" i="37749" s="1"/>
  <c r="I13" i="37730"/>
  <c r="J13" i="37730" s="1"/>
  <c r="J14" i="37761"/>
  <c r="K14" i="37761" s="1"/>
  <c r="I14" i="37759"/>
  <c r="I14" i="37749"/>
  <c r="I14" i="37760"/>
  <c r="I14" i="37729"/>
  <c r="J14" i="37729" s="1"/>
  <c r="I14" i="37730"/>
  <c r="I14" i="37728"/>
  <c r="I14" i="37747"/>
  <c r="I14" i="37748"/>
  <c r="I14" i="37750"/>
  <c r="I14" i="37751"/>
  <c r="I14" i="37752"/>
  <c r="I14" i="37753"/>
  <c r="I14" i="37754"/>
  <c r="I14" i="37755"/>
  <c r="I14" i="37756"/>
  <c r="I14" i="37757"/>
  <c r="J15" i="37761"/>
  <c r="K15" i="37761" s="1"/>
  <c r="I13" i="37729"/>
  <c r="J13" i="37729" s="1"/>
  <c r="J12" i="37729" l="1"/>
  <c r="C41" i="37729"/>
  <c r="C42" i="37761"/>
  <c r="J14" i="37760"/>
  <c r="J14" i="37759"/>
  <c r="C41" i="37759"/>
  <c r="J14" i="37757"/>
  <c r="C41" i="37757"/>
  <c r="J14" i="37756"/>
  <c r="J14" i="37755"/>
  <c r="C41" i="37755"/>
  <c r="J14" i="37754"/>
  <c r="J14" i="37753"/>
  <c r="J14" i="37752"/>
  <c r="J14" i="37751"/>
  <c r="J14" i="37750"/>
  <c r="J14" i="37749"/>
  <c r="C41" i="37749"/>
  <c r="J14" i="37748"/>
  <c r="J14" i="37747"/>
  <c r="C41" i="37747"/>
  <c r="J14" i="37728"/>
  <c r="J14" i="37730"/>
  <c r="I12" i="37750"/>
  <c r="I12" i="37756"/>
  <c r="I12" i="37751"/>
  <c r="I12" i="37757"/>
  <c r="J12" i="37757" s="1"/>
  <c r="I12" i="37758"/>
  <c r="I12" i="37752"/>
  <c r="I12" i="37753"/>
  <c r="I12" i="37748"/>
  <c r="I12" i="37754"/>
  <c r="J12" i="37754" s="1"/>
  <c r="I12" i="37760"/>
  <c r="J12" i="37760" s="1"/>
  <c r="I12" i="37730"/>
  <c r="J12" i="37730" s="1"/>
  <c r="I12" i="37728"/>
  <c r="C41" i="37728" s="1"/>
  <c r="C41" i="37760" l="1"/>
  <c r="C41" i="37758"/>
  <c r="J12" i="37758"/>
  <c r="C41" i="37756"/>
  <c r="J12" i="37756"/>
  <c r="C41" i="37754"/>
  <c r="C41" i="37753"/>
  <c r="J12" i="37753"/>
  <c r="C41" i="37752"/>
  <c r="J12" i="37752"/>
  <c r="C41" i="37751"/>
  <c r="J12" i="37751"/>
  <c r="C41" i="37750"/>
  <c r="J12" i="37750"/>
  <c r="C41" i="37748"/>
  <c r="J12" i="37748"/>
  <c r="C41" i="37730"/>
  <c r="K13" i="37761"/>
  <c r="I10" i="37729" l="1"/>
  <c r="I10" i="37730" l="1"/>
  <c r="I10" i="37728"/>
  <c r="I10" i="37747"/>
  <c r="I10" i="37748"/>
  <c r="I10" i="37749"/>
  <c r="I10" i="37750"/>
  <c r="I10" i="37751"/>
  <c r="I10" i="37752"/>
  <c r="I10" i="37753"/>
  <c r="I10" i="37754"/>
  <c r="I10" i="37755"/>
  <c r="I10" i="37756"/>
  <c r="I10" i="37757"/>
  <c r="I10" i="37758"/>
  <c r="I10" i="37759"/>
  <c r="I10" i="37760"/>
</calcChain>
</file>

<file path=xl/sharedStrings.xml><?xml version="1.0" encoding="utf-8"?>
<sst xmlns="http://schemas.openxmlformats.org/spreadsheetml/2006/main" count="1187" uniqueCount="69">
  <si>
    <t>AÑO</t>
  </si>
  <si>
    <t>ÍNDICE DE DISTRIBUCIÓN RESULTANTE</t>
  </si>
  <si>
    <t>CUANTÍA A REPARTIR</t>
  </si>
  <si>
    <t>CUANTÍA ASIGNADA</t>
  </si>
  <si>
    <t>NIVEL ACORDADO</t>
  </si>
  <si>
    <t xml:space="preserve">Inversiones </t>
  </si>
  <si>
    <t>NIVEL MÍNIMO</t>
  </si>
  <si>
    <t>TOTALES:</t>
  </si>
  <si>
    <t>CRÉDITOS DE LA AGE ASIGNADOS A LA COMUNIDAD AUTÓNOMA DE</t>
  </si>
  <si>
    <t>LEY DE LA DEPENDENCIA</t>
  </si>
  <si>
    <t>CRÉDITOS DE LA AGE ASIGNADOS A LA COMUNIDAD AUTÓNOMA DEL</t>
  </si>
  <si>
    <t>PRINCIPADO DE ASTURIAS</t>
  </si>
  <si>
    <t>ANDALUCÍA</t>
  </si>
  <si>
    <t>ARAGÓN</t>
  </si>
  <si>
    <t>Gastos Corrientes</t>
  </si>
  <si>
    <t>IMPORTE</t>
  </si>
  <si>
    <t>Total transferencias AGE</t>
  </si>
  <si>
    <t>Total transferencias AGE desde 2012</t>
  </si>
  <si>
    <t>IMPORTE ABONADO</t>
  </si>
  <si>
    <t>CANARIAS</t>
  </si>
  <si>
    <t>CANTABRIA</t>
  </si>
  <si>
    <t>CASTILLA Y LEÓN</t>
  </si>
  <si>
    <t>CASTILLA LA MANCHA</t>
  </si>
  <si>
    <t>CATALUÑA</t>
  </si>
  <si>
    <t xml:space="preserve"> VALENCIANA</t>
  </si>
  <si>
    <t>EXTREMADURA</t>
  </si>
  <si>
    <t>GALICIA</t>
  </si>
  <si>
    <t>MADRID</t>
  </si>
  <si>
    <t>LA REGIÓN DE MURCIA</t>
  </si>
  <si>
    <t>CRÉDITOS DE LA AGE ASIGNADOS A LA COMUNIDAD FORAL DE</t>
  </si>
  <si>
    <t>NAVARRA</t>
  </si>
  <si>
    <t>PAIS VASCO</t>
  </si>
  <si>
    <t>LA RIOJA</t>
  </si>
  <si>
    <t>-</t>
  </si>
  <si>
    <t>NIVEL MÍNIMO + NIVEL ACORDADO</t>
  </si>
  <si>
    <t>FONDO ESPECIAL DEL ESTADO PARA LA DINAMIZACIÓN DE LA ECONOMÍA Y EL EMPLEO  (PLAN E)</t>
  </si>
  <si>
    <t>% sobre el gasto dependencia</t>
  </si>
  <si>
    <t>ILLES BALEARS</t>
  </si>
  <si>
    <t xml:space="preserve">CRÉDITOS DE LA AGE ASIGNADOS A LA COMUNITAT </t>
  </si>
  <si>
    <t>CRÉDITOS DE LA AGE ASIGNADOS A LA COMUNIDAD DE</t>
  </si>
  <si>
    <t>*Falta Bizkaia</t>
  </si>
  <si>
    <t>TOTAL CRÉDITOS DE LA AGE ASIGNADOS A LAS COMUNIDADES AUTÓNOMAS</t>
  </si>
  <si>
    <t>*Falta Navarra y Bizkaia</t>
  </si>
  <si>
    <t>*Falta Navarra</t>
  </si>
  <si>
    <t>% REPARTIDO CCAA</t>
  </si>
  <si>
    <t>CUANTÍA ASIGNADA A LAS CCAA</t>
  </si>
  <si>
    <t>CUANTÍA ASIGNADA*</t>
  </si>
  <si>
    <t>CUANTÍA ASIGNADA A LA COMUNIDAD FORAL DE NAVARRA Y PAÍS VASCO</t>
  </si>
  <si>
    <r>
      <rPr>
        <i/>
        <vertAlign val="superscript"/>
        <sz val="9"/>
        <rFont val="Arial"/>
        <family val="2"/>
      </rPr>
      <t xml:space="preserve">(1) </t>
    </r>
    <r>
      <rPr>
        <i/>
        <sz val="9"/>
        <rFont val="Arial"/>
        <family val="2"/>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</si>
  <si>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indexed="17"/>
        <rFont val="Arial"/>
        <family val="2"/>
      </rPr>
      <t>(1)</t>
    </r>
  </si>
  <si>
    <t>2021*</t>
  </si>
  <si>
    <t>*En el caso de la Comunidad Foral de Navarra, no participa en el reparto de los créditos del nivel acordado general, sino que sus cantidades se calculan aplicando la normativa de su regímen especial (la denominada "aportación navarra"). Fuente de datos: Secretaría General de Financiación Autonómica y Local, Ministerio de Hacienda</t>
  </si>
  <si>
    <t>*En el caso del País Vasco, no participa en el reparto de los créditos del nivel acordado general, sino que sus cantidades se calculan aplicando la normativa de su regímen especial (el denominado "cupo vasco"). Fuente de datos: Secretaría General de Financiación Autonómica y Local, Ministerio de Hacienda</t>
  </si>
  <si>
    <r>
      <rPr>
        <i/>
        <vertAlign val="superscript"/>
        <sz val="9"/>
        <rFont val="Calibri (Cuerpo)"/>
      </rPr>
      <t xml:space="preserve">(1) </t>
    </r>
    <r>
      <rPr>
        <i/>
        <sz val="9"/>
        <rFont val="Calibri (Cuerpo)"/>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</si>
  <si>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theme="0"/>
        <rFont val="Calibri (Cuerpo)"/>
      </rPr>
      <t>(1)</t>
    </r>
  </si>
  <si>
    <t>Estas cantidades no coinciden con las publicadas en el BOE del 6 de junio de 2023 en aplicación de la cláusula sexta de los convenios suscritos.</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</si>
  <si>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</si>
  <si>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</si>
  <si>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</si>
  <si>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</si>
  <si>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</si>
  <si>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r>
      <t>GASTO CERTIFICADO EN DEPENDENCIA</t>
    </r>
    <r>
      <rPr>
        <b/>
        <vertAlign val="superscript"/>
        <sz val="12"/>
        <color indexed="17"/>
        <rFont val="Calibri (cuerpo)"/>
      </rPr>
      <t>(1)</t>
    </r>
  </si>
  <si>
    <r>
      <t>GASTO CERTIFICADO EN DEPENDENCIA POR LAS CCAA</t>
    </r>
    <r>
      <rPr>
        <b/>
        <vertAlign val="superscript"/>
        <sz val="18"/>
        <color theme="0"/>
        <rFont val="Calibri (Cuerpo)"/>
      </rPr>
      <t>(3)</t>
    </r>
  </si>
  <si>
    <r>
      <rPr>
        <i/>
        <vertAlign val="superscript"/>
        <sz val="9"/>
        <rFont val="Calibri (Cuerpo)"/>
      </rPr>
      <t xml:space="preserve">(3) </t>
    </r>
    <r>
      <rPr>
        <i/>
        <sz val="9"/>
        <rFont val="Calibri (Cuerpo)"/>
      </rPr>
      <t>El certificado anual del gasto en dependencia de las CCAA se recoge desde el año 2012, según lo establecido en el Real Decreto 1050/2013, y se remite por las CCAA una vez finalizado el ejercicio.</t>
    </r>
  </si>
  <si>
    <r>
      <rPr>
        <i/>
        <vertAlign val="superscript"/>
        <sz val="9"/>
        <rFont val="Calibri (Cuerpo)"/>
      </rPr>
      <t>(2)</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</si>
  <si>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t>CUANTÍA ASIGNADA A LAS CCAA</t>
    </r>
    <r>
      <rPr>
        <b/>
        <vertAlign val="superscript"/>
        <sz val="9"/>
        <color theme="0"/>
        <rFont val="Calibri (Cuerpo)"/>
      </rPr>
      <t>(2)</t>
    </r>
    <r>
      <rPr>
        <b/>
        <sz val="8"/>
        <color theme="0"/>
        <rFont val="Calibri (Cuerpo)"/>
      </rPr>
      <t xml:space="preserve"> (excepto Comunidad Foral de Navarra y País Vasco)</t>
    </r>
  </si>
  <si>
    <r>
      <rPr>
        <vertAlign val="superscript"/>
        <sz val="10"/>
        <rFont val="Calibri (Cuerpo)"/>
      </rPr>
      <t>(1)</t>
    </r>
    <r>
      <rPr>
        <sz val="10"/>
        <rFont val="Calibri (Cuerpo)"/>
      </rPr>
      <t>I</t>
    </r>
    <r>
      <rPr>
        <i/>
        <sz val="9"/>
        <rFont val="Calibri (Cuerpo)"/>
      </rPr>
      <t xml:space="preserve">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</si>
  <si>
    <r>
      <rPr>
        <vertAlign val="superscript"/>
        <sz val="11"/>
        <rFont val="Calibri (Cuerpo)"/>
      </rPr>
      <t xml:space="preserve">      (1)</t>
    </r>
    <r>
      <rPr>
        <sz val="11"/>
        <rFont val="Calibri (Cuerpo)"/>
      </rPr>
      <t>903.702.713,56 €</t>
    </r>
  </si>
  <si>
    <r>
      <rPr>
        <vertAlign val="superscript"/>
        <sz val="11"/>
        <rFont val="Calibri (Cuerpo)"/>
      </rPr>
      <t xml:space="preserve">  (1)</t>
    </r>
    <r>
      <rPr>
        <sz val="11"/>
        <rFont val="Calibri (Cuerpo)"/>
      </rPr>
      <t>970.328.883,56 €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</si>
</sst>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44" formatCode="_-* #,##0.00\ &quot;€&quot;_-;\-* #,##0.00\ &quot;€&quot;_-;_-* &quot;-&quot;??\ &quot;€&quot;_-;_-@_-"/>
    <numFmt numFmtId="164" formatCode="_-* #,##0\ &quot;€&quot;_-;\-* #,##0\ &quot;€&quot;_-;_-* &quot;-&quot;??\ &quot;€&quot;_-;_-@_-"/>
    <numFmt numFmtId="165" formatCode="#,##0.00\ &quot;€&quot;"/>
  </numFmts>
  <fonts count="70">
    <font>
      <sz val="10"/>
      <name val="Arial"/>
    </font>
    <font>
      <sz val="10"/>
      <name val="Arial"/>
      <family val="2"/>
    </font>
    <font>
      <b/>
      <sz val="12"/>
      <name val="Arial"/>
      <family val="2"/>
    </font>
    <font>
      <b/>
      <sz val="10"/>
      <name val="Arial"/>
      <family val="2"/>
    </font>
    <font>
      <b/>
      <sz val="20"/>
      <name val="Arial"/>
      <family val="2"/>
    </font>
    <font>
      <sz val="8"/>
      <name val="Arial"/>
      <family val="2"/>
    </font>
    <font>
      <sz val="10"/>
      <name val="Arial"/>
      <family val="2"/>
    </font>
    <font>
      <i/>
      <sz val="9"/>
      <name val="Arial"/>
      <family val="2"/>
    </font>
    <font>
      <i/>
      <vertAlign val="superscript"/>
      <sz val="9"/>
      <name val="Arial"/>
      <family val="2"/>
    </font>
    <font>
      <b/>
      <vertAlign val="superscript"/>
      <sz val="12"/>
      <color indexed="17"/>
      <name val="Arial"/>
      <family val="2"/>
    </font>
    <font>
      <sz val="11"/>
      <color theme="1"/>
      <name val="Calibri"/>
      <family val="2"/>
      <scheme val="minor"/>
    </font>
    <font>
      <b/>
      <sz val="10"/>
      <color rgb="FF006600"/>
      <name val="Arial"/>
      <family val="2"/>
    </font>
    <font>
      <b/>
      <sz val="14"/>
      <color rgb="FF006600"/>
      <name val="Arial"/>
      <family val="2"/>
    </font>
    <font>
      <sz val="10"/>
      <name val="Calibri (Cuerpo)"/>
    </font>
    <font>
      <b/>
      <sz val="20"/>
      <name val="Calibri (Cuerpo)"/>
    </font>
    <font>
      <b/>
      <sz val="14"/>
      <color rgb="FF006600"/>
      <name val="Calibri (Cuerpo)"/>
    </font>
    <font>
      <b/>
      <sz val="11"/>
      <color rgb="FF006600"/>
      <name val="Calibri (Cuerpo)"/>
    </font>
    <font>
      <b/>
      <sz val="12"/>
      <name val="Calibri (Cuerpo)"/>
    </font>
    <font>
      <b/>
      <sz val="10"/>
      <color rgb="FF006600"/>
      <name val="Calibri (Cuerpo)"/>
    </font>
    <font>
      <sz val="12"/>
      <name val="Calibri (Cuerpo)"/>
    </font>
    <font>
      <i/>
      <sz val="10"/>
      <name val="Calibri (Cuerpo)"/>
    </font>
    <font>
      <b/>
      <sz val="10"/>
      <name val="Calibri (Cuerpo)"/>
    </font>
    <font>
      <i/>
      <sz val="9"/>
      <name val="Calibri (Cuerpo)"/>
    </font>
    <font>
      <i/>
      <vertAlign val="superscript"/>
      <sz val="9"/>
      <name val="Calibri (Cuerpo)"/>
    </font>
    <font>
      <sz val="10"/>
      <color rgb="FF7030A0"/>
      <name val="Calibri (Cuerpo)"/>
    </font>
    <font>
      <b/>
      <sz val="20"/>
      <color rgb="FF7030A0"/>
      <name val="Calibri (Cuerpo)"/>
    </font>
    <font>
      <b/>
      <sz val="16"/>
      <color rgb="FF7030A0"/>
      <name val="Calibri (Cuerpo)"/>
    </font>
    <font>
      <b/>
      <sz val="11"/>
      <color rgb="FF7030A0"/>
      <name val="Calibri (Cuerpo)"/>
    </font>
    <font>
      <b/>
      <sz val="12"/>
      <color rgb="FF7030A0"/>
      <name val="Calibri (Cuerpo)"/>
    </font>
    <font>
      <b/>
      <sz val="10"/>
      <color rgb="FF7030A0"/>
      <name val="Calibri (Cuerpo)"/>
    </font>
    <font>
      <b/>
      <sz val="26"/>
      <color theme="0"/>
      <name val="Calibri (Cuerpo)"/>
    </font>
    <font>
      <b/>
      <sz val="18"/>
      <color theme="0"/>
      <name val="Calibri (Cuerpo)"/>
    </font>
    <font>
      <b/>
      <sz val="14"/>
      <color theme="0"/>
      <name val="Calibri (Cuerpo)"/>
    </font>
    <font>
      <b/>
      <sz val="11"/>
      <color theme="0"/>
      <name val="Calibri (Cuerpo)"/>
    </font>
    <font>
      <b/>
      <sz val="10"/>
      <color theme="0"/>
      <name val="Calibri (Cuerpo)"/>
    </font>
    <font>
      <b/>
      <sz val="9"/>
      <color theme="0"/>
      <name val="Calibri (Cuerpo)"/>
    </font>
    <font>
      <b/>
      <sz val="8"/>
      <color theme="0"/>
      <name val="Calibri (Cuerpo)"/>
    </font>
    <font>
      <b/>
      <vertAlign val="superscript"/>
      <sz val="18"/>
      <color theme="0"/>
      <name val="Calibri (Cuerpo)"/>
    </font>
    <font>
      <b/>
      <sz val="12"/>
      <color theme="0"/>
      <name val="Calibri (Cuerpo)"/>
    </font>
    <font>
      <b/>
      <vertAlign val="superscript"/>
      <sz val="12"/>
      <color theme="0"/>
      <name val="Calibri (Cuerpo)"/>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sz val="11"/>
      <name val="Calibri (Cuerpo)"/>
    </font>
    <font>
      <b/>
      <sz val="11"/>
      <name val="Calibri (Cuerpo)"/>
    </font>
    <font>
      <i/>
      <sz val="11"/>
      <name val="Calibri (Cuerpo)"/>
    </font>
    <font>
      <sz val="10"/>
      <color rgb="FF7030A0"/>
      <name val="Calibri"/>
      <family val="2"/>
      <scheme val="minor"/>
    </font>
    <font>
      <b/>
      <sz val="14"/>
      <color theme="0"/>
      <name val="Calibri (cupero)"/>
    </font>
    <font>
      <sz val="10"/>
      <color rgb="FF7030A0"/>
      <name val="Calibri (cupero)"/>
    </font>
    <font>
      <b/>
      <sz val="11"/>
      <color theme="0"/>
      <name val="Calibri (cupero)"/>
    </font>
    <font>
      <b/>
      <sz val="11"/>
      <color rgb="FF7030A0"/>
      <name val="Calibri (cupero)"/>
    </font>
    <font>
      <b/>
      <sz val="10"/>
      <color theme="0"/>
      <name val="Calibri (cupero)"/>
    </font>
    <font>
      <sz val="10"/>
      <name val="Calibri (cupero)"/>
    </font>
    <font>
      <b/>
      <sz val="12"/>
      <name val="Calibri (cupero)"/>
    </font>
    <font>
      <sz val="11"/>
      <name val="Calibri (cupero)"/>
    </font>
    <font>
      <i/>
      <sz val="11"/>
      <name val="Calibri (cupero)"/>
    </font>
    <font>
      <b/>
      <sz val="10"/>
      <name val="Calibri (cupero)"/>
    </font>
    <font>
      <b/>
      <sz val="11"/>
      <name val="Calibri (cupero)"/>
    </font>
    <font>
      <b/>
      <vertAlign val="superscript"/>
      <sz val="12"/>
      <color indexed="17"/>
      <name val="Calibri (cuerpo)"/>
    </font>
    <font>
      <b/>
      <vertAlign val="superscript"/>
      <sz val="9"/>
      <color theme="0"/>
      <name val="Calibri (Cuerpo)"/>
    </font>
    <font>
      <vertAlign val="superscript"/>
      <sz val="10"/>
      <name val="Calibri (Cuerpo)"/>
    </font>
    <font>
      <vertAlign val="superscript"/>
      <sz val="11"/>
      <name val="Calibri (Cuerpo)"/>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7030A0"/>
      </left>
      <right/>
      <top/>
      <bottom/>
      <diagonal/>
    </border>
    <border>
      <left/>
      <right style="medium">
        <color rgb="FF7030A0"/>
      </right>
      <top/>
      <bottom/>
      <diagonal/>
    </border>
  </borders>
  <cellStyleXfs count="6">
    <xf numFmtId="0" fontId="0" fillId="0" borderId="0"/>
    <xf numFmtId="44" fontId="1" fillId="0" borderId="0" applyFont="0" applyFill="0" applyBorder="0" applyAlignment="0" applyProtection="0"/>
    <xf numFmtId="0" fontId="1" fillId="0" borderId="0"/>
    <xf numFmtId="0" fontId="10" fillId="0" borderId="0"/>
    <xf numFmtId="0" fontId="1" fillId="0" borderId="0"/>
    <xf numFmtId="0" fontId="1" fillId="0" borderId="0" applyBorder="0"/>
  </cellStyleXfs>
  <cellXfs count="166">
    <xf numFmtId="0" fontId="0" fillId="0" borderId="0" xfId="0"/>
    <xf numFmtId="0" fontId="0" fillId="0" borderId="0" xfId="0" applyAlignment="1">
      <alignment horizontal="center" vertical="center" wrapText="1"/>
    </xf>
    <xf numFmtId="0" fontId="2" fillId="0" borderId="0" xfId="0" applyFont="1"/>
    <xf numFmtId="6" fontId="0" fillId="0" borderId="0" xfId="0" applyNumberFormat="1"/>
    <xf numFmtId="0" fontId="4" fillId="0" borderId="0" xfId="0" applyFont="1" applyAlignment="1">
      <alignment vertical="center" wrapText="1"/>
    </xf>
    <xf numFmtId="8" fontId="0" fillId="0" borderId="0" xfId="0" applyNumberFormat="1"/>
    <xf numFmtId="6" fontId="6" fillId="0" borderId="0" xfId="0" applyNumberFormat="1" applyFont="1" applyAlignment="1">
      <alignment horizontal="center" vertical="center" wrapText="1"/>
    </xf>
    <xf numFmtId="0" fontId="3" fillId="0" borderId="0" xfId="0" applyFont="1"/>
    <xf numFmtId="44" fontId="0" fillId="0" borderId="0" xfId="0" applyNumberFormat="1"/>
    <xf numFmtId="44" fontId="0" fillId="0" borderId="0" xfId="0" applyNumberFormat="1" applyAlignment="1">
      <alignment horizontal="right" wrapText="1" readingOrder="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2" fillId="2" borderId="0" xfId="0" applyFont="1" applyFill="1"/>
    <xf numFmtId="0" fontId="12" fillId="2" borderId="0" xfId="0" applyFont="1" applyFill="1" applyAlignment="1">
      <alignment vertical="center" wrapText="1"/>
    </xf>
    <xf numFmtId="0" fontId="1" fillId="0" borderId="0" xfId="0" applyFont="1" applyAlignment="1">
      <alignment horizontal="center"/>
    </xf>
    <xf numFmtId="0" fontId="13" fillId="0" borderId="0" xfId="0" applyFont="1"/>
    <xf numFmtId="0" fontId="14" fillId="0" borderId="0" xfId="0" applyFont="1" applyAlignment="1">
      <alignment vertical="center" wrapText="1"/>
    </xf>
    <xf numFmtId="0" fontId="13" fillId="2" borderId="0" xfId="0" applyFont="1" applyFill="1"/>
    <xf numFmtId="0" fontId="16" fillId="2" borderId="0" xfId="0" applyFont="1" applyFill="1" applyAlignment="1">
      <alignment horizontal="center" vertical="center" wrapText="1"/>
    </xf>
    <xf numFmtId="0" fontId="17" fillId="0" borderId="0" xfId="0" applyFont="1"/>
    <xf numFmtId="0" fontId="17" fillId="2" borderId="0" xfId="0" applyFont="1" applyFill="1"/>
    <xf numFmtId="0" fontId="18" fillId="2" borderId="0" xfId="0" applyFont="1" applyFill="1" applyAlignment="1">
      <alignment horizontal="center" vertical="center" wrapText="1"/>
    </xf>
    <xf numFmtId="0" fontId="17" fillId="2" borderId="0" xfId="0" applyFont="1" applyFill="1" applyAlignment="1">
      <alignment horizontal="center" vertical="center" wrapText="1"/>
    </xf>
    <xf numFmtId="0" fontId="19" fillId="0" borderId="0" xfId="0" applyFont="1"/>
    <xf numFmtId="0" fontId="13" fillId="0" borderId="0" xfId="0" applyFont="1" applyAlignment="1">
      <alignment vertical="top"/>
    </xf>
    <xf numFmtId="0" fontId="13" fillId="2" borderId="0" xfId="0" applyFont="1" applyFill="1" applyAlignment="1">
      <alignment vertical="top"/>
    </xf>
    <xf numFmtId="164" fontId="13" fillId="2" borderId="0" xfId="1" applyNumberFormat="1" applyFont="1" applyFill="1" applyBorder="1"/>
    <xf numFmtId="10" fontId="20" fillId="2" borderId="0" xfId="1" applyNumberFormat="1" applyFont="1" applyFill="1" applyBorder="1" applyAlignment="1">
      <alignment horizontal="center"/>
    </xf>
    <xf numFmtId="0" fontId="21" fillId="0" borderId="0" xfId="0" applyFont="1" applyAlignment="1">
      <alignment horizontal="center"/>
    </xf>
    <xf numFmtId="0" fontId="21" fillId="2" borderId="0" xfId="0" applyFont="1" applyFill="1" applyAlignment="1">
      <alignment horizontal="center"/>
    </xf>
    <xf numFmtId="8" fontId="17" fillId="0" borderId="0" xfId="0" applyNumberFormat="1" applyFont="1"/>
    <xf numFmtId="10" fontId="20" fillId="0" borderId="0" xfId="1" applyNumberFormat="1" applyFont="1" applyBorder="1" applyAlignment="1">
      <alignment horizontal="center"/>
    </xf>
    <xf numFmtId="0" fontId="21" fillId="0" borderId="0" xfId="0" applyFont="1"/>
    <xf numFmtId="0" fontId="13" fillId="0" borderId="0" xfId="0" applyFont="1" applyAlignment="1">
      <alignment horizontal="center"/>
    </xf>
    <xf numFmtId="0" fontId="15" fillId="2" borderId="0" xfId="0" applyFont="1" applyFill="1" applyAlignment="1">
      <alignment horizontal="center" vertical="center" wrapText="1"/>
    </xf>
    <xf numFmtId="0" fontId="15" fillId="2" borderId="0" xfId="0" applyFont="1" applyFill="1" applyAlignment="1">
      <alignment vertical="center" wrapText="1"/>
    </xf>
    <xf numFmtId="0" fontId="17" fillId="0" borderId="0" xfId="0" applyFont="1" applyAlignment="1">
      <alignment horizontal="center" wrapText="1"/>
    </xf>
    <xf numFmtId="6" fontId="13" fillId="0" borderId="0" xfId="0" applyNumberFormat="1" applyFont="1" applyAlignment="1">
      <alignment horizontal="center" vertical="center" wrapText="1"/>
    </xf>
    <xf numFmtId="6" fontId="13" fillId="0" borderId="0" xfId="0" applyNumberFormat="1" applyFont="1"/>
    <xf numFmtId="0" fontId="24"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4" fillId="2" borderId="0" xfId="0" applyFont="1" applyFill="1"/>
    <xf numFmtId="0" fontId="27" fillId="2" borderId="0" xfId="0" applyFont="1" applyFill="1" applyAlignment="1">
      <alignment horizontal="center" vertical="center" wrapText="1"/>
    </xf>
    <xf numFmtId="0" fontId="28" fillId="0" borderId="0" xfId="0" applyFont="1"/>
    <xf numFmtId="0" fontId="26" fillId="2" borderId="0" xfId="0" applyFont="1" applyFill="1" applyAlignment="1">
      <alignment vertical="center" wrapText="1"/>
    </xf>
    <xf numFmtId="44" fontId="19" fillId="2" borderId="0" xfId="0" applyNumberFormat="1" applyFont="1" applyFill="1"/>
    <xf numFmtId="44" fontId="19" fillId="2" borderId="0" xfId="1" applyFont="1" applyFill="1" applyBorder="1"/>
    <xf numFmtId="0" fontId="22" fillId="0" borderId="0" xfId="0" applyFont="1" applyAlignment="1">
      <alignment vertical="center" wrapText="1"/>
    </xf>
    <xf numFmtId="0" fontId="28" fillId="2" borderId="0" xfId="0" applyFont="1" applyFill="1"/>
    <xf numFmtId="0" fontId="29" fillId="2" borderId="0" xfId="0" applyFont="1" applyFill="1" applyAlignment="1">
      <alignment horizontal="center" vertical="center" wrapText="1"/>
    </xf>
    <xf numFmtId="0" fontId="1" fillId="0" borderId="0" xfId="0" applyFont="1"/>
    <xf numFmtId="0" fontId="1" fillId="0" borderId="0" xfId="5" applyAlignment="1">
      <alignment vertical="center"/>
    </xf>
    <xf numFmtId="0" fontId="40" fillId="0" borderId="0" xfId="5" applyFont="1" applyAlignment="1">
      <alignment vertical="center"/>
    </xf>
    <xf numFmtId="0" fontId="1" fillId="0" borderId="0" xfId="5"/>
    <xf numFmtId="0" fontId="41" fillId="0" borderId="0" xfId="5" applyFont="1"/>
    <xf numFmtId="0" fontId="41" fillId="0" borderId="0" xfId="5" applyFont="1" applyAlignment="1">
      <alignment horizontal="left"/>
    </xf>
    <xf numFmtId="0" fontId="43" fillId="0" borderId="0" xfId="5" applyFont="1" applyAlignment="1">
      <alignment vertical="center"/>
    </xf>
    <xf numFmtId="0" fontId="43" fillId="0" borderId="0" xfId="5" applyFont="1" applyAlignment="1">
      <alignment horizontal="left" vertical="center"/>
    </xf>
    <xf numFmtId="0" fontId="45" fillId="0" borderId="0" xfId="5" applyFont="1" applyAlignment="1">
      <alignment vertical="center"/>
    </xf>
    <xf numFmtId="0" fontId="46" fillId="0" borderId="0" xfId="5" applyFont="1" applyAlignment="1">
      <alignment horizontal="center" vertical="center" wrapText="1"/>
    </xf>
    <xf numFmtId="0" fontId="45" fillId="0" borderId="0" xfId="5" applyFont="1" applyAlignment="1">
      <alignment horizontal="left" vertical="center"/>
    </xf>
    <xf numFmtId="0" fontId="41" fillId="0" borderId="0" xfId="5" applyFont="1" applyAlignment="1">
      <alignment vertical="center" wrapText="1"/>
    </xf>
    <xf numFmtId="0" fontId="47" fillId="0" borderId="0" xfId="5" applyFont="1" applyAlignment="1">
      <alignment horizontal="center" wrapText="1"/>
    </xf>
    <xf numFmtId="0" fontId="48" fillId="0" borderId="0" xfId="5" applyFont="1" applyAlignment="1">
      <alignment horizontal="left" vertical="center" wrapText="1"/>
    </xf>
    <xf numFmtId="0" fontId="43" fillId="0" borderId="0" xfId="5" applyFont="1" applyAlignment="1">
      <alignment vertical="center" wrapText="1"/>
    </xf>
    <xf numFmtId="0" fontId="32" fillId="3"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3" fillId="3" borderId="12" xfId="0" applyFont="1" applyFill="1" applyBorder="1" applyAlignment="1">
      <alignment horizontal="center" vertical="center" wrapText="1"/>
    </xf>
    <xf numFmtId="44" fontId="51" fillId="0" borderId="12" xfId="1" applyFont="1" applyBorder="1"/>
    <xf numFmtId="44" fontId="51" fillId="0" borderId="12" xfId="0" applyNumberFormat="1" applyFont="1" applyBorder="1"/>
    <xf numFmtId="44" fontId="51" fillId="2" borderId="0" xfId="0" applyNumberFormat="1" applyFont="1" applyFill="1"/>
    <xf numFmtId="44" fontId="52" fillId="0" borderId="2" xfId="1" applyFont="1" applyBorder="1"/>
    <xf numFmtId="164" fontId="51" fillId="0" borderId="12" xfId="1" applyNumberFormat="1" applyFont="1" applyBorder="1"/>
    <xf numFmtId="44" fontId="51" fillId="0" borderId="12" xfId="1" applyFont="1" applyFill="1" applyBorder="1"/>
    <xf numFmtId="10" fontId="53" fillId="0" borderId="12" xfId="1" applyNumberFormat="1" applyFont="1" applyFill="1" applyBorder="1" applyAlignment="1">
      <alignment horizontal="center"/>
    </xf>
    <xf numFmtId="44" fontId="51" fillId="0" borderId="12" xfId="0" applyNumberFormat="1" applyFont="1" applyBorder="1" applyAlignment="1">
      <alignment horizontal="center"/>
    </xf>
    <xf numFmtId="10" fontId="53" fillId="0" borderId="12" xfId="1" applyNumberFormat="1" applyFont="1" applyBorder="1" applyAlignment="1">
      <alignment horizontal="center"/>
    </xf>
    <xf numFmtId="44" fontId="51" fillId="0" borderId="12" xfId="1" applyFont="1" applyBorder="1" applyAlignment="1">
      <alignment horizontal="center"/>
    </xf>
    <xf numFmtId="10" fontId="53" fillId="0" borderId="12" xfId="0" applyNumberFormat="1" applyFont="1" applyBorder="1" applyAlignment="1">
      <alignment horizontal="center"/>
    </xf>
    <xf numFmtId="8" fontId="51" fillId="0" borderId="12" xfId="1" applyNumberFormat="1" applyFont="1" applyBorder="1" applyAlignment="1">
      <alignment horizontal="center"/>
    </xf>
    <xf numFmtId="0" fontId="51" fillId="0" borderId="0" xfId="0" applyFont="1" applyAlignment="1">
      <alignment vertical="top"/>
    </xf>
    <xf numFmtId="0" fontId="51" fillId="0" borderId="0" xfId="0" applyFont="1"/>
    <xf numFmtId="0" fontId="33" fillId="3" borderId="1" xfId="0" applyFont="1" applyFill="1" applyBorder="1" applyAlignment="1">
      <alignment horizontal="center" vertical="center" wrapText="1"/>
    </xf>
    <xf numFmtId="6" fontId="51" fillId="0" borderId="12" xfId="0" applyNumberFormat="1" applyFont="1" applyBorder="1" applyAlignment="1">
      <alignment horizontal="center" vertical="center" wrapText="1"/>
    </xf>
    <xf numFmtId="8" fontId="52" fillId="0" borderId="2" xfId="1" applyNumberFormat="1" applyFont="1" applyBorder="1"/>
    <xf numFmtId="0" fontId="51" fillId="2" borderId="0" xfId="0" applyFont="1" applyFill="1" applyAlignment="1">
      <alignment vertical="top"/>
    </xf>
    <xf numFmtId="164" fontId="51" fillId="2" borderId="0" xfId="1" applyNumberFormat="1" applyFont="1" applyFill="1" applyBorder="1"/>
    <xf numFmtId="44" fontId="51" fillId="2" borderId="0" xfId="1" applyFont="1" applyFill="1" applyBorder="1"/>
    <xf numFmtId="10" fontId="53" fillId="2" borderId="0" xfId="1" applyNumberFormat="1" applyFont="1" applyFill="1" applyBorder="1" applyAlignment="1">
      <alignment horizontal="center"/>
    </xf>
    <xf numFmtId="0" fontId="52" fillId="0" borderId="0" xfId="0" applyFont="1"/>
    <xf numFmtId="8" fontId="52" fillId="0" borderId="0" xfId="0" applyNumberFormat="1" applyFont="1"/>
    <xf numFmtId="10" fontId="53" fillId="0" borderId="0" xfId="1" applyNumberFormat="1" applyFont="1" applyBorder="1" applyAlignment="1">
      <alignment horizontal="center"/>
    </xf>
    <xf numFmtId="0" fontId="52" fillId="2" borderId="0" xfId="0" applyFont="1" applyFill="1" applyAlignment="1">
      <alignment horizontal="center" vertical="center" wrapText="1"/>
    </xf>
    <xf numFmtId="0" fontId="52" fillId="0" borderId="0" xfId="0" applyFont="1" applyAlignment="1">
      <alignment horizontal="center"/>
    </xf>
    <xf numFmtId="0" fontId="52" fillId="2" borderId="0" xfId="0" applyFont="1" applyFill="1" applyAlignment="1">
      <alignment horizontal="center"/>
    </xf>
    <xf numFmtId="0" fontId="54" fillId="0" borderId="0" xfId="0" applyFont="1"/>
    <xf numFmtId="0" fontId="54" fillId="2" borderId="0" xfId="0" applyFont="1" applyFill="1"/>
    <xf numFmtId="8" fontId="52" fillId="0" borderId="2" xfId="0" applyNumberFormat="1" applyFont="1" applyBorder="1" applyAlignment="1">
      <alignment wrapText="1" readingOrder="1"/>
    </xf>
    <xf numFmtId="0" fontId="56" fillId="0" borderId="0" xfId="0" applyFont="1"/>
    <xf numFmtId="0" fontId="56" fillId="2" borderId="0" xfId="0" applyFont="1" applyFill="1"/>
    <xf numFmtId="0" fontId="57" fillId="3" borderId="2" xfId="0" applyFont="1" applyFill="1" applyBorder="1" applyAlignment="1">
      <alignment horizontal="center" vertical="center" wrapText="1"/>
    </xf>
    <xf numFmtId="0" fontId="58" fillId="2" borderId="0" xfId="0" applyFont="1" applyFill="1" applyAlignment="1">
      <alignment horizontal="center" vertical="center" wrapText="1"/>
    </xf>
    <xf numFmtId="0" fontId="59" fillId="3" borderId="2" xfId="0" applyFont="1" applyFill="1" applyBorder="1" applyAlignment="1">
      <alignment horizontal="center" vertical="center" wrapText="1"/>
    </xf>
    <xf numFmtId="0" fontId="60" fillId="0" borderId="0" xfId="0" applyFont="1"/>
    <xf numFmtId="0" fontId="60" fillId="2" borderId="0" xfId="0" applyFont="1" applyFill="1"/>
    <xf numFmtId="0" fontId="61" fillId="0" borderId="0" xfId="0" applyFont="1" applyAlignment="1">
      <alignment horizontal="center" wrapText="1"/>
    </xf>
    <xf numFmtId="0" fontId="57" fillId="3" borderId="1" xfId="0" applyFont="1" applyFill="1" applyBorder="1" applyAlignment="1">
      <alignment horizontal="center" vertical="center" wrapText="1"/>
    </xf>
    <xf numFmtId="6" fontId="62" fillId="0" borderId="12" xfId="0" applyNumberFormat="1" applyFont="1" applyBorder="1" applyAlignment="1">
      <alignment horizontal="center" vertical="center" wrapText="1"/>
    </xf>
    <xf numFmtId="0" fontId="62" fillId="0" borderId="0" xfId="0" applyFont="1"/>
    <xf numFmtId="10" fontId="63" fillId="0" borderId="12" xfId="1" applyNumberFormat="1" applyFont="1" applyBorder="1" applyAlignment="1">
      <alignment horizontal="center"/>
    </xf>
    <xf numFmtId="0" fontId="64" fillId="0" borderId="0" xfId="0" applyFont="1"/>
    <xf numFmtId="8" fontId="65" fillId="0" borderId="2" xfId="0" applyNumberFormat="1" applyFont="1" applyBorder="1" applyAlignment="1">
      <alignment wrapText="1" readingOrder="1"/>
    </xf>
    <xf numFmtId="8" fontId="62" fillId="0" borderId="0" xfId="0" applyNumberFormat="1" applyFont="1"/>
    <xf numFmtId="8" fontId="51" fillId="0" borderId="0" xfId="0" applyNumberFormat="1" applyFont="1"/>
    <xf numFmtId="8" fontId="13" fillId="0" borderId="0" xfId="0" applyNumberFormat="1" applyFont="1"/>
    <xf numFmtId="0" fontId="65" fillId="2" borderId="0" xfId="0" applyFont="1" applyFill="1" applyAlignment="1">
      <alignment horizontal="center" vertical="center" wrapText="1"/>
    </xf>
    <xf numFmtId="8" fontId="17" fillId="0" borderId="2" xfId="0" applyNumberFormat="1" applyFont="1" applyBorder="1" applyAlignment="1">
      <alignment wrapText="1" readingOrder="1"/>
    </xf>
    <xf numFmtId="0" fontId="13" fillId="0" borderId="0" xfId="0" applyFont="1" applyAlignment="1">
      <alignment horizontal="center" vertical="center" wrapText="1"/>
    </xf>
    <xf numFmtId="44" fontId="13" fillId="0" borderId="0" xfId="0" applyNumberFormat="1" applyFont="1" applyAlignment="1">
      <alignment horizontal="right" wrapText="1" readingOrder="1"/>
    </xf>
    <xf numFmtId="44" fontId="13" fillId="0" borderId="0" xfId="0" applyNumberFormat="1" applyFont="1"/>
    <xf numFmtId="0" fontId="33" fillId="0" borderId="0" xfId="0" applyFont="1" applyAlignment="1">
      <alignment horizontal="center" vertical="center" wrapText="1"/>
    </xf>
    <xf numFmtId="8" fontId="51" fillId="0" borderId="12" xfId="0" applyNumberFormat="1" applyFont="1" applyBorder="1"/>
    <xf numFmtId="0" fontId="51" fillId="0" borderId="12" xfId="1" applyNumberFormat="1" applyFont="1" applyBorder="1" applyAlignment="1">
      <alignment horizontal="center"/>
    </xf>
    <xf numFmtId="44" fontId="51" fillId="0" borderId="12" xfId="0" applyNumberFormat="1" applyFont="1" applyBorder="1" applyAlignment="1">
      <alignment horizontal="right" vertical="center"/>
    </xf>
    <xf numFmtId="165" fontId="51" fillId="0" borderId="12" xfId="1" applyNumberFormat="1" applyFont="1" applyBorder="1"/>
    <xf numFmtId="0" fontId="49" fillId="0" borderId="0" xfId="5" applyFont="1" applyAlignment="1">
      <alignment horizontal="center" wrapText="1"/>
    </xf>
    <xf numFmtId="0" fontId="42" fillId="0" borderId="0" xfId="5" applyFont="1" applyAlignment="1">
      <alignment horizontal="center"/>
    </xf>
    <xf numFmtId="0" fontId="44" fillId="0" borderId="0" xfId="5" applyFont="1" applyAlignment="1">
      <alignment horizontal="center" vertical="center" wrapText="1"/>
    </xf>
    <xf numFmtId="0" fontId="44" fillId="0" borderId="0" xfId="5" applyFont="1" applyAlignment="1" applyProtection="1">
      <alignment horizontal="center" vertical="center" wrapText="1"/>
      <protection locked="0"/>
    </xf>
    <xf numFmtId="0" fontId="47" fillId="0" borderId="0" xfId="5" applyFont="1" applyAlignment="1">
      <alignment horizontal="center" wrapText="1"/>
    </xf>
    <xf numFmtId="0" fontId="48" fillId="0" borderId="0" xfId="5" applyFont="1" applyAlignment="1">
      <alignment horizontal="left" vertical="center" wrapText="1"/>
    </xf>
    <xf numFmtId="0" fontId="32" fillId="3" borderId="9"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7"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0" fillId="3" borderId="3" xfId="0" applyFont="1" applyFill="1" applyBorder="1" applyAlignment="1">
      <alignment horizontal="center"/>
    </xf>
    <xf numFmtId="0" fontId="30" fillId="3" borderId="4" xfId="0" applyFont="1" applyFill="1" applyBorder="1" applyAlignment="1">
      <alignment horizontal="center"/>
    </xf>
    <xf numFmtId="0" fontId="30" fillId="3" borderId="5" xfId="0" applyFont="1" applyFill="1" applyBorder="1" applyAlignment="1">
      <alignment horizontal="center"/>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vertical="center" wrapText="1"/>
    </xf>
    <xf numFmtId="0" fontId="32" fillId="3" borderId="2" xfId="0" applyFont="1" applyFill="1" applyBorder="1" applyAlignment="1">
      <alignment horizontal="center" vertical="center" wrapText="1"/>
    </xf>
    <xf numFmtId="0" fontId="30" fillId="3" borderId="0" xfId="0" applyFont="1" applyFill="1" applyAlignment="1">
      <alignment horizontal="center"/>
    </xf>
    <xf numFmtId="0" fontId="31" fillId="3" borderId="6" xfId="0" applyFont="1" applyFill="1" applyBorder="1" applyAlignment="1">
      <alignment horizontal="center" wrapText="1"/>
    </xf>
    <xf numFmtId="0" fontId="31" fillId="3" borderId="7" xfId="0" applyFont="1" applyFill="1" applyBorder="1" applyAlignment="1">
      <alignment horizontal="center" wrapText="1"/>
    </xf>
    <xf numFmtId="0" fontId="31" fillId="3" borderId="8" xfId="0" applyFont="1" applyFill="1" applyBorder="1" applyAlignment="1">
      <alignment horizontal="center" wrapText="1"/>
    </xf>
    <xf numFmtId="0" fontId="55" fillId="3" borderId="9"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11" xfId="0" applyFont="1" applyFill="1" applyBorder="1" applyAlignment="1">
      <alignment horizontal="center" vertical="center" wrapText="1"/>
    </xf>
    <xf numFmtId="2" fontId="30" fillId="3" borderId="0" xfId="0" applyNumberFormat="1" applyFont="1" applyFill="1" applyAlignment="1">
      <alignment horizontal="center"/>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cellXfs>
  <cellStyles count="6">
    <cellStyle name="Euro" xfId="1" xr:uid="{00000000-0005-0000-0000-000000000000}"/>
    <cellStyle name="Normal" xfId="0" builtinId="0"/>
    <cellStyle name="Normal 2" xfId="2" xr:uid="{00000000-0005-0000-0000-000002000000}"/>
    <cellStyle name="Normal 2 2" xfId="5" xr:uid="{4C30D9E2-6E1C-48EA-8862-1E7EA7A9D58F}"/>
    <cellStyle name="Normal 3" xfId="3" xr:uid="{00000000-0005-0000-0000-000003000000}"/>
    <cellStyle name="Normal 3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8A42C6A2-402E-4DB5-88FA-BB98A1C0A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EBA71C18-05D6-4984-9BB0-24B0339A8A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59246346-CBBF-45CF-90E7-8873A1DA941E}"/>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11</xdr:col>
      <xdr:colOff>281214</xdr:colOff>
      <xdr:row>6</xdr:row>
      <xdr:rowOff>933903</xdr:rowOff>
    </xdr:from>
    <xdr:to>
      <xdr:col>19</xdr:col>
      <xdr:colOff>449035</xdr:colOff>
      <xdr:row>8</xdr:row>
      <xdr:rowOff>163286</xdr:rowOff>
    </xdr:to>
    <xdr:sp macro="" textlink="">
      <xdr:nvSpPr>
        <xdr:cNvPr id="5" name="Cuadro de texto 2">
          <a:extLst>
            <a:ext uri="{FF2B5EF4-FFF2-40B4-BE49-F238E27FC236}">
              <a16:creationId xmlns:a16="http://schemas.microsoft.com/office/drawing/2014/main" id="{B0B8F7E8-783A-4F4A-934E-1453A3E28CCF}"/>
            </a:ext>
          </a:extLst>
        </xdr:cNvPr>
        <xdr:cNvSpPr txBox="1"/>
      </xdr:nvSpPr>
      <xdr:spPr>
        <a:xfrm>
          <a:off x="5166178" y="3900260"/>
          <a:ext cx="3923393" cy="780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a:t>
          </a:r>
          <a:r>
            <a:rPr lang="es-ES" sz="28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SAAD</a:t>
          </a:r>
          <a:endPar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637886</xdr:colOff>
      <xdr:row>0</xdr:row>
      <xdr:rowOff>525826</xdr:rowOff>
    </xdr:to>
    <xdr:pic>
      <xdr:nvPicPr>
        <xdr:cNvPr id="3" name="Imagen 2">
          <a:extLst>
            <a:ext uri="{FF2B5EF4-FFF2-40B4-BE49-F238E27FC236}">
              <a16:creationId xmlns:a16="http://schemas.microsoft.com/office/drawing/2014/main" id="{A0A99602-6962-4E09-A8CC-E2A6897B5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733136</xdr:colOff>
      <xdr:row>0</xdr:row>
      <xdr:rowOff>525826</xdr:rowOff>
    </xdr:to>
    <xdr:pic>
      <xdr:nvPicPr>
        <xdr:cNvPr id="3" name="Imagen 2">
          <a:extLst>
            <a:ext uri="{FF2B5EF4-FFF2-40B4-BE49-F238E27FC236}">
              <a16:creationId xmlns:a16="http://schemas.microsoft.com/office/drawing/2014/main" id="{24EDBBA3-2858-46E2-8CE5-16429084E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4C5BE45F-51AC-4561-BBE4-FF32A684C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659053</xdr:colOff>
      <xdr:row>0</xdr:row>
      <xdr:rowOff>525826</xdr:rowOff>
    </xdr:to>
    <xdr:pic>
      <xdr:nvPicPr>
        <xdr:cNvPr id="3" name="Imagen 2">
          <a:extLst>
            <a:ext uri="{FF2B5EF4-FFF2-40B4-BE49-F238E27FC236}">
              <a16:creationId xmlns:a16="http://schemas.microsoft.com/office/drawing/2014/main" id="{7B7DA0C3-EC95-441D-B7C4-23432B338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C4693905-B4DA-4F9C-8F8B-CBABFF092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510886</xdr:colOff>
      <xdr:row>0</xdr:row>
      <xdr:rowOff>525826</xdr:rowOff>
    </xdr:to>
    <xdr:pic>
      <xdr:nvPicPr>
        <xdr:cNvPr id="3" name="Imagen 2">
          <a:extLst>
            <a:ext uri="{FF2B5EF4-FFF2-40B4-BE49-F238E27FC236}">
              <a16:creationId xmlns:a16="http://schemas.microsoft.com/office/drawing/2014/main" id="{D66D0201-A6F7-461B-8600-CF8B12885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3307A175-8970-4F11-9707-5F916185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796636</xdr:colOff>
      <xdr:row>0</xdr:row>
      <xdr:rowOff>525826</xdr:rowOff>
    </xdr:to>
    <xdr:pic>
      <xdr:nvPicPr>
        <xdr:cNvPr id="3" name="Imagen 2">
          <a:extLst>
            <a:ext uri="{FF2B5EF4-FFF2-40B4-BE49-F238E27FC236}">
              <a16:creationId xmlns:a16="http://schemas.microsoft.com/office/drawing/2014/main" id="{A8B92600-966A-4FE0-9F17-6F0E3BA78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690803</xdr:colOff>
      <xdr:row>0</xdr:row>
      <xdr:rowOff>525826</xdr:rowOff>
    </xdr:to>
    <xdr:pic>
      <xdr:nvPicPr>
        <xdr:cNvPr id="3" name="Imagen 2">
          <a:extLst>
            <a:ext uri="{FF2B5EF4-FFF2-40B4-BE49-F238E27FC236}">
              <a16:creationId xmlns:a16="http://schemas.microsoft.com/office/drawing/2014/main" id="{E6C49B0C-D5F7-47FC-AF96-1D12917FD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669636</xdr:colOff>
      <xdr:row>0</xdr:row>
      <xdr:rowOff>525826</xdr:rowOff>
    </xdr:to>
    <xdr:pic>
      <xdr:nvPicPr>
        <xdr:cNvPr id="3" name="Imagen 2">
          <a:extLst>
            <a:ext uri="{FF2B5EF4-FFF2-40B4-BE49-F238E27FC236}">
              <a16:creationId xmlns:a16="http://schemas.microsoft.com/office/drawing/2014/main" id="{32C1144D-5C1F-4AF1-A1A4-E4BAB4E8E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606136</xdr:colOff>
      <xdr:row>0</xdr:row>
      <xdr:rowOff>525826</xdr:rowOff>
    </xdr:to>
    <xdr:pic>
      <xdr:nvPicPr>
        <xdr:cNvPr id="3" name="Imagen 2">
          <a:extLst>
            <a:ext uri="{FF2B5EF4-FFF2-40B4-BE49-F238E27FC236}">
              <a16:creationId xmlns:a16="http://schemas.microsoft.com/office/drawing/2014/main" id="{75F99B5D-AF19-45BA-AE18-4ACFDFC8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764886</xdr:colOff>
      <xdr:row>0</xdr:row>
      <xdr:rowOff>525826</xdr:rowOff>
    </xdr:to>
    <xdr:pic>
      <xdr:nvPicPr>
        <xdr:cNvPr id="3" name="Imagen 2">
          <a:extLst>
            <a:ext uri="{FF2B5EF4-FFF2-40B4-BE49-F238E27FC236}">
              <a16:creationId xmlns:a16="http://schemas.microsoft.com/office/drawing/2014/main" id="{EB587924-3B5A-4E0A-AA84-B3A15BE3E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E3E52696-49BC-4272-A563-B2CF9072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775469</xdr:colOff>
      <xdr:row>0</xdr:row>
      <xdr:rowOff>525826</xdr:rowOff>
    </xdr:to>
    <xdr:pic>
      <xdr:nvPicPr>
        <xdr:cNvPr id="3" name="Imagen 2">
          <a:extLst>
            <a:ext uri="{FF2B5EF4-FFF2-40B4-BE49-F238E27FC236}">
              <a16:creationId xmlns:a16="http://schemas.microsoft.com/office/drawing/2014/main" id="{BC0A2A41-5493-4B4E-94B7-65BDC5954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6386"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711969</xdr:colOff>
      <xdr:row>0</xdr:row>
      <xdr:rowOff>525826</xdr:rowOff>
    </xdr:to>
    <xdr:pic>
      <xdr:nvPicPr>
        <xdr:cNvPr id="3" name="Imagen 2">
          <a:extLst>
            <a:ext uri="{FF2B5EF4-FFF2-40B4-BE49-F238E27FC236}">
              <a16:creationId xmlns:a16="http://schemas.microsoft.com/office/drawing/2014/main" id="{A6DE9901-1C90-440C-8EEF-6D8BE24AB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553219</xdr:colOff>
      <xdr:row>0</xdr:row>
      <xdr:rowOff>525826</xdr:rowOff>
    </xdr:to>
    <xdr:pic>
      <xdr:nvPicPr>
        <xdr:cNvPr id="3" name="Imagen 2">
          <a:extLst>
            <a:ext uri="{FF2B5EF4-FFF2-40B4-BE49-F238E27FC236}">
              <a16:creationId xmlns:a16="http://schemas.microsoft.com/office/drawing/2014/main" id="{8F2B22F5-D665-4A70-B9FA-7B72253A4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723A9FC8-0B91-48F9-AE4C-B44C662B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680219</xdr:colOff>
      <xdr:row>0</xdr:row>
      <xdr:rowOff>525826</xdr:rowOff>
    </xdr:to>
    <xdr:pic>
      <xdr:nvPicPr>
        <xdr:cNvPr id="3" name="Imagen 2">
          <a:extLst>
            <a:ext uri="{FF2B5EF4-FFF2-40B4-BE49-F238E27FC236}">
              <a16:creationId xmlns:a16="http://schemas.microsoft.com/office/drawing/2014/main" id="{A15A1ED9-98B5-49C7-910E-3583FEA5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2FE6-A4CF-4267-8C16-FF3828A93448}">
  <sheetPr>
    <tabColor theme="0"/>
    <pageSetUpPr fitToPage="1"/>
  </sheetPr>
  <dimension ref="A1:U12"/>
  <sheetViews>
    <sheetView showGridLines="0" zoomScale="70" zoomScaleNormal="70" workbookViewId="0"/>
  </sheetViews>
  <sheetFormatPr baseColWidth="10" defaultColWidth="11.42578125" defaultRowHeight="15"/>
  <cols>
    <col min="1" max="1" width="0.5703125" style="64" customWidth="1"/>
    <col min="2" max="2" width="15.28515625" style="64" customWidth="1"/>
    <col min="3" max="3" width="0.85546875" style="64" customWidth="1"/>
    <col min="4" max="4" width="13.42578125" style="64" customWidth="1"/>
    <col min="5" max="5" width="0.85546875" style="64" customWidth="1"/>
    <col min="6" max="6" width="7" style="64" customWidth="1"/>
    <col min="7" max="7" width="7.140625" style="64" customWidth="1"/>
    <col min="8" max="8" width="7" style="64" customWidth="1"/>
    <col min="9" max="9" width="7.140625" style="64" customWidth="1"/>
    <col min="10" max="10" width="7" style="64" customWidth="1"/>
    <col min="11" max="11" width="7.140625" style="64" customWidth="1"/>
    <col min="12" max="12" width="7" style="64" customWidth="1"/>
    <col min="13" max="13" width="7.140625" style="64" customWidth="1"/>
    <col min="14" max="14" width="7" style="64" customWidth="1"/>
    <col min="15" max="15" width="7.140625" style="64" customWidth="1"/>
    <col min="16" max="16" width="7" style="54" customWidth="1"/>
    <col min="17" max="17" width="7.140625" style="64" customWidth="1"/>
    <col min="18" max="18" width="7" style="54" customWidth="1"/>
    <col min="19" max="19" width="7.140625" style="64" customWidth="1"/>
    <col min="20" max="20" width="9.140625" style="64" customWidth="1"/>
    <col min="21" max="21" width="2.140625" style="64" customWidth="1"/>
    <col min="22" max="16384" width="11.42578125" style="64"/>
  </cols>
  <sheetData>
    <row r="1" spans="1:21" s="54" customFormat="1" ht="14.25">
      <c r="B1" s="55"/>
      <c r="H1" s="56"/>
    </row>
    <row r="2" spans="1:21" s="58" customFormat="1" ht="93.75" customHeight="1">
      <c r="A2" s="57"/>
      <c r="B2" s="132"/>
      <c r="C2" s="132"/>
      <c r="D2" s="132"/>
      <c r="E2" s="132"/>
      <c r="F2" s="132"/>
      <c r="G2" s="132"/>
      <c r="H2" s="132"/>
      <c r="I2" s="132"/>
      <c r="J2" s="132"/>
      <c r="K2" s="132"/>
      <c r="L2" s="132"/>
      <c r="M2" s="132"/>
      <c r="N2" s="132"/>
      <c r="O2" s="132"/>
      <c r="P2" s="132"/>
      <c r="Q2" s="132"/>
      <c r="R2" s="132"/>
      <c r="S2" s="132"/>
      <c r="T2" s="132"/>
      <c r="U2" s="57"/>
    </row>
    <row r="3" spans="1:21" s="60" customFormat="1" ht="45.75" customHeight="1">
      <c r="A3" s="59"/>
      <c r="B3" s="133" t="s">
        <v>56</v>
      </c>
      <c r="C3" s="133"/>
      <c r="D3" s="133"/>
      <c r="E3" s="133"/>
      <c r="F3" s="133"/>
      <c r="G3" s="133"/>
      <c r="H3" s="133"/>
      <c r="I3" s="133"/>
      <c r="J3" s="133"/>
      <c r="K3" s="133"/>
      <c r="L3" s="133"/>
      <c r="M3" s="133"/>
      <c r="N3" s="133"/>
      <c r="O3" s="133"/>
      <c r="P3" s="133"/>
      <c r="Q3" s="133"/>
      <c r="R3" s="133"/>
      <c r="S3" s="133"/>
      <c r="T3" s="133"/>
      <c r="U3" s="59"/>
    </row>
    <row r="4" spans="1:21" s="60" customFormat="1" ht="45.75" customHeight="1">
      <c r="A4" s="59"/>
      <c r="B4" s="133" t="s">
        <v>57</v>
      </c>
      <c r="C4" s="133"/>
      <c r="D4" s="133"/>
      <c r="E4" s="133"/>
      <c r="F4" s="133"/>
      <c r="G4" s="133"/>
      <c r="H4" s="133"/>
      <c r="I4" s="133"/>
      <c r="J4" s="133"/>
      <c r="K4" s="133"/>
      <c r="L4" s="133"/>
      <c r="M4" s="133"/>
      <c r="N4" s="133"/>
      <c r="O4" s="133"/>
      <c r="P4" s="133"/>
      <c r="Q4" s="133"/>
      <c r="R4" s="133"/>
      <c r="S4" s="133"/>
      <c r="T4" s="133"/>
      <c r="U4" s="59"/>
    </row>
    <row r="5" spans="1:21" s="63" customFormat="1" ht="9.75" customHeight="1">
      <c r="A5" s="61"/>
      <c r="B5" s="62"/>
      <c r="C5" s="62"/>
      <c r="D5" s="62"/>
      <c r="E5" s="62"/>
      <c r="F5" s="62"/>
      <c r="G5" s="62"/>
      <c r="H5" s="62"/>
      <c r="I5" s="62"/>
      <c r="J5" s="62"/>
      <c r="K5" s="62"/>
      <c r="L5" s="62"/>
      <c r="M5" s="62"/>
      <c r="N5" s="62"/>
      <c r="O5" s="62"/>
      <c r="P5" s="62"/>
      <c r="Q5" s="62"/>
      <c r="R5" s="62"/>
      <c r="S5" s="62"/>
      <c r="T5" s="62"/>
      <c r="U5" s="61"/>
    </row>
    <row r="6" spans="1:21" ht="23.25" customHeight="1">
      <c r="B6" s="134" t="s">
        <v>58</v>
      </c>
      <c r="C6" s="134"/>
      <c r="D6" s="134"/>
      <c r="E6" s="134"/>
      <c r="F6" s="134"/>
      <c r="G6" s="134"/>
      <c r="H6" s="134"/>
      <c r="I6" s="134"/>
      <c r="J6" s="134"/>
      <c r="K6" s="134"/>
      <c r="L6" s="134"/>
      <c r="M6" s="134"/>
      <c r="N6" s="134"/>
      <c r="O6" s="134"/>
      <c r="P6" s="134"/>
      <c r="Q6" s="134"/>
      <c r="R6" s="134"/>
      <c r="S6" s="134"/>
      <c r="T6" s="134"/>
      <c r="U6" s="134"/>
    </row>
    <row r="7" spans="1:21" ht="74.099999999999994" customHeight="1">
      <c r="B7" s="135"/>
      <c r="C7" s="135"/>
      <c r="D7" s="135"/>
      <c r="E7" s="135"/>
      <c r="F7" s="135"/>
      <c r="G7" s="135"/>
      <c r="H7" s="135"/>
      <c r="I7" s="135"/>
      <c r="J7" s="135"/>
      <c r="K7" s="135"/>
      <c r="L7" s="135"/>
      <c r="M7" s="135"/>
      <c r="N7" s="135"/>
      <c r="O7" s="135"/>
      <c r="P7" s="135"/>
      <c r="Q7" s="135"/>
      <c r="R7" s="135"/>
      <c r="S7" s="135"/>
      <c r="T7" s="135"/>
      <c r="U7" s="135"/>
    </row>
    <row r="8" spans="1:21" ht="48" customHeight="1">
      <c r="B8" s="65"/>
      <c r="C8" s="65"/>
      <c r="D8" s="65"/>
      <c r="E8" s="65"/>
      <c r="F8" s="65"/>
      <c r="G8" s="65"/>
      <c r="H8" s="65"/>
      <c r="I8" s="65"/>
      <c r="J8" s="65"/>
      <c r="K8" s="65"/>
      <c r="L8" s="65"/>
      <c r="M8" s="65"/>
      <c r="N8" s="65"/>
      <c r="O8" s="65"/>
      <c r="P8" s="65"/>
      <c r="Q8" s="65"/>
      <c r="R8" s="65"/>
      <c r="S8" s="65"/>
      <c r="T8" s="65"/>
      <c r="U8" s="65"/>
    </row>
    <row r="9" spans="1:21" ht="15" customHeight="1">
      <c r="B9" s="136" t="s">
        <v>59</v>
      </c>
      <c r="C9" s="136"/>
      <c r="D9" s="136"/>
      <c r="E9" s="136"/>
      <c r="F9" s="136"/>
      <c r="G9" s="136"/>
      <c r="H9" s="136"/>
      <c r="I9" s="136"/>
      <c r="J9" s="136"/>
      <c r="K9" s="136"/>
      <c r="L9" s="136"/>
      <c r="M9" s="136"/>
      <c r="N9" s="136"/>
      <c r="O9" s="136"/>
      <c r="P9" s="136"/>
      <c r="Q9" s="136"/>
      <c r="R9" s="136"/>
      <c r="S9" s="136"/>
    </row>
    <row r="10" spans="1:21">
      <c r="B10" s="136"/>
      <c r="C10" s="136"/>
      <c r="D10" s="136"/>
      <c r="E10" s="136"/>
      <c r="F10" s="136"/>
      <c r="G10" s="136"/>
      <c r="H10" s="136"/>
      <c r="I10" s="136"/>
      <c r="J10" s="136"/>
      <c r="K10" s="136"/>
      <c r="L10" s="136"/>
      <c r="M10" s="136"/>
      <c r="N10" s="136"/>
      <c r="O10" s="136"/>
      <c r="P10" s="136"/>
      <c r="Q10" s="136"/>
      <c r="R10" s="136"/>
      <c r="S10" s="136"/>
    </row>
    <row r="11" spans="1:21" ht="42.6" customHeight="1">
      <c r="B11" s="66"/>
      <c r="C11" s="66"/>
      <c r="D11" s="66"/>
      <c r="E11" s="66"/>
      <c r="F11" s="66"/>
      <c r="G11" s="66"/>
      <c r="H11" s="66"/>
      <c r="I11" s="66"/>
      <c r="J11" s="66"/>
      <c r="K11" s="66"/>
      <c r="L11" s="66"/>
      <c r="M11" s="66"/>
      <c r="N11" s="66"/>
      <c r="O11" s="66"/>
      <c r="P11" s="66"/>
      <c r="Q11" s="66"/>
      <c r="R11" s="66"/>
      <c r="S11" s="66"/>
    </row>
    <row r="12" spans="1:21" s="67" customFormat="1" ht="78" customHeight="1">
      <c r="B12" s="131" t="s">
        <v>60</v>
      </c>
      <c r="C12" s="131"/>
      <c r="D12" s="131"/>
      <c r="E12" s="131"/>
      <c r="F12" s="131"/>
      <c r="G12" s="131"/>
      <c r="H12" s="131"/>
      <c r="I12" s="131"/>
      <c r="J12" s="131"/>
      <c r="K12" s="131"/>
      <c r="L12" s="131"/>
      <c r="M12" s="131"/>
      <c r="N12" s="131"/>
      <c r="O12" s="131"/>
      <c r="P12" s="131"/>
      <c r="Q12" s="131"/>
      <c r="R12" s="131"/>
      <c r="S12" s="131"/>
      <c r="T12" s="131"/>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44"/>
  <sheetViews>
    <sheetView showGridLines="0" topLeftCell="A3" zoomScale="90" zoomScaleNormal="90" workbookViewId="0">
      <selection activeCell="L30" sqref="L30"/>
    </sheetView>
  </sheetViews>
  <sheetFormatPr baseColWidth="10" defaultColWidth="11.42578125" defaultRowHeight="12.75"/>
  <cols>
    <col min="1" max="1" width="26.855468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61</v>
      </c>
      <c r="M3" s="17"/>
    </row>
    <row r="4" spans="1:14" ht="21" customHeight="1" thickBot="1">
      <c r="A4" s="156" t="s">
        <v>22</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3.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128593840.87</v>
      </c>
      <c r="D10" s="86"/>
      <c r="E10" s="78">
        <v>970328883.55999994</v>
      </c>
      <c r="F10" s="83">
        <v>46398562.780000001</v>
      </c>
      <c r="G10" s="82">
        <f>+F10/E10</f>
        <v>4.7817357151907311E-2</v>
      </c>
      <c r="H10" s="87"/>
      <c r="I10" s="74">
        <f>SUM(C10,F10)</f>
        <v>174992403.65000001</v>
      </c>
      <c r="J10" s="81" t="s">
        <v>33</v>
      </c>
      <c r="K10" s="87"/>
      <c r="L10" s="85" t="s">
        <v>33</v>
      </c>
    </row>
    <row r="11" spans="1:14" ht="15">
      <c r="A11" s="73">
        <f>Total!A12</f>
        <v>2024</v>
      </c>
      <c r="B11" s="98"/>
      <c r="C11" s="75">
        <v>126131951.59000002</v>
      </c>
      <c r="D11" s="86"/>
      <c r="E11" s="78">
        <v>849823590</v>
      </c>
      <c r="F11" s="83">
        <v>41510411.582943477</v>
      </c>
      <c r="G11" s="82">
        <f>+F11/E11</f>
        <v>4.8845915871720477E-2</v>
      </c>
      <c r="H11" s="87"/>
      <c r="I11" s="74">
        <f>SUM(C11,F11)</f>
        <v>167642363.1729435</v>
      </c>
      <c r="J11" s="84">
        <f t="shared" ref="J11:J23" si="0">+I11/L11</f>
        <v>0.29929133613983228</v>
      </c>
      <c r="K11" s="87"/>
      <c r="L11" s="74">
        <v>560131025.96000004</v>
      </c>
    </row>
    <row r="12" spans="1:14" ht="15">
      <c r="A12" s="73">
        <v>2023</v>
      </c>
      <c r="B12" s="98"/>
      <c r="C12" s="75">
        <v>107746484.23999999</v>
      </c>
      <c r="D12" s="86"/>
      <c r="E12" s="78">
        <v>849792440</v>
      </c>
      <c r="F12" s="83">
        <v>51953616.189999998</v>
      </c>
      <c r="G12" s="82">
        <f>+F12/E12</f>
        <v>6.1136830294701135E-2</v>
      </c>
      <c r="H12" s="87"/>
      <c r="I12" s="74">
        <f>SUM(C12,F12)</f>
        <v>159700100.43000001</v>
      </c>
      <c r="J12" s="84">
        <f t="shared" si="0"/>
        <v>0.29906593076362492</v>
      </c>
      <c r="K12" s="87"/>
      <c r="L12" s="74">
        <v>533996299.81999999</v>
      </c>
    </row>
    <row r="13" spans="1:14" ht="15">
      <c r="A13" s="73">
        <v>2022</v>
      </c>
      <c r="B13" s="98"/>
      <c r="C13" s="75">
        <v>98492839.099999994</v>
      </c>
      <c r="D13" s="86"/>
      <c r="E13" s="78">
        <v>523744450</v>
      </c>
      <c r="F13" s="83">
        <v>31919752.050000001</v>
      </c>
      <c r="G13" s="82">
        <f>+F13/E13</f>
        <v>6.0945279802010317E-2</v>
      </c>
      <c r="H13" s="87"/>
      <c r="I13" s="74">
        <f>SUM(C13,F13)</f>
        <v>130412591.14999999</v>
      </c>
      <c r="J13" s="84">
        <f t="shared" si="0"/>
        <v>0.26089806785391773</v>
      </c>
      <c r="K13" s="87"/>
      <c r="L13" s="74">
        <v>499860317.94999999</v>
      </c>
    </row>
    <row r="14" spans="1:14" ht="15">
      <c r="A14" s="73">
        <v>2021</v>
      </c>
      <c r="B14" s="98"/>
      <c r="C14" s="75">
        <v>84915305.219999984</v>
      </c>
      <c r="D14" s="86"/>
      <c r="E14" s="78">
        <v>306961650</v>
      </c>
      <c r="F14" s="74">
        <v>16063569.300000001</v>
      </c>
      <c r="G14" s="82">
        <f>+F14/E14</f>
        <v>5.2330867064338496E-2</v>
      </c>
      <c r="H14" s="87"/>
      <c r="I14" s="74">
        <f>SUM(C14,F14)</f>
        <v>100978874.51999998</v>
      </c>
      <c r="J14" s="84">
        <f t="shared" si="0"/>
        <v>0.21560213373890269</v>
      </c>
      <c r="K14" s="87"/>
      <c r="L14" s="74">
        <v>468357491.5</v>
      </c>
    </row>
    <row r="15" spans="1:14" ht="15">
      <c r="A15" s="73">
        <v>2020</v>
      </c>
      <c r="B15" s="98"/>
      <c r="C15" s="75">
        <v>70981367.74000001</v>
      </c>
      <c r="D15" s="86"/>
      <c r="E15" s="81" t="s">
        <v>33</v>
      </c>
      <c r="F15" s="81" t="s">
        <v>33</v>
      </c>
      <c r="G15" s="81" t="s">
        <v>33</v>
      </c>
      <c r="H15" s="87"/>
      <c r="I15" s="74">
        <v>70981367.74000001</v>
      </c>
      <c r="J15" s="84">
        <f t="shared" si="0"/>
        <v>0.16189610937927107</v>
      </c>
      <c r="K15" s="87"/>
      <c r="L15" s="74">
        <v>438437761.18000001</v>
      </c>
    </row>
    <row r="16" spans="1:14" ht="16.5" customHeight="1">
      <c r="A16" s="73">
        <v>2019</v>
      </c>
      <c r="B16" s="98"/>
      <c r="C16" s="75">
        <v>73699925.125440106</v>
      </c>
      <c r="D16" s="86"/>
      <c r="E16" s="81" t="s">
        <v>33</v>
      </c>
      <c r="F16" s="81" t="s">
        <v>33</v>
      </c>
      <c r="G16" s="81" t="s">
        <v>33</v>
      </c>
      <c r="H16" s="87"/>
      <c r="I16" s="74">
        <v>73699925.125440106</v>
      </c>
      <c r="J16" s="84">
        <f t="shared" si="0"/>
        <v>0.16490608445632865</v>
      </c>
      <c r="K16" s="87"/>
      <c r="L16" s="74">
        <v>446920593.43000001</v>
      </c>
    </row>
    <row r="17" spans="1:12" ht="16.5" customHeight="1">
      <c r="A17" s="73">
        <v>2018</v>
      </c>
      <c r="B17" s="98"/>
      <c r="C17" s="75">
        <v>69850833.49000001</v>
      </c>
      <c r="D17" s="87"/>
      <c r="E17" s="81" t="s">
        <v>33</v>
      </c>
      <c r="F17" s="81" t="s">
        <v>33</v>
      </c>
      <c r="G17" s="81" t="s">
        <v>33</v>
      </c>
      <c r="H17" s="87"/>
      <c r="I17" s="74">
        <v>69850833.49000001</v>
      </c>
      <c r="J17" s="84">
        <f t="shared" si="0"/>
        <v>0.16037151924654144</v>
      </c>
      <c r="K17" s="87"/>
      <c r="L17" s="74">
        <v>435556349.51999998</v>
      </c>
    </row>
    <row r="18" spans="1:12" ht="16.5" customHeight="1">
      <c r="A18" s="73">
        <v>2017</v>
      </c>
      <c r="B18" s="98"/>
      <c r="C18" s="75">
        <v>61272059.670000002</v>
      </c>
      <c r="D18" s="86"/>
      <c r="E18" s="81" t="s">
        <v>33</v>
      </c>
      <c r="F18" s="81" t="s">
        <v>33</v>
      </c>
      <c r="G18" s="81" t="s">
        <v>33</v>
      </c>
      <c r="H18" s="87"/>
      <c r="I18" s="74">
        <v>61272059.670000002</v>
      </c>
      <c r="J18" s="84">
        <f t="shared" si="0"/>
        <v>0.14973294925772501</v>
      </c>
      <c r="K18" s="87"/>
      <c r="L18" s="74">
        <v>409208928.12</v>
      </c>
    </row>
    <row r="19" spans="1:12" ht="16.5" customHeight="1">
      <c r="A19" s="73">
        <v>2016</v>
      </c>
      <c r="B19" s="98"/>
      <c r="C19" s="75">
        <v>57275014.550000004</v>
      </c>
      <c r="D19" s="87"/>
      <c r="E19" s="81" t="s">
        <v>33</v>
      </c>
      <c r="F19" s="81" t="s">
        <v>33</v>
      </c>
      <c r="G19" s="81" t="s">
        <v>33</v>
      </c>
      <c r="H19" s="87"/>
      <c r="I19" s="74">
        <v>57275014.550000004</v>
      </c>
      <c r="J19" s="84">
        <f t="shared" si="0"/>
        <v>0.15648211441715759</v>
      </c>
      <c r="K19" s="87"/>
      <c r="L19" s="74">
        <v>366016364</v>
      </c>
    </row>
    <row r="20" spans="1:12" ht="16.5" customHeight="1">
      <c r="A20" s="73">
        <v>2015</v>
      </c>
      <c r="B20" s="98"/>
      <c r="C20" s="75">
        <v>57507503.969999999</v>
      </c>
      <c r="D20" s="87"/>
      <c r="E20" s="81" t="s">
        <v>33</v>
      </c>
      <c r="F20" s="81" t="s">
        <v>33</v>
      </c>
      <c r="G20" s="81" t="s">
        <v>33</v>
      </c>
      <c r="H20" s="87"/>
      <c r="I20" s="74">
        <v>57507503.969999999</v>
      </c>
      <c r="J20" s="84">
        <f t="shared" si="0"/>
        <v>0.15927956642530205</v>
      </c>
      <c r="K20" s="87"/>
      <c r="L20" s="74">
        <v>361047592.36000001</v>
      </c>
    </row>
    <row r="21" spans="1:12" ht="16.5" customHeight="1">
      <c r="A21" s="73">
        <v>2014</v>
      </c>
      <c r="B21" s="98"/>
      <c r="C21" s="75">
        <v>60486755.529999994</v>
      </c>
      <c r="D21" s="86"/>
      <c r="E21" s="81" t="s">
        <v>33</v>
      </c>
      <c r="F21" s="81" t="s">
        <v>33</v>
      </c>
      <c r="G21" s="81" t="s">
        <v>33</v>
      </c>
      <c r="H21" s="87"/>
      <c r="I21" s="74">
        <v>60486755.529999994</v>
      </c>
      <c r="J21" s="84">
        <f t="shared" si="0"/>
        <v>0.19106797990678331</v>
      </c>
      <c r="K21" s="87"/>
      <c r="L21" s="74">
        <v>316571911</v>
      </c>
    </row>
    <row r="22" spans="1:12" ht="16.5" customHeight="1">
      <c r="A22" s="73">
        <v>2013</v>
      </c>
      <c r="B22" s="98"/>
      <c r="C22" s="75">
        <v>59386800.640000001</v>
      </c>
      <c r="D22" s="87"/>
      <c r="E22" s="81" t="s">
        <v>33</v>
      </c>
      <c r="F22" s="81" t="s">
        <v>33</v>
      </c>
      <c r="G22" s="81" t="s">
        <v>33</v>
      </c>
      <c r="H22" s="87"/>
      <c r="I22" s="74">
        <v>59386800.640000001</v>
      </c>
      <c r="J22" s="84">
        <f t="shared" si="0"/>
        <v>0.18367478437896001</v>
      </c>
      <c r="K22" s="87"/>
      <c r="L22" s="74">
        <v>323325822</v>
      </c>
    </row>
    <row r="23" spans="1:12" ht="16.5" customHeight="1">
      <c r="A23" s="73">
        <v>2012</v>
      </c>
      <c r="B23" s="98"/>
      <c r="C23" s="75">
        <v>66289277.070000008</v>
      </c>
      <c r="D23" s="87"/>
      <c r="E23" s="81" t="s">
        <v>33</v>
      </c>
      <c r="F23" s="81" t="s">
        <v>33</v>
      </c>
      <c r="G23" s="81" t="s">
        <v>33</v>
      </c>
      <c r="H23" s="87"/>
      <c r="I23" s="74">
        <v>66289277.070000008</v>
      </c>
      <c r="J23" s="84">
        <f t="shared" si="0"/>
        <v>0.20817847942726522</v>
      </c>
      <c r="K23" s="87"/>
      <c r="L23" s="74">
        <v>318425215</v>
      </c>
    </row>
    <row r="24" spans="1:12" ht="16.5" customHeight="1">
      <c r="A24" s="73">
        <v>2011</v>
      </c>
      <c r="B24" s="98"/>
      <c r="C24" s="75">
        <v>64970411.860000014</v>
      </c>
      <c r="D24" s="87"/>
      <c r="E24" s="78">
        <v>283197420</v>
      </c>
      <c r="F24" s="74">
        <v>16891887</v>
      </c>
      <c r="G24" s="82">
        <f>+F24/E24</f>
        <v>5.9647037038684889E-2</v>
      </c>
      <c r="H24" s="87"/>
      <c r="I24" s="74">
        <f>+C24+F24</f>
        <v>81862298.860000014</v>
      </c>
      <c r="J24" s="81" t="s">
        <v>33</v>
      </c>
      <c r="K24" s="87"/>
      <c r="L24" s="85" t="s">
        <v>33</v>
      </c>
    </row>
    <row r="25" spans="1:12" ht="16.5" customHeight="1">
      <c r="A25" s="73">
        <v>2010</v>
      </c>
      <c r="B25" s="98"/>
      <c r="C25" s="75">
        <v>78053832.770000011</v>
      </c>
      <c r="D25" s="87"/>
      <c r="E25" s="78">
        <v>283197420</v>
      </c>
      <c r="F25" s="74">
        <v>15818447</v>
      </c>
      <c r="G25" s="82">
        <f>+F25/E25</f>
        <v>5.5856607026999044E-2</v>
      </c>
      <c r="H25" s="87"/>
      <c r="I25" s="74">
        <f>+C25+F25</f>
        <v>93872279.770000011</v>
      </c>
      <c r="J25" s="81" t="s">
        <v>33</v>
      </c>
      <c r="K25" s="87"/>
      <c r="L25" s="85" t="s">
        <v>33</v>
      </c>
    </row>
    <row r="26" spans="1:12" ht="16.5" customHeight="1">
      <c r="A26" s="73">
        <v>2009</v>
      </c>
      <c r="B26" s="98"/>
      <c r="C26" s="75">
        <v>67272423.099999994</v>
      </c>
      <c r="D26" s="87"/>
      <c r="E26" s="78">
        <v>283197420</v>
      </c>
      <c r="F26" s="74">
        <v>16517424</v>
      </c>
      <c r="G26" s="82">
        <f>+F26/E26</f>
        <v>5.8324768636663429E-2</v>
      </c>
      <c r="H26" s="87"/>
      <c r="I26" s="74">
        <f>+C26+F26</f>
        <v>83789847.099999994</v>
      </c>
      <c r="J26" s="81" t="s">
        <v>33</v>
      </c>
      <c r="K26" s="87"/>
      <c r="L26" s="85" t="s">
        <v>33</v>
      </c>
    </row>
    <row r="27" spans="1:12" ht="16.5" customHeight="1">
      <c r="A27" s="73">
        <v>2008</v>
      </c>
      <c r="B27" s="98"/>
      <c r="C27" s="75">
        <v>32258166.790000003</v>
      </c>
      <c r="D27" s="87"/>
      <c r="E27" s="78">
        <v>241019460</v>
      </c>
      <c r="F27" s="74">
        <v>13523226</v>
      </c>
      <c r="G27" s="82">
        <f>+F27/E27</f>
        <v>5.6108440372408107E-2</v>
      </c>
      <c r="H27" s="87"/>
      <c r="I27" s="74">
        <f>+C27+F27</f>
        <v>45781392.790000007</v>
      </c>
      <c r="J27" s="81" t="s">
        <v>33</v>
      </c>
      <c r="K27" s="87"/>
      <c r="L27" s="85" t="s">
        <v>33</v>
      </c>
    </row>
    <row r="28" spans="1:12" ht="16.5" customHeight="1">
      <c r="A28" s="73">
        <v>2007</v>
      </c>
      <c r="B28" s="98"/>
      <c r="C28" s="75">
        <v>6437042.1299999999</v>
      </c>
      <c r="D28" s="87"/>
      <c r="E28" s="78">
        <v>220000000</v>
      </c>
      <c r="F28" s="74">
        <v>11644977</v>
      </c>
      <c r="G28" s="82">
        <f>+F28/E28</f>
        <v>5.2931713636363634E-2</v>
      </c>
      <c r="H28" s="87"/>
      <c r="I28" s="74">
        <f>+C28+F28</f>
        <v>18082019.129999999</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1371621835.45544</v>
      </c>
      <c r="D30" s="95"/>
      <c r="E30" s="96"/>
      <c r="F30" s="77">
        <f>SUM(F10:F28)</f>
        <v>262241872.90294349</v>
      </c>
      <c r="G30" s="97"/>
      <c r="H30" s="95"/>
      <c r="I30" s="77">
        <f>SUM(I10:I28)</f>
        <v>1633863708.3583837</v>
      </c>
      <c r="J30" s="95"/>
      <c r="K30" s="95"/>
      <c r="L30" s="90">
        <f>SUM(L10:L28)</f>
        <v>5477855671.8399992</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5.3542384999999998E-2</v>
      </c>
      <c r="F38" s="89">
        <v>21416954</v>
      </c>
      <c r="G38" s="89">
        <v>13921020</v>
      </c>
      <c r="H38" s="89">
        <v>7495934</v>
      </c>
      <c r="I38" s="38"/>
      <c r="K38" s="39"/>
    </row>
    <row r="39" spans="1:11">
      <c r="B39" s="18"/>
    </row>
    <row r="40" spans="1:11" ht="13.5" thickBot="1">
      <c r="B40" s="18"/>
      <c r="J40" s="39"/>
      <c r="K40" s="39"/>
    </row>
    <row r="41" spans="1:11" ht="15.95" customHeight="1" thickBot="1">
      <c r="A41" s="33" t="s">
        <v>16</v>
      </c>
      <c r="B41" s="18"/>
      <c r="C41" s="103">
        <f>+I30+F38</f>
        <v>1655280662.3583837</v>
      </c>
      <c r="D41" s="120"/>
    </row>
    <row r="42" spans="1:11" ht="3" customHeight="1">
      <c r="A42" s="16" t="s">
        <v>17</v>
      </c>
      <c r="B42" s="18"/>
      <c r="C42" s="124">
        <v>187302369.11000001</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N44"/>
  <sheetViews>
    <sheetView showGridLines="0" topLeftCell="A6" zoomScale="90" zoomScaleNormal="90" workbookViewId="0">
      <selection activeCell="J31" sqref="J31:L31"/>
    </sheetView>
  </sheetViews>
  <sheetFormatPr baseColWidth="10" defaultColWidth="11.42578125" defaultRowHeight="12.75"/>
  <cols>
    <col min="1" max="1" width="25.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2" t="s">
        <v>9</v>
      </c>
      <c r="B2" s="162"/>
      <c r="C2" s="162"/>
      <c r="D2" s="162"/>
      <c r="E2" s="162"/>
      <c r="F2" s="162"/>
      <c r="G2" s="162"/>
      <c r="H2" s="162"/>
      <c r="I2" s="162"/>
      <c r="J2" s="162"/>
      <c r="K2" s="40"/>
      <c r="L2" s="40"/>
    </row>
    <row r="3" spans="1:14" ht="28.5" customHeight="1">
      <c r="A3" s="140" t="s">
        <v>8</v>
      </c>
      <c r="B3" s="141"/>
      <c r="C3" s="141"/>
      <c r="D3" s="141"/>
      <c r="E3" s="141"/>
      <c r="F3" s="141"/>
      <c r="G3" s="141"/>
      <c r="H3" s="141"/>
      <c r="I3" s="141"/>
      <c r="J3" s="142"/>
      <c r="K3" s="41"/>
      <c r="L3" s="149" t="s">
        <v>61</v>
      </c>
      <c r="M3" s="17"/>
    </row>
    <row r="4" spans="1:14" ht="25.5" customHeight="1" thickBot="1">
      <c r="A4" s="156" t="s">
        <v>23</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375849187.81</v>
      </c>
      <c r="D10" s="86"/>
      <c r="E10" s="78">
        <v>970328883.55999994</v>
      </c>
      <c r="F10" s="83">
        <v>123004602.73999999</v>
      </c>
      <c r="G10" s="82">
        <f>+F10/E10</f>
        <v>0.1267658881684666</v>
      </c>
      <c r="H10" s="87"/>
      <c r="I10" s="74">
        <f>SUM(C10,F10)</f>
        <v>498853790.55000001</v>
      </c>
      <c r="J10" s="81" t="s">
        <v>33</v>
      </c>
      <c r="K10" s="87"/>
      <c r="L10" s="85" t="s">
        <v>33</v>
      </c>
    </row>
    <row r="11" spans="1:14" ht="15">
      <c r="A11" s="73">
        <f>Total!A12</f>
        <v>2024</v>
      </c>
      <c r="B11" s="98"/>
      <c r="C11" s="75">
        <v>359434011.47999996</v>
      </c>
      <c r="D11" s="86"/>
      <c r="E11" s="78">
        <v>849823590</v>
      </c>
      <c r="F11" s="83">
        <v>107726644.82577646</v>
      </c>
      <c r="G11" s="82">
        <f>+F11/E11</f>
        <v>0.12676353786057698</v>
      </c>
      <c r="H11" s="87"/>
      <c r="I11" s="74">
        <f>SUM(C11,F11)</f>
        <v>467160656.30577642</v>
      </c>
      <c r="J11" s="84">
        <f t="shared" ref="J11:J23" si="0">+I11/L11</f>
        <v>0.22590789953744164</v>
      </c>
      <c r="K11" s="87"/>
      <c r="L11" s="74">
        <v>2067925279.5599999</v>
      </c>
    </row>
    <row r="12" spans="1:14" ht="15">
      <c r="A12" s="73">
        <v>2023</v>
      </c>
      <c r="B12" s="98"/>
      <c r="C12" s="75">
        <v>330534299.58999997</v>
      </c>
      <c r="D12" s="86"/>
      <c r="E12" s="78">
        <v>849792440</v>
      </c>
      <c r="F12" s="83">
        <v>76131624.840000004</v>
      </c>
      <c r="G12" s="82">
        <f>+F12/E12</f>
        <v>8.9588493915055314E-2</v>
      </c>
      <c r="H12" s="87"/>
      <c r="I12" s="74">
        <f>SUM(C12,F12)</f>
        <v>406665924.42999995</v>
      </c>
      <c r="J12" s="84">
        <f t="shared" si="0"/>
        <v>0.2345463069359959</v>
      </c>
      <c r="K12" s="87"/>
      <c r="L12" s="74">
        <v>1733840663.46</v>
      </c>
    </row>
    <row r="13" spans="1:14" ht="15">
      <c r="A13" s="73">
        <v>2022</v>
      </c>
      <c r="B13" s="98"/>
      <c r="C13" s="75">
        <v>324082371.13999999</v>
      </c>
      <c r="D13" s="86"/>
      <c r="E13" s="78">
        <v>523744450</v>
      </c>
      <c r="F13" s="83">
        <v>60259278.890000001</v>
      </c>
      <c r="G13" s="82">
        <f>+F13/E13</f>
        <v>0.11505473497618925</v>
      </c>
      <c r="H13" s="87"/>
      <c r="I13" s="74">
        <f>SUM(C13,F13)</f>
        <v>384341650.02999997</v>
      </c>
      <c r="J13" s="84">
        <f t="shared" si="0"/>
        <v>0.24544162457660751</v>
      </c>
      <c r="K13" s="87"/>
      <c r="L13" s="74">
        <v>1565918782.9000001</v>
      </c>
    </row>
    <row r="14" spans="1:14" ht="15">
      <c r="A14" s="73">
        <v>2021</v>
      </c>
      <c r="B14" s="98"/>
      <c r="C14" s="75">
        <v>237591777.14999998</v>
      </c>
      <c r="D14" s="86"/>
      <c r="E14" s="78">
        <v>306961650</v>
      </c>
      <c r="F14" s="74">
        <v>45752957.460000001</v>
      </c>
      <c r="G14" s="82">
        <f>+F14/E14</f>
        <v>0.14905105396716495</v>
      </c>
      <c r="H14" s="87"/>
      <c r="I14" s="74">
        <f>SUM(C14,F14)</f>
        <v>283344734.60999995</v>
      </c>
      <c r="J14" s="84">
        <f t="shared" si="0"/>
        <v>0.18613288475148679</v>
      </c>
      <c r="K14" s="87"/>
      <c r="L14" s="74">
        <v>1522271225.6799998</v>
      </c>
    </row>
    <row r="15" spans="1:14" ht="15">
      <c r="A15" s="73">
        <v>2020</v>
      </c>
      <c r="B15" s="98"/>
      <c r="C15" s="75">
        <v>194151006.50999999</v>
      </c>
      <c r="D15" s="86"/>
      <c r="E15" s="81" t="s">
        <v>33</v>
      </c>
      <c r="F15" s="81" t="s">
        <v>33</v>
      </c>
      <c r="G15" s="81" t="s">
        <v>33</v>
      </c>
      <c r="H15" s="87"/>
      <c r="I15" s="74">
        <v>194151006.50999999</v>
      </c>
      <c r="J15" s="84">
        <f t="shared" si="0"/>
        <v>0.14027967729411933</v>
      </c>
      <c r="K15" s="87"/>
      <c r="L15" s="74">
        <v>1384028037.8099999</v>
      </c>
    </row>
    <row r="16" spans="1:14" ht="16.5" customHeight="1">
      <c r="A16" s="73">
        <v>2019</v>
      </c>
      <c r="B16" s="98"/>
      <c r="C16" s="75">
        <v>200143387.18195191</v>
      </c>
      <c r="D16" s="86"/>
      <c r="E16" s="81" t="s">
        <v>33</v>
      </c>
      <c r="F16" s="81" t="s">
        <v>33</v>
      </c>
      <c r="G16" s="81" t="s">
        <v>33</v>
      </c>
      <c r="H16" s="87"/>
      <c r="I16" s="74">
        <v>200143387.18195191</v>
      </c>
      <c r="J16" s="84">
        <f t="shared" si="0"/>
        <v>0.1527155707321658</v>
      </c>
      <c r="K16" s="87"/>
      <c r="L16" s="74">
        <v>1310563069.78</v>
      </c>
    </row>
    <row r="17" spans="1:12" ht="16.5" customHeight="1">
      <c r="A17" s="73">
        <v>2018</v>
      </c>
      <c r="B17" s="98"/>
      <c r="C17" s="75">
        <v>195168600.37000003</v>
      </c>
      <c r="D17" s="87"/>
      <c r="E17" s="81" t="s">
        <v>33</v>
      </c>
      <c r="F17" s="81" t="s">
        <v>33</v>
      </c>
      <c r="G17" s="81" t="s">
        <v>33</v>
      </c>
      <c r="H17" s="87"/>
      <c r="I17" s="74">
        <v>195168600.37000003</v>
      </c>
      <c r="J17" s="84">
        <f t="shared" si="0"/>
        <v>0.15215841224273235</v>
      </c>
      <c r="K17" s="87"/>
      <c r="L17" s="74">
        <v>1282667172.28</v>
      </c>
    </row>
    <row r="18" spans="1:12" ht="16.5" customHeight="1">
      <c r="A18" s="73">
        <v>2017</v>
      </c>
      <c r="B18" s="98"/>
      <c r="C18" s="75">
        <v>173327122.09999996</v>
      </c>
      <c r="D18" s="86"/>
      <c r="E18" s="81" t="s">
        <v>33</v>
      </c>
      <c r="F18" s="81" t="s">
        <v>33</v>
      </c>
      <c r="G18" s="81" t="s">
        <v>33</v>
      </c>
      <c r="H18" s="87"/>
      <c r="I18" s="74">
        <v>173327122.09999996</v>
      </c>
      <c r="J18" s="84">
        <f t="shared" si="0"/>
        <v>0.13990899250755834</v>
      </c>
      <c r="K18" s="87"/>
      <c r="L18" s="74">
        <v>1238856194.97</v>
      </c>
    </row>
    <row r="19" spans="1:12" ht="16.5" customHeight="1">
      <c r="A19" s="73">
        <v>2016</v>
      </c>
      <c r="B19" s="98"/>
      <c r="C19" s="75">
        <v>180758436.47000003</v>
      </c>
      <c r="D19" s="87"/>
      <c r="E19" s="81" t="s">
        <v>33</v>
      </c>
      <c r="F19" s="81" t="s">
        <v>33</v>
      </c>
      <c r="G19" s="81" t="s">
        <v>33</v>
      </c>
      <c r="H19" s="87"/>
      <c r="I19" s="74">
        <v>180758436.47000003</v>
      </c>
      <c r="J19" s="84">
        <f t="shared" si="0"/>
        <v>0.15169642103697617</v>
      </c>
      <c r="K19" s="87"/>
      <c r="L19" s="74">
        <v>1191580099.48</v>
      </c>
    </row>
    <row r="20" spans="1:12" ht="16.5" customHeight="1">
      <c r="A20" s="73">
        <v>2015</v>
      </c>
      <c r="B20" s="98"/>
      <c r="C20" s="75">
        <v>211678950.67000002</v>
      </c>
      <c r="D20" s="87"/>
      <c r="E20" s="81" t="s">
        <v>33</v>
      </c>
      <c r="F20" s="81" t="s">
        <v>33</v>
      </c>
      <c r="G20" s="81" t="s">
        <v>33</v>
      </c>
      <c r="H20" s="87"/>
      <c r="I20" s="74">
        <v>211678950.67000002</v>
      </c>
      <c r="J20" s="84">
        <f t="shared" si="0"/>
        <v>0.15883694843405796</v>
      </c>
      <c r="K20" s="87"/>
      <c r="L20" s="74">
        <v>1332680794.72</v>
      </c>
    </row>
    <row r="21" spans="1:12" ht="16.5" customHeight="1">
      <c r="A21" s="73">
        <v>2014</v>
      </c>
      <c r="B21" s="98"/>
      <c r="C21" s="75">
        <v>184811319.70000002</v>
      </c>
      <c r="D21" s="86"/>
      <c r="E21" s="81" t="s">
        <v>33</v>
      </c>
      <c r="F21" s="81" t="s">
        <v>33</v>
      </c>
      <c r="G21" s="81" t="s">
        <v>33</v>
      </c>
      <c r="H21" s="87"/>
      <c r="I21" s="74">
        <v>184811319.70000002</v>
      </c>
      <c r="J21" s="84">
        <f t="shared" si="0"/>
        <v>0.15400294157957375</v>
      </c>
      <c r="K21" s="87"/>
      <c r="L21" s="74">
        <v>1200050582.1800001</v>
      </c>
    </row>
    <row r="22" spans="1:12" ht="16.5" customHeight="1">
      <c r="A22" s="73">
        <v>2013</v>
      </c>
      <c r="B22" s="98"/>
      <c r="C22" s="75">
        <v>210258786.99999997</v>
      </c>
      <c r="D22" s="87"/>
      <c r="E22" s="81" t="s">
        <v>33</v>
      </c>
      <c r="F22" s="81" t="s">
        <v>33</v>
      </c>
      <c r="G22" s="81" t="s">
        <v>33</v>
      </c>
      <c r="H22" s="87"/>
      <c r="I22" s="74">
        <v>210258786.99999997</v>
      </c>
      <c r="J22" s="84">
        <f t="shared" si="0"/>
        <v>0.17994042674346464</v>
      </c>
      <c r="K22" s="87"/>
      <c r="L22" s="74">
        <v>1168491099</v>
      </c>
    </row>
    <row r="23" spans="1:12" ht="16.5" customHeight="1">
      <c r="A23" s="73">
        <v>2012</v>
      </c>
      <c r="B23" s="98"/>
      <c r="C23" s="75">
        <v>241218304.58000004</v>
      </c>
      <c r="D23" s="87"/>
      <c r="E23" s="81" t="s">
        <v>33</v>
      </c>
      <c r="F23" s="81" t="s">
        <v>33</v>
      </c>
      <c r="G23" s="81" t="s">
        <v>33</v>
      </c>
      <c r="H23" s="87"/>
      <c r="I23" s="74">
        <v>241218304.58000004</v>
      </c>
      <c r="J23" s="84">
        <f t="shared" si="0"/>
        <v>0.20170594829788258</v>
      </c>
      <c r="K23" s="87"/>
      <c r="L23" s="74">
        <v>1195890882.8199999</v>
      </c>
    </row>
    <row r="24" spans="1:12" ht="16.5" customHeight="1">
      <c r="A24" s="73">
        <v>2011</v>
      </c>
      <c r="B24" s="98"/>
      <c r="C24" s="75">
        <v>211616489.90999997</v>
      </c>
      <c r="D24" s="87"/>
      <c r="E24" s="78">
        <v>283197420</v>
      </c>
      <c r="F24" s="74">
        <v>48194978</v>
      </c>
      <c r="G24" s="82">
        <f>+F24/E24</f>
        <v>0.17018155744497954</v>
      </c>
      <c r="H24" s="87"/>
      <c r="I24" s="74">
        <f>+C24+F24</f>
        <v>259811467.90999997</v>
      </c>
      <c r="J24" s="81" t="s">
        <v>33</v>
      </c>
      <c r="K24" s="87"/>
      <c r="L24" s="85" t="s">
        <v>33</v>
      </c>
    </row>
    <row r="25" spans="1:12" ht="16.5" customHeight="1">
      <c r="A25" s="73">
        <v>2010</v>
      </c>
      <c r="B25" s="98"/>
      <c r="C25" s="75">
        <v>285072306.77999997</v>
      </c>
      <c r="D25" s="87"/>
      <c r="E25" s="78">
        <v>283197420</v>
      </c>
      <c r="F25" s="74">
        <v>49390225</v>
      </c>
      <c r="G25" s="82">
        <f>+F25/E25</f>
        <v>0.17440210083834803</v>
      </c>
      <c r="H25" s="87"/>
      <c r="I25" s="74">
        <f>+C25+F25</f>
        <v>334462531.77999997</v>
      </c>
      <c r="J25" s="81" t="s">
        <v>33</v>
      </c>
      <c r="K25" s="87"/>
      <c r="L25" s="85" t="s">
        <v>33</v>
      </c>
    </row>
    <row r="26" spans="1:12" ht="16.5" customHeight="1">
      <c r="A26" s="73">
        <v>2009</v>
      </c>
      <c r="B26" s="98"/>
      <c r="C26" s="75">
        <v>195772925.19</v>
      </c>
      <c r="D26" s="87"/>
      <c r="E26" s="78">
        <v>283197420</v>
      </c>
      <c r="F26" s="74">
        <v>47450632</v>
      </c>
      <c r="G26" s="82">
        <f>+F26/E26</f>
        <v>0.16755319310465469</v>
      </c>
      <c r="H26" s="87"/>
      <c r="I26" s="74">
        <f>+C26+F26</f>
        <v>243223557.19</v>
      </c>
      <c r="J26" s="81" t="s">
        <v>33</v>
      </c>
      <c r="K26" s="87"/>
      <c r="L26" s="85" t="s">
        <v>33</v>
      </c>
    </row>
    <row r="27" spans="1:12" ht="16.5" customHeight="1">
      <c r="A27" s="73">
        <v>2008</v>
      </c>
      <c r="B27" s="98"/>
      <c r="C27" s="75">
        <v>110253925.36</v>
      </c>
      <c r="D27" s="87"/>
      <c r="E27" s="78">
        <v>241019460</v>
      </c>
      <c r="F27" s="74">
        <v>39332134</v>
      </c>
      <c r="G27" s="82">
        <f>+F27/E27</f>
        <v>0.16319069837763309</v>
      </c>
      <c r="H27" s="87"/>
      <c r="I27" s="74">
        <f>+C27+F27</f>
        <v>149586059.36000001</v>
      </c>
      <c r="J27" s="81" t="s">
        <v>33</v>
      </c>
      <c r="K27" s="87"/>
      <c r="L27" s="85" t="s">
        <v>33</v>
      </c>
    </row>
    <row r="28" spans="1:12" ht="16.5" customHeight="1">
      <c r="A28" s="73">
        <v>2007</v>
      </c>
      <c r="B28" s="98"/>
      <c r="C28" s="75">
        <v>11536200.66</v>
      </c>
      <c r="D28" s="87"/>
      <c r="E28" s="78">
        <v>220000000</v>
      </c>
      <c r="F28" s="74">
        <v>32393438</v>
      </c>
      <c r="G28" s="82">
        <f>+F28/E28</f>
        <v>0.14724290000000001</v>
      </c>
      <c r="H28" s="87"/>
      <c r="I28" s="74">
        <f>+C28+F28</f>
        <v>43929638.659999996</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4233259409.6519518</v>
      </c>
      <c r="D30" s="95"/>
      <c r="E30" s="96"/>
      <c r="F30" s="77">
        <f>SUM(F10:F28)</f>
        <v>629636515.75577641</v>
      </c>
      <c r="G30" s="97"/>
      <c r="H30" s="95"/>
      <c r="I30" s="77">
        <f>SUM(I10:I28)</f>
        <v>4862895925.4077263</v>
      </c>
      <c r="J30" s="95"/>
      <c r="K30" s="95"/>
      <c r="L30" s="90">
        <f>SUM(L10:L28)</f>
        <v>18194763884.639999</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0.15491473250000001</v>
      </c>
      <c r="F38" s="89">
        <v>61965893</v>
      </c>
      <c r="G38" s="89">
        <v>40277831</v>
      </c>
      <c r="H38" s="89">
        <v>21688062</v>
      </c>
      <c r="I38" s="38"/>
      <c r="K38" s="39"/>
    </row>
    <row r="39" spans="1:11">
      <c r="B39" s="18"/>
    </row>
    <row r="40" spans="1:11" ht="13.5" thickBot="1">
      <c r="B40" s="18"/>
      <c r="J40" s="39"/>
      <c r="K40" s="39"/>
    </row>
    <row r="41" spans="1:11" ht="15.95" customHeight="1" thickBot="1">
      <c r="A41" s="33" t="s">
        <v>16</v>
      </c>
      <c r="B41" s="18"/>
      <c r="C41" s="103">
        <f>+I30+F38</f>
        <v>4924861818.4077263</v>
      </c>
      <c r="D41" s="120"/>
    </row>
    <row r="42" spans="1:11" ht="3" customHeight="1">
      <c r="A42" s="16" t="s">
        <v>17</v>
      </c>
      <c r="B42" s="18"/>
      <c r="C42" s="124">
        <v>641079367.88999999</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44"/>
  <sheetViews>
    <sheetView showGridLines="0" topLeftCell="A3" zoomScale="90" zoomScaleNormal="90" workbookViewId="0">
      <selection activeCell="J31" sqref="J31:L31"/>
    </sheetView>
  </sheetViews>
  <sheetFormatPr baseColWidth="10" defaultColWidth="11.42578125" defaultRowHeight="12.75"/>
  <cols>
    <col min="1" max="1" width="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38</v>
      </c>
      <c r="B3" s="141"/>
      <c r="C3" s="141"/>
      <c r="D3" s="141"/>
      <c r="E3" s="141"/>
      <c r="F3" s="141"/>
      <c r="G3" s="141"/>
      <c r="H3" s="141"/>
      <c r="I3" s="141"/>
      <c r="J3" s="142"/>
      <c r="K3" s="41"/>
      <c r="L3" s="149" t="s">
        <v>61</v>
      </c>
      <c r="M3" s="17"/>
    </row>
    <row r="4" spans="1:14" ht="21" customHeight="1" thickBot="1">
      <c r="A4" s="156" t="s">
        <v>24</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242523832.43000001</v>
      </c>
      <c r="D10" s="86"/>
      <c r="E10" s="78">
        <v>970328883.55999994</v>
      </c>
      <c r="F10" s="83">
        <v>85926805.120000005</v>
      </c>
      <c r="G10" s="82">
        <f>+F10/E10</f>
        <v>8.8554310374382203E-2</v>
      </c>
      <c r="H10" s="87"/>
      <c r="I10" s="74">
        <f>SUM(C10,F10)</f>
        <v>328450637.55000001</v>
      </c>
      <c r="J10" s="81" t="s">
        <v>33</v>
      </c>
      <c r="K10" s="87"/>
      <c r="L10" s="85" t="s">
        <v>33</v>
      </c>
    </row>
    <row r="11" spans="1:14" ht="15">
      <c r="A11" s="73">
        <f>Total!A12</f>
        <v>2024</v>
      </c>
      <c r="B11" s="98"/>
      <c r="C11" s="75">
        <v>216409635.38999996</v>
      </c>
      <c r="D11" s="86"/>
      <c r="E11" s="78">
        <v>849823590</v>
      </c>
      <c r="F11" s="83">
        <v>68111054.044311389</v>
      </c>
      <c r="G11" s="82">
        <f>+F11/E11</f>
        <v>8.0147285678797628E-2</v>
      </c>
      <c r="H11" s="87"/>
      <c r="I11" s="74">
        <f>SUM(C11,F11)</f>
        <v>284520689.43431133</v>
      </c>
      <c r="J11" s="84">
        <f t="shared" ref="J11:J23" si="0">+I11/L11</f>
        <v>0.20447440598128672</v>
      </c>
      <c r="K11" s="87"/>
      <c r="L11" s="74">
        <v>1391473363.47</v>
      </c>
    </row>
    <row r="12" spans="1:14" ht="15">
      <c r="A12" s="73">
        <v>2023</v>
      </c>
      <c r="B12" s="98"/>
      <c r="C12" s="75">
        <v>201874994.91</v>
      </c>
      <c r="D12" s="86"/>
      <c r="E12" s="78">
        <v>849792440</v>
      </c>
      <c r="F12" s="83">
        <v>62571202.329999998</v>
      </c>
      <c r="G12" s="82">
        <f>+F12/E12</f>
        <v>7.3631159074561775E-2</v>
      </c>
      <c r="H12" s="87"/>
      <c r="I12" s="74">
        <f>SUM(C12,F12)</f>
        <v>264446197.24000001</v>
      </c>
      <c r="J12" s="84">
        <f t="shared" si="0"/>
        <v>0.22293857632321309</v>
      </c>
      <c r="K12" s="87"/>
      <c r="L12" s="74">
        <v>1186184112.24</v>
      </c>
    </row>
    <row r="13" spans="1:14" ht="15">
      <c r="A13" s="73">
        <v>2022</v>
      </c>
      <c r="B13" s="98"/>
      <c r="C13" s="75">
        <v>177121439.76999998</v>
      </c>
      <c r="D13" s="86"/>
      <c r="E13" s="78">
        <v>523744450</v>
      </c>
      <c r="F13" s="83">
        <v>43138484.140000001</v>
      </c>
      <c r="G13" s="82">
        <f>+F13/E13</f>
        <v>8.2365520321981453E-2</v>
      </c>
      <c r="H13" s="87"/>
      <c r="I13" s="74">
        <f>SUM(C13,F13)</f>
        <v>220259923.90999997</v>
      </c>
      <c r="J13" s="84">
        <f t="shared" si="0"/>
        <v>0.21112718998775823</v>
      </c>
      <c r="K13" s="87"/>
      <c r="L13" s="74">
        <v>1043257023.99</v>
      </c>
    </row>
    <row r="14" spans="1:14" ht="15">
      <c r="A14" s="73">
        <v>2021</v>
      </c>
      <c r="B14" s="98"/>
      <c r="C14" s="75">
        <v>127351984.63</v>
      </c>
      <c r="D14" s="86"/>
      <c r="E14" s="78">
        <v>306961650</v>
      </c>
      <c r="F14" s="74">
        <v>23418731.32</v>
      </c>
      <c r="G14" s="82">
        <f>+F14/E14</f>
        <v>7.6292042735631629E-2</v>
      </c>
      <c r="H14" s="87"/>
      <c r="I14" s="74">
        <f>SUM(C14,F14)</f>
        <v>150770715.94999999</v>
      </c>
      <c r="J14" s="84">
        <f t="shared" si="0"/>
        <v>0.14863347513059427</v>
      </c>
      <c r="K14" s="87"/>
      <c r="L14" s="74">
        <v>1014379269.66</v>
      </c>
    </row>
    <row r="15" spans="1:14" ht="15">
      <c r="A15" s="73">
        <v>2020</v>
      </c>
      <c r="B15" s="98"/>
      <c r="C15" s="75">
        <v>105976426.36</v>
      </c>
      <c r="D15" s="86"/>
      <c r="E15" s="81" t="s">
        <v>33</v>
      </c>
      <c r="F15" s="81" t="s">
        <v>33</v>
      </c>
      <c r="G15" s="81" t="s">
        <v>33</v>
      </c>
      <c r="H15" s="87"/>
      <c r="I15" s="74">
        <v>105976426.36</v>
      </c>
      <c r="J15" s="84">
        <f t="shared" si="0"/>
        <v>0.11524196330744073</v>
      </c>
      <c r="K15" s="87"/>
      <c r="L15" s="74">
        <v>919599278.92999995</v>
      </c>
    </row>
    <row r="16" spans="1:14" ht="16.5" customHeight="1">
      <c r="A16" s="73">
        <v>2019</v>
      </c>
      <c r="B16" s="98"/>
      <c r="C16" s="75">
        <v>94893367.331445798</v>
      </c>
      <c r="D16" s="86"/>
      <c r="E16" s="81" t="s">
        <v>33</v>
      </c>
      <c r="F16" s="81" t="s">
        <v>33</v>
      </c>
      <c r="G16" s="81" t="s">
        <v>33</v>
      </c>
      <c r="H16" s="87"/>
      <c r="I16" s="74">
        <v>94893367.331445798</v>
      </c>
      <c r="J16" s="84">
        <f t="shared" si="0"/>
        <v>0.11275369891512563</v>
      </c>
      <c r="K16" s="87"/>
      <c r="L16" s="74">
        <v>841598708.01999998</v>
      </c>
    </row>
    <row r="17" spans="1:12" ht="16.5" customHeight="1">
      <c r="A17" s="73">
        <v>2018</v>
      </c>
      <c r="B17" s="98"/>
      <c r="C17" s="75">
        <v>86406465.399999991</v>
      </c>
      <c r="D17" s="87"/>
      <c r="E17" s="81" t="s">
        <v>33</v>
      </c>
      <c r="F17" s="81" t="s">
        <v>33</v>
      </c>
      <c r="G17" s="81" t="s">
        <v>33</v>
      </c>
      <c r="H17" s="87"/>
      <c r="I17" s="74">
        <v>86406465.399999991</v>
      </c>
      <c r="J17" s="84">
        <f t="shared" si="0"/>
        <v>0.12145931431295773</v>
      </c>
      <c r="K17" s="87"/>
      <c r="L17" s="74">
        <v>711402545.69000006</v>
      </c>
    </row>
    <row r="18" spans="1:12" ht="16.5" customHeight="1">
      <c r="A18" s="73">
        <v>2017</v>
      </c>
      <c r="B18" s="98"/>
      <c r="C18" s="75">
        <v>76372368.910000011</v>
      </c>
      <c r="D18" s="86"/>
      <c r="E18" s="81" t="s">
        <v>33</v>
      </c>
      <c r="F18" s="81" t="s">
        <v>33</v>
      </c>
      <c r="G18" s="81" t="s">
        <v>33</v>
      </c>
      <c r="H18" s="87"/>
      <c r="I18" s="74">
        <v>76372368.910000011</v>
      </c>
      <c r="J18" s="84">
        <f t="shared" si="0"/>
        <v>0.12121518427499502</v>
      </c>
      <c r="K18" s="87"/>
      <c r="L18" s="74">
        <v>630056121.82000005</v>
      </c>
    </row>
    <row r="19" spans="1:12" ht="16.5" customHeight="1">
      <c r="A19" s="73">
        <v>2016</v>
      </c>
      <c r="B19" s="98"/>
      <c r="C19" s="75">
        <v>80164971.560000002</v>
      </c>
      <c r="D19" s="87"/>
      <c r="E19" s="81" t="s">
        <v>33</v>
      </c>
      <c r="F19" s="81" t="s">
        <v>33</v>
      </c>
      <c r="G19" s="81" t="s">
        <v>33</v>
      </c>
      <c r="H19" s="87"/>
      <c r="I19" s="74">
        <v>80164971.560000002</v>
      </c>
      <c r="J19" s="84">
        <f t="shared" si="0"/>
        <v>0.12931877560513624</v>
      </c>
      <c r="K19" s="87"/>
      <c r="L19" s="74">
        <v>619902030.35000002</v>
      </c>
    </row>
    <row r="20" spans="1:12" ht="16.5" customHeight="1">
      <c r="A20" s="73">
        <v>2015</v>
      </c>
      <c r="B20" s="98"/>
      <c r="C20" s="75">
        <v>66447349.760000005</v>
      </c>
      <c r="D20" s="87"/>
      <c r="E20" s="81" t="s">
        <v>33</v>
      </c>
      <c r="F20" s="81" t="s">
        <v>33</v>
      </c>
      <c r="G20" s="81" t="s">
        <v>33</v>
      </c>
      <c r="H20" s="87"/>
      <c r="I20" s="74">
        <v>66447349.760000005</v>
      </c>
      <c r="J20" s="84">
        <f t="shared" si="0"/>
        <v>0.12281242872454336</v>
      </c>
      <c r="K20" s="87"/>
      <c r="L20" s="74">
        <v>541047436.73000002</v>
      </c>
    </row>
    <row r="21" spans="1:12" ht="16.5" customHeight="1">
      <c r="A21" s="73">
        <v>2014</v>
      </c>
      <c r="B21" s="98"/>
      <c r="C21" s="75">
        <v>60420087.100000009</v>
      </c>
      <c r="D21" s="86"/>
      <c r="E21" s="81" t="s">
        <v>33</v>
      </c>
      <c r="F21" s="81" t="s">
        <v>33</v>
      </c>
      <c r="G21" s="81" t="s">
        <v>33</v>
      </c>
      <c r="H21" s="87"/>
      <c r="I21" s="74">
        <v>60420087.100000009</v>
      </c>
      <c r="J21" s="84">
        <f t="shared" si="0"/>
        <v>0.14066806807734455</v>
      </c>
      <c r="K21" s="87"/>
      <c r="L21" s="74">
        <v>429522406.37</v>
      </c>
    </row>
    <row r="22" spans="1:12" ht="16.5" customHeight="1">
      <c r="A22" s="73">
        <v>2013</v>
      </c>
      <c r="B22" s="98"/>
      <c r="C22" s="75">
        <v>57861463.020000003</v>
      </c>
      <c r="D22" s="87"/>
      <c r="E22" s="81" t="s">
        <v>33</v>
      </c>
      <c r="F22" s="81" t="s">
        <v>33</v>
      </c>
      <c r="G22" s="81" t="s">
        <v>33</v>
      </c>
      <c r="H22" s="87"/>
      <c r="I22" s="74">
        <v>57861463.020000003</v>
      </c>
      <c r="J22" s="84">
        <f t="shared" si="0"/>
        <v>0.13789035657086271</v>
      </c>
      <c r="K22" s="87"/>
      <c r="L22" s="74">
        <v>419619358.88</v>
      </c>
    </row>
    <row r="23" spans="1:12" ht="16.5" customHeight="1">
      <c r="A23" s="73">
        <v>2012</v>
      </c>
      <c r="B23" s="98"/>
      <c r="C23" s="75">
        <v>80795254.150000006</v>
      </c>
      <c r="D23" s="87"/>
      <c r="E23" s="81" t="s">
        <v>33</v>
      </c>
      <c r="F23" s="81" t="s">
        <v>33</v>
      </c>
      <c r="G23" s="81" t="s">
        <v>33</v>
      </c>
      <c r="H23" s="87"/>
      <c r="I23" s="74">
        <v>80795254.150000006</v>
      </c>
      <c r="J23" s="84">
        <f t="shared" si="0"/>
        <v>0.17340639587626253</v>
      </c>
      <c r="K23" s="87"/>
      <c r="L23" s="74">
        <v>465930069.88999999</v>
      </c>
    </row>
    <row r="24" spans="1:12" ht="16.5" customHeight="1">
      <c r="A24" s="73">
        <v>2011</v>
      </c>
      <c r="B24" s="98"/>
      <c r="C24" s="75">
        <v>78473568.409999996</v>
      </c>
      <c r="D24" s="87"/>
      <c r="E24" s="78">
        <v>283197420</v>
      </c>
      <c r="F24" s="74">
        <v>20721873</v>
      </c>
      <c r="G24" s="82">
        <f>+F24/E24</f>
        <v>7.3171122109798883E-2</v>
      </c>
      <c r="H24" s="87"/>
      <c r="I24" s="74">
        <f>+C24+F24</f>
        <v>99195441.409999996</v>
      </c>
      <c r="J24" s="81" t="s">
        <v>33</v>
      </c>
      <c r="K24" s="87"/>
      <c r="L24" s="85" t="s">
        <v>33</v>
      </c>
    </row>
    <row r="25" spans="1:12" ht="16.5" customHeight="1">
      <c r="A25" s="73">
        <v>2010</v>
      </c>
      <c r="B25" s="98"/>
      <c r="C25" s="75">
        <v>84231577.560000002</v>
      </c>
      <c r="D25" s="87"/>
      <c r="E25" s="78">
        <v>283197420</v>
      </c>
      <c r="F25" s="74">
        <v>25294787</v>
      </c>
      <c r="G25" s="82">
        <f>+F25/E25</f>
        <v>8.9318564413475229E-2</v>
      </c>
      <c r="H25" s="87"/>
      <c r="I25" s="74">
        <f>+C25+F25</f>
        <v>109526364.56</v>
      </c>
      <c r="J25" s="81" t="s">
        <v>33</v>
      </c>
      <c r="K25" s="87"/>
      <c r="L25" s="85" t="s">
        <v>33</v>
      </c>
    </row>
    <row r="26" spans="1:12" ht="16.5" customHeight="1">
      <c r="A26" s="73">
        <v>2009</v>
      </c>
      <c r="B26" s="98"/>
      <c r="C26" s="75">
        <v>46656356.209999993</v>
      </c>
      <c r="D26" s="87"/>
      <c r="E26" s="78">
        <v>283197420</v>
      </c>
      <c r="F26" s="74">
        <v>26420382</v>
      </c>
      <c r="G26" s="82">
        <f>+F26/E26</f>
        <v>9.3293159238526963E-2</v>
      </c>
      <c r="H26" s="87"/>
      <c r="I26" s="74">
        <f>+C26+F26</f>
        <v>73076738.209999993</v>
      </c>
      <c r="J26" s="81" t="s">
        <v>33</v>
      </c>
      <c r="K26" s="87"/>
      <c r="L26" s="85" t="s">
        <v>33</v>
      </c>
    </row>
    <row r="27" spans="1:12" ht="16.5" customHeight="1">
      <c r="A27" s="73">
        <v>2008</v>
      </c>
      <c r="B27" s="98"/>
      <c r="C27" s="75">
        <v>26372875.120000005</v>
      </c>
      <c r="D27" s="87"/>
      <c r="E27" s="78">
        <v>241019460</v>
      </c>
      <c r="F27" s="74">
        <v>25160886</v>
      </c>
      <c r="G27" s="82">
        <f>+F27/E27</f>
        <v>0.10439358714022511</v>
      </c>
      <c r="H27" s="87"/>
      <c r="I27" s="74">
        <f>+C27+F27</f>
        <v>51533761.120000005</v>
      </c>
      <c r="J27" s="81" t="s">
        <v>33</v>
      </c>
      <c r="K27" s="87"/>
      <c r="L27" s="85" t="s">
        <v>33</v>
      </c>
    </row>
    <row r="28" spans="1:12" ht="16.5" customHeight="1">
      <c r="A28" s="73">
        <v>2007</v>
      </c>
      <c r="B28" s="98"/>
      <c r="C28" s="75">
        <v>4583656.1399999997</v>
      </c>
      <c r="D28" s="87"/>
      <c r="E28" s="78">
        <v>220000000</v>
      </c>
      <c r="F28" s="74">
        <v>21277833</v>
      </c>
      <c r="G28" s="82">
        <f>+F28/E28</f>
        <v>9.6717422727272725E-2</v>
      </c>
      <c r="H28" s="87"/>
      <c r="I28" s="74">
        <f>+C28+F28</f>
        <v>25861489.140000001</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1914937674.1614459</v>
      </c>
      <c r="D30" s="95"/>
      <c r="E30" s="96"/>
      <c r="F30" s="77">
        <f>SUM(F10:F28)</f>
        <v>402042037.95431137</v>
      </c>
      <c r="G30" s="97"/>
      <c r="H30" s="95"/>
      <c r="I30" s="77">
        <f>SUM(I10:I28)</f>
        <v>2316979712.115757</v>
      </c>
      <c r="J30" s="95"/>
      <c r="K30" s="95"/>
      <c r="L30" s="90">
        <f>SUM(L10:L28)</f>
        <v>10213971726.039999</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9.0246649999999998E-2</v>
      </c>
      <c r="F38" s="89">
        <v>36098660</v>
      </c>
      <c r="G38" s="89">
        <v>23464129</v>
      </c>
      <c r="H38" s="89">
        <v>12634531</v>
      </c>
      <c r="I38" s="38"/>
      <c r="K38" s="39"/>
    </row>
    <row r="39" spans="1:11">
      <c r="B39" s="18"/>
    </row>
    <row r="40" spans="1:11" ht="13.5" thickBot="1">
      <c r="B40" s="18"/>
      <c r="J40" s="39"/>
      <c r="K40" s="39"/>
    </row>
    <row r="41" spans="1:11" ht="15.95" customHeight="1" thickBot="1">
      <c r="A41" s="33" t="s">
        <v>16</v>
      </c>
      <c r="B41" s="18"/>
      <c r="C41" s="103">
        <f>+I30+F38</f>
        <v>2353078372.115757</v>
      </c>
      <c r="D41" s="120"/>
    </row>
    <row r="42" spans="1:11" ht="3" customHeight="1">
      <c r="A42" s="16" t="s">
        <v>17</v>
      </c>
      <c r="B42" s="18"/>
      <c r="C42" s="124">
        <v>220615490.50999999</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N44"/>
  <sheetViews>
    <sheetView showGridLines="0" topLeftCell="A3" zoomScale="90" zoomScaleNormal="90" zoomScaleSheetLayoutView="53" workbookViewId="0">
      <selection activeCell="J31" sqref="J31:L31"/>
    </sheetView>
  </sheetViews>
  <sheetFormatPr baseColWidth="10" defaultColWidth="11.42578125" defaultRowHeight="12.75"/>
  <cols>
    <col min="1" max="1" width="26.42578125" style="16" customWidth="1"/>
    <col min="2" max="2" width="2.7109375" style="16" customWidth="1"/>
    <col min="3" max="3" width="22" style="16"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63" t="s">
        <v>8</v>
      </c>
      <c r="B3" s="164"/>
      <c r="C3" s="164"/>
      <c r="D3" s="164"/>
      <c r="E3" s="164"/>
      <c r="F3" s="164"/>
      <c r="G3" s="164"/>
      <c r="H3" s="164"/>
      <c r="I3" s="164"/>
      <c r="J3" s="165"/>
      <c r="K3" s="41"/>
      <c r="L3" s="149" t="s">
        <v>61</v>
      </c>
      <c r="M3" s="17"/>
    </row>
    <row r="4" spans="1:14" ht="21" customHeight="1" thickBot="1">
      <c r="A4" s="156" t="s">
        <v>25</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86499138.730000004</v>
      </c>
      <c r="D10" s="86"/>
      <c r="E10" s="78">
        <v>970328883.55999994</v>
      </c>
      <c r="F10" s="83">
        <v>28903999.870000001</v>
      </c>
      <c r="G10" s="82">
        <f>+F10/E10</f>
        <v>2.9787838288349511E-2</v>
      </c>
      <c r="H10" s="87"/>
      <c r="I10" s="74">
        <f>SUM(C10,F10)</f>
        <v>115403138.60000001</v>
      </c>
      <c r="J10" s="81" t="s">
        <v>33</v>
      </c>
      <c r="K10" s="87"/>
      <c r="L10" s="85" t="s">
        <v>33</v>
      </c>
    </row>
    <row r="11" spans="1:14" ht="15">
      <c r="A11" s="73">
        <f>Total!A12</f>
        <v>2024</v>
      </c>
      <c r="B11" s="98"/>
      <c r="C11" s="75">
        <v>82443380.689999983</v>
      </c>
      <c r="D11" s="86"/>
      <c r="E11" s="78">
        <v>849823590</v>
      </c>
      <c r="F11" s="83">
        <v>24460952.443919912</v>
      </c>
      <c r="G11" s="82">
        <f>+F11/E11</f>
        <v>2.8783564885413351E-2</v>
      </c>
      <c r="H11" s="87"/>
      <c r="I11" s="74">
        <f>SUM(C11,F11)</f>
        <v>106904333.13391989</v>
      </c>
      <c r="J11" s="84">
        <f t="shared" ref="J11:J23" si="0">+I11/L11</f>
        <v>0.25407114338412673</v>
      </c>
      <c r="K11" s="87"/>
      <c r="L11" s="74">
        <v>420765348.27999997</v>
      </c>
    </row>
    <row r="12" spans="1:14" ht="15">
      <c r="A12" s="73">
        <v>2023</v>
      </c>
      <c r="B12" s="98"/>
      <c r="C12" s="75">
        <v>75542033.720000014</v>
      </c>
      <c r="D12" s="86"/>
      <c r="E12" s="78">
        <v>849792440</v>
      </c>
      <c r="F12" s="83">
        <v>11555610.289999999</v>
      </c>
      <c r="G12" s="82">
        <f>+F12/E12</f>
        <v>1.359815614504643E-2</v>
      </c>
      <c r="H12" s="87"/>
      <c r="I12" s="74">
        <f>SUM(C12,F12)</f>
        <v>87097644.01000002</v>
      </c>
      <c r="J12" s="84">
        <f t="shared" si="0"/>
        <v>0.21839852600216816</v>
      </c>
      <c r="K12" s="87"/>
      <c r="L12" s="74">
        <v>398801427.85000002</v>
      </c>
    </row>
    <row r="13" spans="1:14" ht="15">
      <c r="A13" s="73">
        <v>2022</v>
      </c>
      <c r="B13" s="98"/>
      <c r="C13" s="75">
        <v>65524799.780000001</v>
      </c>
      <c r="D13" s="86"/>
      <c r="E13" s="78">
        <v>523744450</v>
      </c>
      <c r="F13" s="83">
        <v>13507699.369999999</v>
      </c>
      <c r="G13" s="82">
        <f>+F13/E13</f>
        <v>2.5790630086867744E-2</v>
      </c>
      <c r="H13" s="87"/>
      <c r="I13" s="74">
        <f>SUM(C13,F13)</f>
        <v>79032499.150000006</v>
      </c>
      <c r="J13" s="84">
        <f t="shared" si="0"/>
        <v>0.22509921607674307</v>
      </c>
      <c r="K13" s="87"/>
      <c r="L13" s="74">
        <v>351100730.27999997</v>
      </c>
    </row>
    <row r="14" spans="1:14" ht="15">
      <c r="A14" s="73">
        <v>2021</v>
      </c>
      <c r="B14" s="98"/>
      <c r="C14" s="75">
        <v>54004314.209999993</v>
      </c>
      <c r="D14" s="86"/>
      <c r="E14" s="78">
        <v>306961650</v>
      </c>
      <c r="F14" s="74">
        <v>8614901.3000000007</v>
      </c>
      <c r="G14" s="82">
        <f>+F14/E14</f>
        <v>2.8065073601213703E-2</v>
      </c>
      <c r="H14" s="87"/>
      <c r="I14" s="74">
        <f>SUM(C14,F14)</f>
        <v>62619215.50999999</v>
      </c>
      <c r="J14" s="84">
        <f t="shared" si="0"/>
        <v>0.18116589911922232</v>
      </c>
      <c r="K14" s="87"/>
      <c r="L14" s="74">
        <v>345645708.24000001</v>
      </c>
    </row>
    <row r="15" spans="1:14" ht="15">
      <c r="A15" s="73">
        <v>2020</v>
      </c>
      <c r="B15" s="98"/>
      <c r="C15" s="75">
        <v>43181343.920000002</v>
      </c>
      <c r="D15" s="86"/>
      <c r="E15" s="81" t="s">
        <v>33</v>
      </c>
      <c r="F15" s="81" t="s">
        <v>33</v>
      </c>
      <c r="G15" s="81" t="s">
        <v>33</v>
      </c>
      <c r="H15" s="87"/>
      <c r="I15" s="74">
        <v>43181343.920000002</v>
      </c>
      <c r="J15" s="84">
        <f t="shared" si="0"/>
        <v>0.13079872598010367</v>
      </c>
      <c r="K15" s="87"/>
      <c r="L15" s="74">
        <v>330135814.37</v>
      </c>
    </row>
    <row r="16" spans="1:14" ht="16.5" customHeight="1">
      <c r="A16" s="73">
        <v>2019</v>
      </c>
      <c r="B16" s="98"/>
      <c r="C16" s="75">
        <v>43676836.589030899</v>
      </c>
      <c r="D16" s="86"/>
      <c r="E16" s="81" t="s">
        <v>33</v>
      </c>
      <c r="F16" s="81" t="s">
        <v>33</v>
      </c>
      <c r="G16" s="81" t="s">
        <v>33</v>
      </c>
      <c r="H16" s="87"/>
      <c r="I16" s="74">
        <v>43676836.589030899</v>
      </c>
      <c r="J16" s="84">
        <f t="shared" si="0"/>
        <v>0.14306509050676694</v>
      </c>
      <c r="K16" s="87"/>
      <c r="L16" s="74">
        <v>305293460.72000003</v>
      </c>
    </row>
    <row r="17" spans="1:12" ht="16.5" customHeight="1">
      <c r="A17" s="73">
        <v>2018</v>
      </c>
      <c r="B17" s="98"/>
      <c r="C17" s="75">
        <v>42618831.580000006</v>
      </c>
      <c r="D17" s="87"/>
      <c r="E17" s="81" t="s">
        <v>33</v>
      </c>
      <c r="F17" s="81" t="s">
        <v>33</v>
      </c>
      <c r="G17" s="81" t="s">
        <v>33</v>
      </c>
      <c r="H17" s="87"/>
      <c r="I17" s="74">
        <v>42618831.580000006</v>
      </c>
      <c r="J17" s="84">
        <f t="shared" si="0"/>
        <v>0.14181736115927765</v>
      </c>
      <c r="K17" s="87"/>
      <c r="L17" s="74">
        <v>300519141.18000001</v>
      </c>
    </row>
    <row r="18" spans="1:12" ht="16.5" customHeight="1">
      <c r="A18" s="73">
        <v>2017</v>
      </c>
      <c r="B18" s="98"/>
      <c r="C18" s="75">
        <v>38640718.620000005</v>
      </c>
      <c r="D18" s="86"/>
      <c r="E18" s="81" t="s">
        <v>33</v>
      </c>
      <c r="F18" s="81" t="s">
        <v>33</v>
      </c>
      <c r="G18" s="81" t="s">
        <v>33</v>
      </c>
      <c r="H18" s="87"/>
      <c r="I18" s="74">
        <v>38640718.620000005</v>
      </c>
      <c r="J18" s="84">
        <f t="shared" si="0"/>
        <v>0.13167369211585536</v>
      </c>
      <c r="K18" s="87"/>
      <c r="L18" s="74">
        <v>293458154.00999999</v>
      </c>
    </row>
    <row r="19" spans="1:12" ht="16.5" customHeight="1">
      <c r="A19" s="73">
        <v>2016</v>
      </c>
      <c r="B19" s="98"/>
      <c r="C19" s="75">
        <v>35463890.390000001</v>
      </c>
      <c r="D19" s="87"/>
      <c r="E19" s="81" t="s">
        <v>33</v>
      </c>
      <c r="F19" s="81" t="s">
        <v>33</v>
      </c>
      <c r="G19" s="81" t="s">
        <v>33</v>
      </c>
      <c r="H19" s="87"/>
      <c r="I19" s="74">
        <v>35463890.390000001</v>
      </c>
      <c r="J19" s="84">
        <f t="shared" si="0"/>
        <v>0.12142283151952189</v>
      </c>
      <c r="K19" s="87"/>
      <c r="L19" s="74">
        <v>292069373.99000001</v>
      </c>
    </row>
    <row r="20" spans="1:12" ht="16.5" customHeight="1">
      <c r="A20" s="73">
        <v>2015</v>
      </c>
      <c r="B20" s="98"/>
      <c r="C20" s="75">
        <v>35442740.020000003</v>
      </c>
      <c r="D20" s="87"/>
      <c r="E20" s="81" t="s">
        <v>33</v>
      </c>
      <c r="F20" s="81" t="s">
        <v>33</v>
      </c>
      <c r="G20" s="81" t="s">
        <v>33</v>
      </c>
      <c r="H20" s="87"/>
      <c r="I20" s="74">
        <v>35442740.020000003</v>
      </c>
      <c r="J20" s="84">
        <f t="shared" si="0"/>
        <v>0.12377310937434095</v>
      </c>
      <c r="K20" s="87"/>
      <c r="L20" s="74">
        <v>286352505.80000001</v>
      </c>
    </row>
    <row r="21" spans="1:12" ht="16.5" customHeight="1">
      <c r="A21" s="73">
        <v>2014</v>
      </c>
      <c r="B21" s="98"/>
      <c r="C21" s="75">
        <v>37077977.390000001</v>
      </c>
      <c r="D21" s="86"/>
      <c r="E21" s="81" t="s">
        <v>33</v>
      </c>
      <c r="F21" s="81" t="s">
        <v>33</v>
      </c>
      <c r="G21" s="81" t="s">
        <v>33</v>
      </c>
      <c r="H21" s="87"/>
      <c r="I21" s="74">
        <v>37077977.390000001</v>
      </c>
      <c r="J21" s="84">
        <f t="shared" si="0"/>
        <v>0.13249628464421673</v>
      </c>
      <c r="K21" s="87"/>
      <c r="L21" s="74">
        <v>279841638.5</v>
      </c>
    </row>
    <row r="22" spans="1:12" ht="16.5" customHeight="1">
      <c r="A22" s="73">
        <v>2013</v>
      </c>
      <c r="B22" s="98"/>
      <c r="C22" s="75">
        <v>37799684.899999991</v>
      </c>
      <c r="D22" s="87"/>
      <c r="E22" s="81" t="s">
        <v>33</v>
      </c>
      <c r="F22" s="81" t="s">
        <v>33</v>
      </c>
      <c r="G22" s="81" t="s">
        <v>33</v>
      </c>
      <c r="H22" s="87"/>
      <c r="I22" s="74">
        <v>37799684.899999991</v>
      </c>
      <c r="J22" s="84">
        <f t="shared" si="0"/>
        <v>0.13704724846403255</v>
      </c>
      <c r="K22" s="87"/>
      <c r="L22" s="74">
        <v>275814985.88</v>
      </c>
    </row>
    <row r="23" spans="1:12" ht="16.5" customHeight="1">
      <c r="A23" s="73">
        <v>2012</v>
      </c>
      <c r="B23" s="98"/>
      <c r="C23" s="75">
        <v>36356884.99000001</v>
      </c>
      <c r="D23" s="87"/>
      <c r="E23" s="81" t="s">
        <v>33</v>
      </c>
      <c r="F23" s="81" t="s">
        <v>33</v>
      </c>
      <c r="G23" s="81" t="s">
        <v>33</v>
      </c>
      <c r="H23" s="87"/>
      <c r="I23" s="74">
        <v>36356884.99000001</v>
      </c>
      <c r="J23" s="84">
        <f t="shared" si="0"/>
        <v>0.13505582881195502</v>
      </c>
      <c r="K23" s="87"/>
      <c r="L23" s="74">
        <v>269198932.83999997</v>
      </c>
    </row>
    <row r="24" spans="1:12" ht="16.5" customHeight="1">
      <c r="A24" s="73">
        <v>2011</v>
      </c>
      <c r="B24" s="98"/>
      <c r="C24" s="75">
        <v>33810871.93</v>
      </c>
      <c r="D24" s="87"/>
      <c r="E24" s="78">
        <v>283197420</v>
      </c>
      <c r="F24" s="74">
        <v>8482178</v>
      </c>
      <c r="G24" s="82">
        <f>+F24/E24</f>
        <v>2.995146636575997E-2</v>
      </c>
      <c r="H24" s="87"/>
      <c r="I24" s="74">
        <f>+C24+F24</f>
        <v>42293049.93</v>
      </c>
      <c r="J24" s="81" t="s">
        <v>33</v>
      </c>
      <c r="K24" s="87"/>
      <c r="L24" s="85" t="s">
        <v>33</v>
      </c>
    </row>
    <row r="25" spans="1:12" ht="16.5" customHeight="1">
      <c r="A25" s="73">
        <v>2010</v>
      </c>
      <c r="B25" s="98"/>
      <c r="C25" s="75">
        <v>37216850.509999998</v>
      </c>
      <c r="D25" s="87"/>
      <c r="E25" s="78">
        <v>283197420</v>
      </c>
      <c r="F25" s="74">
        <v>8392646</v>
      </c>
      <c r="G25" s="82">
        <f>+F25/E25</f>
        <v>2.9635319417811081E-2</v>
      </c>
      <c r="H25" s="87"/>
      <c r="I25" s="74">
        <f>+C25+F25</f>
        <v>45609496.509999998</v>
      </c>
      <c r="J25" s="81" t="s">
        <v>33</v>
      </c>
      <c r="K25" s="87"/>
      <c r="L25" s="85" t="s">
        <v>33</v>
      </c>
    </row>
    <row r="26" spans="1:12" ht="16.5" customHeight="1">
      <c r="A26" s="73">
        <v>2009</v>
      </c>
      <c r="B26" s="98"/>
      <c r="C26" s="75">
        <v>35461146.329999998</v>
      </c>
      <c r="D26" s="87"/>
      <c r="E26" s="78">
        <v>283197420</v>
      </c>
      <c r="F26" s="74">
        <v>8743361</v>
      </c>
      <c r="G26" s="82">
        <f>+F26/E26</f>
        <v>3.0873731123680435E-2</v>
      </c>
      <c r="H26" s="87"/>
      <c r="I26" s="74">
        <f>+C26+F26</f>
        <v>44204507.329999998</v>
      </c>
      <c r="J26" s="81" t="s">
        <v>33</v>
      </c>
      <c r="K26" s="87"/>
      <c r="L26" s="85" t="s">
        <v>33</v>
      </c>
    </row>
    <row r="27" spans="1:12" ht="16.5" customHeight="1">
      <c r="A27" s="73">
        <v>2008</v>
      </c>
      <c r="B27" s="98"/>
      <c r="C27" s="75">
        <v>12005700.33</v>
      </c>
      <c r="D27" s="87"/>
      <c r="E27" s="78">
        <v>241019460</v>
      </c>
      <c r="F27" s="74">
        <v>7399681</v>
      </c>
      <c r="G27" s="82">
        <f>+F27/E27</f>
        <v>3.070159148145133E-2</v>
      </c>
      <c r="H27" s="87"/>
      <c r="I27" s="74">
        <f>+C27+F27</f>
        <v>19405381.329999998</v>
      </c>
      <c r="J27" s="81" t="s">
        <v>33</v>
      </c>
      <c r="K27" s="87"/>
      <c r="L27" s="85" t="s">
        <v>33</v>
      </c>
    </row>
    <row r="28" spans="1:12" ht="16.5" customHeight="1">
      <c r="A28" s="73">
        <v>2007</v>
      </c>
      <c r="B28" s="98"/>
      <c r="C28" s="75">
        <v>2363586.09</v>
      </c>
      <c r="D28" s="87"/>
      <c r="E28" s="78">
        <v>220000000</v>
      </c>
      <c r="F28" s="74">
        <v>6638865</v>
      </c>
      <c r="G28" s="82">
        <f>+F28/E28</f>
        <v>3.0176659090909091E-2</v>
      </c>
      <c r="H28" s="87"/>
      <c r="I28" s="74">
        <f>+C28+F28</f>
        <v>9002451.0899999999</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835130730.71903086</v>
      </c>
      <c r="D30" s="95"/>
      <c r="E30" s="96"/>
      <c r="F30" s="77">
        <f>SUM(F10:F28)</f>
        <v>126699894.27391991</v>
      </c>
      <c r="G30" s="97"/>
      <c r="H30" s="95"/>
      <c r="I30" s="77">
        <f>SUM(I10:I28)</f>
        <v>961830624.99295092</v>
      </c>
      <c r="J30" s="95"/>
      <c r="K30" s="95"/>
      <c r="L30" s="90">
        <f>SUM(L10:L28)</f>
        <v>4148997221.9399996</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2.7508290000000001E-2</v>
      </c>
      <c r="F38" s="89">
        <v>11003316</v>
      </c>
      <c r="G38" s="89">
        <v>7152155</v>
      </c>
      <c r="H38" s="89">
        <v>3851161</v>
      </c>
      <c r="I38" s="38"/>
      <c r="K38" s="39"/>
    </row>
    <row r="39" spans="1:11">
      <c r="B39" s="18"/>
    </row>
    <row r="40" spans="1:11" ht="13.5" thickBot="1">
      <c r="B40" s="18"/>
      <c r="J40" s="39"/>
      <c r="K40" s="39"/>
    </row>
    <row r="41" spans="1:11" ht="15.95" customHeight="1" thickBot="1">
      <c r="A41" s="33" t="s">
        <v>16</v>
      </c>
      <c r="B41" s="18"/>
      <c r="C41" s="103">
        <f>+I30+F38</f>
        <v>972833940.99295092</v>
      </c>
      <c r="D41" s="120"/>
    </row>
    <row r="42" spans="1:11" ht="3" customHeight="1">
      <c r="A42" s="16" t="s">
        <v>17</v>
      </c>
      <c r="B42" s="18"/>
      <c r="C42" s="124">
        <v>108093987.97</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N44"/>
  <sheetViews>
    <sheetView showGridLines="0" topLeftCell="A6" zoomScale="90" zoomScaleNormal="90" workbookViewId="0">
      <selection activeCell="L30" sqref="L30"/>
    </sheetView>
  </sheetViews>
  <sheetFormatPr baseColWidth="10" defaultColWidth="11.42578125" defaultRowHeight="12.75"/>
  <cols>
    <col min="1" max="1" width="25.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63" t="s">
        <v>8</v>
      </c>
      <c r="B3" s="164"/>
      <c r="C3" s="164"/>
      <c r="D3" s="164"/>
      <c r="E3" s="164"/>
      <c r="F3" s="164"/>
      <c r="G3" s="164"/>
      <c r="H3" s="164"/>
      <c r="I3" s="164"/>
      <c r="J3" s="165"/>
      <c r="K3" s="41"/>
      <c r="L3" s="149" t="s">
        <v>61</v>
      </c>
      <c r="M3" s="17"/>
    </row>
    <row r="4" spans="1:14" ht="23.25" customHeight="1" thickBot="1">
      <c r="A4" s="156" t="s">
        <v>26</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180517496.71000001</v>
      </c>
      <c r="D10" s="86"/>
      <c r="E10" s="78">
        <v>970328883.55999994</v>
      </c>
      <c r="F10" s="83">
        <v>60568048.25</v>
      </c>
      <c r="G10" s="82">
        <f>+F10/E10</f>
        <v>6.2420122987356996E-2</v>
      </c>
      <c r="H10" s="87"/>
      <c r="I10" s="74">
        <f>SUM(C10,F10)</f>
        <v>241085544.96000001</v>
      </c>
      <c r="J10" s="81" t="s">
        <v>33</v>
      </c>
      <c r="K10" s="87"/>
      <c r="L10" s="85" t="s">
        <v>33</v>
      </c>
    </row>
    <row r="11" spans="1:14" ht="15">
      <c r="A11" s="73">
        <f>Total!A12</f>
        <v>2024</v>
      </c>
      <c r="B11" s="98"/>
      <c r="C11" s="75">
        <v>172043107.55000001</v>
      </c>
      <c r="D11" s="86"/>
      <c r="E11" s="78">
        <v>849823590</v>
      </c>
      <c r="F11" s="83">
        <v>49710207.8960125</v>
      </c>
      <c r="G11" s="82">
        <f>+F11/E11</f>
        <v>5.8494737591377639E-2</v>
      </c>
      <c r="H11" s="87"/>
      <c r="I11" s="74">
        <f>SUM(C11,F11)</f>
        <v>221753315.4460125</v>
      </c>
      <c r="J11" s="84">
        <f t="shared" ref="J11:J23" si="0">+I11/L11</f>
        <v>0.34890156323407734</v>
      </c>
      <c r="K11" s="87"/>
      <c r="L11" s="74">
        <v>635575585.82000005</v>
      </c>
    </row>
    <row r="12" spans="1:14" ht="15">
      <c r="A12" s="73">
        <v>2023</v>
      </c>
      <c r="B12" s="98"/>
      <c r="C12" s="75">
        <v>155642481.66000003</v>
      </c>
      <c r="D12" s="86"/>
      <c r="E12" s="78">
        <v>849792440</v>
      </c>
      <c r="F12" s="83">
        <v>53867385.810000002</v>
      </c>
      <c r="G12" s="82">
        <f>+F12/E12</f>
        <v>6.3388873887840189E-2</v>
      </c>
      <c r="H12" s="87"/>
      <c r="I12" s="74">
        <f>SUM(C12,F12)</f>
        <v>209509867.47000003</v>
      </c>
      <c r="J12" s="84">
        <f t="shared" si="0"/>
        <v>0.40690763735802066</v>
      </c>
      <c r="K12" s="87"/>
      <c r="L12" s="74">
        <v>514883104.25999999</v>
      </c>
    </row>
    <row r="13" spans="1:14" ht="15">
      <c r="A13" s="73">
        <v>2022</v>
      </c>
      <c r="B13" s="98"/>
      <c r="C13" s="75">
        <v>134694342.51000002</v>
      </c>
      <c r="D13" s="86"/>
      <c r="E13" s="78">
        <v>523744450</v>
      </c>
      <c r="F13" s="83">
        <v>27560659.379999999</v>
      </c>
      <c r="G13" s="82">
        <f>+F13/E13</f>
        <v>5.262234164008802E-2</v>
      </c>
      <c r="H13" s="87"/>
      <c r="I13" s="74">
        <f>SUM(C13,F13)</f>
        <v>162255001.89000002</v>
      </c>
      <c r="J13" s="84">
        <f t="shared" si="0"/>
        <v>0.35195732128041035</v>
      </c>
      <c r="K13" s="87"/>
      <c r="L13" s="74">
        <v>461007605.41000003</v>
      </c>
    </row>
    <row r="14" spans="1:14" ht="15">
      <c r="A14" s="73">
        <v>2021</v>
      </c>
      <c r="B14" s="98"/>
      <c r="C14" s="75">
        <v>120411454.99000001</v>
      </c>
      <c r="D14" s="86"/>
      <c r="E14" s="78">
        <v>306961650</v>
      </c>
      <c r="F14" s="74">
        <v>19728345.77</v>
      </c>
      <c r="G14" s="82">
        <f>+F14/E14</f>
        <v>6.4269741089807139E-2</v>
      </c>
      <c r="H14" s="87"/>
      <c r="I14" s="74">
        <f>SUM(C14,F14)</f>
        <v>140139800.76000002</v>
      </c>
      <c r="J14" s="84">
        <f t="shared" si="0"/>
        <v>0.32638412639225239</v>
      </c>
      <c r="K14" s="87"/>
      <c r="L14" s="74">
        <v>429370761.10000002</v>
      </c>
    </row>
    <row r="15" spans="1:14" ht="15">
      <c r="A15" s="73">
        <v>2020</v>
      </c>
      <c r="B15" s="98"/>
      <c r="C15" s="75">
        <v>94885096.150000006</v>
      </c>
      <c r="D15" s="86"/>
      <c r="E15" s="81" t="s">
        <v>33</v>
      </c>
      <c r="F15" s="81" t="s">
        <v>33</v>
      </c>
      <c r="G15" s="81" t="s">
        <v>33</v>
      </c>
      <c r="H15" s="87"/>
      <c r="I15" s="74">
        <v>94885096.150000006</v>
      </c>
      <c r="J15" s="84">
        <f t="shared" si="0"/>
        <v>0.23332082188281464</v>
      </c>
      <c r="K15" s="87"/>
      <c r="L15" s="74">
        <v>406672218.04000002</v>
      </c>
    </row>
    <row r="16" spans="1:14" ht="16.5" customHeight="1">
      <c r="A16" s="73">
        <v>2019</v>
      </c>
      <c r="B16" s="98"/>
      <c r="C16" s="75">
        <v>94521399.8565211</v>
      </c>
      <c r="D16" s="86"/>
      <c r="E16" s="81" t="s">
        <v>33</v>
      </c>
      <c r="F16" s="81" t="s">
        <v>33</v>
      </c>
      <c r="G16" s="81" t="s">
        <v>33</v>
      </c>
      <c r="H16" s="87"/>
      <c r="I16" s="74">
        <v>94521399.8565211</v>
      </c>
      <c r="J16" s="84">
        <f t="shared" si="0"/>
        <v>0.24706057485163488</v>
      </c>
      <c r="K16" s="87"/>
      <c r="L16" s="74">
        <v>382583906.44999999</v>
      </c>
    </row>
    <row r="17" spans="1:12" ht="16.5" customHeight="1">
      <c r="A17" s="73">
        <v>2018</v>
      </c>
      <c r="B17" s="98"/>
      <c r="C17" s="75">
        <v>92308787.160000011</v>
      </c>
      <c r="D17" s="87"/>
      <c r="E17" s="81" t="s">
        <v>33</v>
      </c>
      <c r="F17" s="81" t="s">
        <v>33</v>
      </c>
      <c r="G17" s="81" t="s">
        <v>33</v>
      </c>
      <c r="H17" s="87"/>
      <c r="I17" s="74">
        <v>92308787.160000011</v>
      </c>
      <c r="J17" s="84">
        <f t="shared" si="0"/>
        <v>0.25484963911317415</v>
      </c>
      <c r="K17" s="87"/>
      <c r="L17" s="74">
        <v>362208820.38999999</v>
      </c>
    </row>
    <row r="18" spans="1:12" ht="16.5" customHeight="1">
      <c r="A18" s="73">
        <v>2017</v>
      </c>
      <c r="B18" s="98"/>
      <c r="C18" s="75">
        <v>84516619.090000004</v>
      </c>
      <c r="D18" s="86"/>
      <c r="E18" s="81" t="s">
        <v>33</v>
      </c>
      <c r="F18" s="81" t="s">
        <v>33</v>
      </c>
      <c r="G18" s="81" t="s">
        <v>33</v>
      </c>
      <c r="H18" s="87"/>
      <c r="I18" s="74">
        <v>84516619.090000004</v>
      </c>
      <c r="J18" s="84">
        <f t="shared" si="0"/>
        <v>0.24869885668234371</v>
      </c>
      <c r="K18" s="87"/>
      <c r="L18" s="74">
        <v>339835173.42000002</v>
      </c>
    </row>
    <row r="19" spans="1:12" ht="16.5" customHeight="1">
      <c r="A19" s="73">
        <v>2016</v>
      </c>
      <c r="B19" s="98"/>
      <c r="C19" s="75">
        <v>86376333.260000005</v>
      </c>
      <c r="D19" s="87"/>
      <c r="E19" s="81" t="s">
        <v>33</v>
      </c>
      <c r="F19" s="81" t="s">
        <v>33</v>
      </c>
      <c r="G19" s="81" t="s">
        <v>33</v>
      </c>
      <c r="H19" s="87"/>
      <c r="I19" s="74">
        <v>86376333.260000005</v>
      </c>
      <c r="J19" s="84">
        <f t="shared" si="0"/>
        <v>0.26213699713935446</v>
      </c>
      <c r="K19" s="87"/>
      <c r="L19" s="74">
        <v>329508364.72000003</v>
      </c>
    </row>
    <row r="20" spans="1:12" ht="16.5" customHeight="1">
      <c r="A20" s="73">
        <v>2015</v>
      </c>
      <c r="B20" s="98"/>
      <c r="C20" s="75">
        <v>72883703.689999983</v>
      </c>
      <c r="D20" s="87"/>
      <c r="E20" s="81" t="s">
        <v>33</v>
      </c>
      <c r="F20" s="81" t="s">
        <v>33</v>
      </c>
      <c r="G20" s="81" t="s">
        <v>33</v>
      </c>
      <c r="H20" s="87"/>
      <c r="I20" s="74">
        <v>72883703.689999983</v>
      </c>
      <c r="J20" s="84">
        <f t="shared" si="0"/>
        <v>0.23459607368901458</v>
      </c>
      <c r="K20" s="87"/>
      <c r="L20" s="74">
        <v>310677423.30000001</v>
      </c>
    </row>
    <row r="21" spans="1:12" ht="16.5" customHeight="1">
      <c r="A21" s="73">
        <v>2014</v>
      </c>
      <c r="B21" s="98"/>
      <c r="C21" s="75">
        <v>66540215.159999996</v>
      </c>
      <c r="D21" s="86"/>
      <c r="E21" s="81" t="s">
        <v>33</v>
      </c>
      <c r="F21" s="81" t="s">
        <v>33</v>
      </c>
      <c r="G21" s="81" t="s">
        <v>33</v>
      </c>
      <c r="H21" s="87"/>
      <c r="I21" s="74">
        <v>66540215.159999996</v>
      </c>
      <c r="J21" s="84">
        <f t="shared" si="0"/>
        <v>0.2243028558114627</v>
      </c>
      <c r="K21" s="87"/>
      <c r="L21" s="74">
        <v>296653446.16000003</v>
      </c>
    </row>
    <row r="22" spans="1:12" ht="16.5" customHeight="1">
      <c r="A22" s="73">
        <v>2013</v>
      </c>
      <c r="B22" s="98"/>
      <c r="C22" s="75">
        <v>66446468.789999992</v>
      </c>
      <c r="D22" s="87"/>
      <c r="E22" s="81" t="s">
        <v>33</v>
      </c>
      <c r="F22" s="81" t="s">
        <v>33</v>
      </c>
      <c r="G22" s="81" t="s">
        <v>33</v>
      </c>
      <c r="H22" s="87"/>
      <c r="I22" s="74">
        <v>66446468.789999992</v>
      </c>
      <c r="J22" s="84">
        <f t="shared" si="0"/>
        <v>0.21792475449277363</v>
      </c>
      <c r="K22" s="87"/>
      <c r="L22" s="74">
        <v>304905557.63</v>
      </c>
    </row>
    <row r="23" spans="1:12" ht="16.5" customHeight="1">
      <c r="A23" s="73">
        <v>2012</v>
      </c>
      <c r="B23" s="98"/>
      <c r="C23" s="75">
        <v>77787922.910000011</v>
      </c>
      <c r="D23" s="87"/>
      <c r="E23" s="81" t="s">
        <v>33</v>
      </c>
      <c r="F23" s="81" t="s">
        <v>33</v>
      </c>
      <c r="G23" s="81" t="s">
        <v>33</v>
      </c>
      <c r="H23" s="87"/>
      <c r="I23" s="74">
        <v>77787922.910000011</v>
      </c>
      <c r="J23" s="84">
        <f t="shared" si="0"/>
        <v>0.24202292414517684</v>
      </c>
      <c r="K23" s="87"/>
      <c r="L23" s="74">
        <v>321407251.75</v>
      </c>
    </row>
    <row r="24" spans="1:12" ht="16.5" customHeight="1">
      <c r="A24" s="73">
        <v>2011</v>
      </c>
      <c r="B24" s="98"/>
      <c r="C24" s="75">
        <v>59533111.909999989</v>
      </c>
      <c r="D24" s="87"/>
      <c r="E24" s="78">
        <v>283197420</v>
      </c>
      <c r="F24" s="74">
        <v>17630023</v>
      </c>
      <c r="G24" s="82">
        <f>+F24/E24</f>
        <v>6.2253473213138733E-2</v>
      </c>
      <c r="H24" s="87"/>
      <c r="I24" s="74">
        <f>+C24+F24</f>
        <v>77163134.909999996</v>
      </c>
      <c r="J24" s="81" t="s">
        <v>33</v>
      </c>
      <c r="K24" s="87"/>
      <c r="L24" s="85" t="s">
        <v>33</v>
      </c>
    </row>
    <row r="25" spans="1:12" ht="16.5" customHeight="1">
      <c r="A25" s="73">
        <v>2010</v>
      </c>
      <c r="B25" s="98"/>
      <c r="C25" s="75">
        <v>79943467.500000015</v>
      </c>
      <c r="D25" s="87"/>
      <c r="E25" s="78">
        <v>283197420</v>
      </c>
      <c r="F25" s="74">
        <v>20221757</v>
      </c>
      <c r="G25" s="82">
        <f>+F25/E25</f>
        <v>7.1405159693898337E-2</v>
      </c>
      <c r="H25" s="87"/>
      <c r="I25" s="74">
        <f>+C25+F25</f>
        <v>100165224.50000001</v>
      </c>
      <c r="J25" s="81" t="s">
        <v>33</v>
      </c>
      <c r="K25" s="87"/>
      <c r="L25" s="85" t="s">
        <v>33</v>
      </c>
    </row>
    <row r="26" spans="1:12" ht="16.5" customHeight="1">
      <c r="A26" s="73">
        <v>2009</v>
      </c>
      <c r="B26" s="98"/>
      <c r="C26" s="75">
        <v>74393521.550000012</v>
      </c>
      <c r="D26" s="87"/>
      <c r="E26" s="78">
        <v>283197420</v>
      </c>
      <c r="F26" s="74">
        <v>23269981</v>
      </c>
      <c r="G26" s="82">
        <f>+F26/E26</f>
        <v>8.2168760576985481E-2</v>
      </c>
      <c r="H26" s="87"/>
      <c r="I26" s="74">
        <f>+C26+F26</f>
        <v>97663502.550000012</v>
      </c>
      <c r="J26" s="81" t="s">
        <v>33</v>
      </c>
      <c r="K26" s="87"/>
      <c r="L26" s="85" t="s">
        <v>33</v>
      </c>
    </row>
    <row r="27" spans="1:12" ht="16.5" customHeight="1">
      <c r="A27" s="73">
        <v>2008</v>
      </c>
      <c r="B27" s="98"/>
      <c r="C27" s="75">
        <v>41481503</v>
      </c>
      <c r="D27" s="87"/>
      <c r="E27" s="78">
        <v>241019460</v>
      </c>
      <c r="F27" s="74">
        <v>20958127</v>
      </c>
      <c r="G27" s="82">
        <f>+F27/E27</f>
        <v>8.6956161133213056E-2</v>
      </c>
      <c r="H27" s="87"/>
      <c r="I27" s="74">
        <f>+C27+F27</f>
        <v>62439630</v>
      </c>
      <c r="J27" s="81" t="s">
        <v>33</v>
      </c>
      <c r="K27" s="87"/>
      <c r="L27" s="85" t="s">
        <v>33</v>
      </c>
    </row>
    <row r="28" spans="1:12" ht="16.5" customHeight="1">
      <c r="A28" s="73">
        <v>2007</v>
      </c>
      <c r="B28" s="98"/>
      <c r="C28" s="75">
        <v>7645061.7199999997</v>
      </c>
      <c r="D28" s="87"/>
      <c r="E28" s="78">
        <v>220000000</v>
      </c>
      <c r="F28" s="74">
        <v>18753108</v>
      </c>
      <c r="G28" s="82">
        <f>+F28/E28</f>
        <v>8.5241399999999995E-2</v>
      </c>
      <c r="H28" s="87"/>
      <c r="I28" s="74">
        <f>+C28+F28</f>
        <v>26398169.719999999</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1762572095.1665213</v>
      </c>
      <c r="D30" s="95"/>
      <c r="E30" s="96"/>
      <c r="F30" s="77">
        <f>SUM(F10:F28)</f>
        <v>312267643.10601246</v>
      </c>
      <c r="G30" s="97"/>
      <c r="H30" s="95"/>
      <c r="I30" s="77">
        <f>SUM(I10:I28)</f>
        <v>2074839738.2725339</v>
      </c>
      <c r="J30" s="95"/>
      <c r="K30" s="95"/>
      <c r="L30" s="90">
        <f>SUM(L10:L28)</f>
        <v>5095289218.4499998</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8.0279147499999995E-2</v>
      </c>
      <c r="F38" s="89">
        <v>32111659</v>
      </c>
      <c r="G38" s="89">
        <v>20872578</v>
      </c>
      <c r="H38" s="89">
        <v>11239081</v>
      </c>
      <c r="I38" s="38"/>
      <c r="K38" s="39"/>
    </row>
    <row r="39" spans="1:11">
      <c r="B39" s="18"/>
    </row>
    <row r="40" spans="1:11" ht="13.5" thickBot="1">
      <c r="B40" s="18"/>
      <c r="J40" s="39"/>
      <c r="K40" s="39"/>
    </row>
    <row r="41" spans="1:11" ht="15.95" customHeight="1" thickBot="1">
      <c r="A41" s="33" t="s">
        <v>16</v>
      </c>
      <c r="B41" s="18"/>
      <c r="C41" s="103">
        <f>+I30+F38</f>
        <v>2106951397.2725339</v>
      </c>
      <c r="D41" s="120"/>
    </row>
    <row r="42" spans="1:11" ht="3" customHeight="1">
      <c r="A42" s="16" t="s">
        <v>17</v>
      </c>
      <c r="B42" s="18"/>
      <c r="C42" s="124">
        <v>204726091.75</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N44"/>
  <sheetViews>
    <sheetView showGridLines="0" zoomScale="90" zoomScaleNormal="90" workbookViewId="0">
      <selection activeCell="O31" sqref="O31"/>
    </sheetView>
  </sheetViews>
  <sheetFormatPr baseColWidth="10" defaultColWidth="11.42578125" defaultRowHeight="12.75"/>
  <cols>
    <col min="1" max="1" width="28.71093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39</v>
      </c>
      <c r="B3" s="141"/>
      <c r="C3" s="141"/>
      <c r="D3" s="141"/>
      <c r="E3" s="141"/>
      <c r="F3" s="141"/>
      <c r="G3" s="141"/>
      <c r="H3" s="141"/>
      <c r="I3" s="141"/>
      <c r="J3" s="142"/>
      <c r="K3" s="41"/>
      <c r="L3" s="149" t="s">
        <v>61</v>
      </c>
      <c r="M3" s="17"/>
    </row>
    <row r="4" spans="1:14" ht="21" customHeight="1" thickBot="1">
      <c r="A4" s="156" t="s">
        <v>27</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385530555.15999997</v>
      </c>
      <c r="D10" s="86"/>
      <c r="E10" s="78">
        <v>970328883.55999994</v>
      </c>
      <c r="F10" s="83">
        <v>114252066.83000001</v>
      </c>
      <c r="G10" s="82">
        <f>+F10/E10</f>
        <v>0.11774571360879754</v>
      </c>
      <c r="H10" s="87"/>
      <c r="I10" s="74">
        <f>SUM(C10,F10)</f>
        <v>499782621.99000001</v>
      </c>
      <c r="J10" s="81" t="s">
        <v>33</v>
      </c>
      <c r="K10" s="87"/>
      <c r="L10" s="85" t="s">
        <v>33</v>
      </c>
    </row>
    <row r="11" spans="1:14" ht="15">
      <c r="A11" s="73">
        <f>Total!A12</f>
        <v>2024</v>
      </c>
      <c r="B11" s="98"/>
      <c r="C11" s="75">
        <v>359733352.08999997</v>
      </c>
      <c r="D11" s="86"/>
      <c r="E11" s="78">
        <v>849823590</v>
      </c>
      <c r="F11" s="83">
        <v>102629444.543911</v>
      </c>
      <c r="G11" s="82">
        <f>+F11/E11</f>
        <v>0.12076558682480325</v>
      </c>
      <c r="H11" s="87"/>
      <c r="I11" s="74">
        <f>SUM(C11,F11)</f>
        <v>462362796.63391095</v>
      </c>
      <c r="J11" s="84">
        <f t="shared" ref="J11:J23" si="0">+I11/L11</f>
        <v>0.27225803812764737</v>
      </c>
      <c r="K11" s="87"/>
      <c r="L11" s="74">
        <v>1698252142.76</v>
      </c>
    </row>
    <row r="12" spans="1:14" ht="15">
      <c r="A12" s="73">
        <v>2023</v>
      </c>
      <c r="B12" s="98"/>
      <c r="C12" s="75">
        <v>329601054.97000003</v>
      </c>
      <c r="D12" s="86"/>
      <c r="E12" s="78">
        <v>849792440</v>
      </c>
      <c r="F12" s="83">
        <v>116412742.23999999</v>
      </c>
      <c r="G12" s="82">
        <f>+F12/E12</f>
        <v>0.13698961859439465</v>
      </c>
      <c r="H12" s="87"/>
      <c r="I12" s="74">
        <f>SUM(C12,F12)</f>
        <v>446013797.21000004</v>
      </c>
      <c r="J12" s="84">
        <f t="shared" si="0"/>
        <v>0.29298225201722244</v>
      </c>
      <c r="K12" s="87"/>
      <c r="L12" s="74">
        <v>1522323601.99</v>
      </c>
    </row>
    <row r="13" spans="1:14" ht="15">
      <c r="A13" s="73">
        <v>2022</v>
      </c>
      <c r="B13" s="98"/>
      <c r="C13" s="75">
        <v>282146805.77999997</v>
      </c>
      <c r="D13" s="86"/>
      <c r="E13" s="78">
        <v>523744450</v>
      </c>
      <c r="F13" s="83">
        <v>67323191</v>
      </c>
      <c r="G13" s="82">
        <f>+F13/E13</f>
        <v>0.12854206092303222</v>
      </c>
      <c r="H13" s="87"/>
      <c r="I13" s="74">
        <f>SUM(C13,F13)</f>
        <v>349469996.77999997</v>
      </c>
      <c r="J13" s="84">
        <f t="shared" si="0"/>
        <v>0.26340718599428298</v>
      </c>
      <c r="K13" s="87"/>
      <c r="L13" s="74">
        <v>1326729168.23</v>
      </c>
    </row>
    <row r="14" spans="1:14" ht="15">
      <c r="A14" s="73">
        <v>2021</v>
      </c>
      <c r="B14" s="98"/>
      <c r="C14" s="75">
        <v>236135511.12999997</v>
      </c>
      <c r="D14" s="86"/>
      <c r="E14" s="78">
        <v>306961650</v>
      </c>
      <c r="F14" s="74">
        <v>34743540.409999996</v>
      </c>
      <c r="G14" s="82">
        <f>+F14/E14</f>
        <v>0.11318528034365204</v>
      </c>
      <c r="H14" s="87"/>
      <c r="I14" s="74">
        <f>SUM(C14,F14)</f>
        <v>270879051.53999996</v>
      </c>
      <c r="J14" s="84">
        <f t="shared" si="0"/>
        <v>0.21444197422811473</v>
      </c>
      <c r="K14" s="87"/>
      <c r="L14" s="74">
        <v>1263181112.3499999</v>
      </c>
    </row>
    <row r="15" spans="1:14" ht="15">
      <c r="A15" s="73">
        <v>2020</v>
      </c>
      <c r="B15" s="98"/>
      <c r="C15" s="75">
        <v>192563247.73999998</v>
      </c>
      <c r="D15" s="86"/>
      <c r="E15" s="81" t="s">
        <v>33</v>
      </c>
      <c r="F15" s="81" t="s">
        <v>33</v>
      </c>
      <c r="G15" s="81" t="s">
        <v>33</v>
      </c>
      <c r="H15" s="87"/>
      <c r="I15" s="74">
        <v>192563247.73999998</v>
      </c>
      <c r="J15" s="84">
        <f t="shared" si="0"/>
        <v>0.16763066064012269</v>
      </c>
      <c r="K15" s="87"/>
      <c r="L15" s="74">
        <v>1148735243.3299999</v>
      </c>
    </row>
    <row r="16" spans="1:14" ht="16.5" customHeight="1">
      <c r="A16" s="73">
        <v>2019</v>
      </c>
      <c r="B16" s="98"/>
      <c r="C16" s="75">
        <v>201366711.13097492</v>
      </c>
      <c r="D16" s="86"/>
      <c r="E16" s="81" t="s">
        <v>33</v>
      </c>
      <c r="F16" s="81" t="s">
        <v>33</v>
      </c>
      <c r="G16" s="81" t="s">
        <v>33</v>
      </c>
      <c r="H16" s="87"/>
      <c r="I16" s="74">
        <v>201366711.13097492</v>
      </c>
      <c r="J16" s="84">
        <f t="shared" si="0"/>
        <v>0.1689957260612866</v>
      </c>
      <c r="K16" s="87"/>
      <c r="L16" s="74">
        <v>1191549134.55</v>
      </c>
    </row>
    <row r="17" spans="1:12" ht="16.5" customHeight="1">
      <c r="A17" s="73">
        <v>2018</v>
      </c>
      <c r="B17" s="98"/>
      <c r="C17" s="75">
        <v>204128946.94999999</v>
      </c>
      <c r="D17" s="87"/>
      <c r="E17" s="81" t="s">
        <v>33</v>
      </c>
      <c r="F17" s="81" t="s">
        <v>33</v>
      </c>
      <c r="G17" s="81" t="s">
        <v>33</v>
      </c>
      <c r="H17" s="87"/>
      <c r="I17" s="74">
        <v>204128946.94999999</v>
      </c>
      <c r="J17" s="84">
        <f t="shared" si="0"/>
        <v>0.17989518869058158</v>
      </c>
      <c r="K17" s="87"/>
      <c r="L17" s="74">
        <v>1134710430.2</v>
      </c>
    </row>
    <row r="18" spans="1:12" ht="16.5" customHeight="1">
      <c r="A18" s="73">
        <v>2017</v>
      </c>
      <c r="B18" s="98"/>
      <c r="C18" s="75">
        <v>175045361.52000001</v>
      </c>
      <c r="D18" s="86"/>
      <c r="E18" s="81" t="s">
        <v>33</v>
      </c>
      <c r="F18" s="81" t="s">
        <v>33</v>
      </c>
      <c r="G18" s="81" t="s">
        <v>33</v>
      </c>
      <c r="H18" s="87"/>
      <c r="I18" s="74">
        <v>175045361.52000001</v>
      </c>
      <c r="J18" s="84">
        <f t="shared" si="0"/>
        <v>0.17099334206534697</v>
      </c>
      <c r="K18" s="87"/>
      <c r="L18" s="74">
        <v>1023696942.85</v>
      </c>
    </row>
    <row r="19" spans="1:12" ht="16.5" customHeight="1">
      <c r="A19" s="73">
        <v>2016</v>
      </c>
      <c r="B19" s="98"/>
      <c r="C19" s="75">
        <v>158286918.67000002</v>
      </c>
      <c r="D19" s="87"/>
      <c r="E19" s="81" t="s">
        <v>33</v>
      </c>
      <c r="F19" s="81" t="s">
        <v>33</v>
      </c>
      <c r="G19" s="81" t="s">
        <v>33</v>
      </c>
      <c r="H19" s="87"/>
      <c r="I19" s="74">
        <v>158286918.67000002</v>
      </c>
      <c r="J19" s="84">
        <f t="shared" si="0"/>
        <v>0.15800010024272884</v>
      </c>
      <c r="K19" s="87"/>
      <c r="L19" s="74">
        <v>1001815305.35</v>
      </c>
    </row>
    <row r="20" spans="1:12" ht="16.5" customHeight="1">
      <c r="A20" s="73">
        <v>2015</v>
      </c>
      <c r="B20" s="98"/>
      <c r="C20" s="75">
        <v>162478203.07000002</v>
      </c>
      <c r="D20" s="87"/>
      <c r="E20" s="81" t="s">
        <v>33</v>
      </c>
      <c r="F20" s="81" t="s">
        <v>33</v>
      </c>
      <c r="G20" s="81" t="s">
        <v>33</v>
      </c>
      <c r="H20" s="87"/>
      <c r="I20" s="74">
        <v>162478203.07000002</v>
      </c>
      <c r="J20" s="84">
        <f t="shared" si="0"/>
        <v>0.16028195503234971</v>
      </c>
      <c r="K20" s="87"/>
      <c r="L20" s="74">
        <v>1013702403.6</v>
      </c>
    </row>
    <row r="21" spans="1:12" ht="16.5" customHeight="1">
      <c r="A21" s="73">
        <v>2014</v>
      </c>
      <c r="B21" s="98"/>
      <c r="C21" s="75">
        <v>144132775.89999998</v>
      </c>
      <c r="D21" s="86"/>
      <c r="E21" s="81" t="s">
        <v>33</v>
      </c>
      <c r="F21" s="81" t="s">
        <v>33</v>
      </c>
      <c r="G21" s="81" t="s">
        <v>33</v>
      </c>
      <c r="H21" s="87"/>
      <c r="I21" s="74">
        <v>144132775.89999998</v>
      </c>
      <c r="J21" s="84">
        <f t="shared" si="0"/>
        <v>0.14948066276080077</v>
      </c>
      <c r="K21" s="87"/>
      <c r="L21" s="74">
        <v>964223553.99000001</v>
      </c>
    </row>
    <row r="22" spans="1:12" ht="16.5" customHeight="1">
      <c r="A22" s="73">
        <v>2013</v>
      </c>
      <c r="B22" s="98"/>
      <c r="C22" s="75">
        <v>145111946.28999999</v>
      </c>
      <c r="D22" s="87"/>
      <c r="E22" s="81" t="s">
        <v>33</v>
      </c>
      <c r="F22" s="81" t="s">
        <v>33</v>
      </c>
      <c r="G22" s="81" t="s">
        <v>33</v>
      </c>
      <c r="H22" s="87"/>
      <c r="I22" s="74">
        <v>145111946.28999999</v>
      </c>
      <c r="J22" s="84">
        <f t="shared" si="0"/>
        <v>0.1488098130733328</v>
      </c>
      <c r="K22" s="87"/>
      <c r="L22" s="74">
        <v>975150383.51999998</v>
      </c>
    </row>
    <row r="23" spans="1:12" ht="16.5" customHeight="1">
      <c r="A23" s="73">
        <v>2012</v>
      </c>
      <c r="B23" s="98"/>
      <c r="C23" s="75">
        <v>139884615.97999999</v>
      </c>
      <c r="D23" s="87"/>
      <c r="E23" s="81" t="s">
        <v>33</v>
      </c>
      <c r="F23" s="81" t="s">
        <v>33</v>
      </c>
      <c r="G23" s="81" t="s">
        <v>33</v>
      </c>
      <c r="H23" s="87"/>
      <c r="I23" s="74">
        <v>139884615.97999999</v>
      </c>
      <c r="J23" s="84">
        <f t="shared" si="0"/>
        <v>0.11265324091580081</v>
      </c>
      <c r="K23" s="87"/>
      <c r="L23" s="74">
        <v>1241727400.3199999</v>
      </c>
    </row>
    <row r="24" spans="1:12" ht="16.5" customHeight="1">
      <c r="A24" s="73">
        <v>2011</v>
      </c>
      <c r="B24" s="98"/>
      <c r="C24" s="75">
        <v>134314246.69999999</v>
      </c>
      <c r="D24" s="87"/>
      <c r="E24" s="78">
        <v>283197420</v>
      </c>
      <c r="F24" s="74">
        <v>27073197</v>
      </c>
      <c r="G24" s="82">
        <f>+F24/E24</f>
        <v>9.5598317950777945E-2</v>
      </c>
      <c r="H24" s="87"/>
      <c r="I24" s="74">
        <f>+C24+F24</f>
        <v>161387443.69999999</v>
      </c>
      <c r="J24" s="81" t="s">
        <v>33</v>
      </c>
      <c r="K24" s="87"/>
      <c r="L24" s="85" t="s">
        <v>33</v>
      </c>
    </row>
    <row r="25" spans="1:12" ht="16.5" customHeight="1">
      <c r="A25" s="73">
        <v>2010</v>
      </c>
      <c r="B25" s="98"/>
      <c r="C25" s="75">
        <v>125958874.75</v>
      </c>
      <c r="D25" s="87"/>
      <c r="E25" s="78">
        <v>283197420</v>
      </c>
      <c r="F25" s="74">
        <v>29384318</v>
      </c>
      <c r="G25" s="82">
        <f>+F25/E25</f>
        <v>0.10375913029151183</v>
      </c>
      <c r="H25" s="87"/>
      <c r="I25" s="74">
        <f>+C25+F25</f>
        <v>155343192.75</v>
      </c>
      <c r="J25" s="81" t="s">
        <v>33</v>
      </c>
      <c r="K25" s="87"/>
      <c r="L25" s="85" t="s">
        <v>33</v>
      </c>
    </row>
    <row r="26" spans="1:12" ht="16.5" customHeight="1">
      <c r="A26" s="73">
        <v>2009</v>
      </c>
      <c r="B26" s="98"/>
      <c r="C26" s="75">
        <v>67887095.790000007</v>
      </c>
      <c r="D26" s="87"/>
      <c r="E26" s="78">
        <v>283197420</v>
      </c>
      <c r="F26" s="74">
        <v>29722849</v>
      </c>
      <c r="G26" s="82">
        <f>+F26/E26</f>
        <v>0.1049545190065644</v>
      </c>
      <c r="H26" s="87"/>
      <c r="I26" s="74">
        <f>+C26+F26</f>
        <v>97609944.790000007</v>
      </c>
      <c r="J26" s="81" t="s">
        <v>33</v>
      </c>
      <c r="K26" s="87"/>
      <c r="L26" s="85" t="s">
        <v>33</v>
      </c>
    </row>
    <row r="27" spans="1:12" ht="16.5" customHeight="1">
      <c r="A27" s="73">
        <v>2008</v>
      </c>
      <c r="B27" s="98"/>
      <c r="C27" s="75">
        <v>40323492.68</v>
      </c>
      <c r="D27" s="87"/>
      <c r="E27" s="78">
        <v>241019460</v>
      </c>
      <c r="F27" s="74">
        <v>27516688</v>
      </c>
      <c r="G27" s="82">
        <f>+F27/E27</f>
        <v>0.11416790992727309</v>
      </c>
      <c r="H27" s="87"/>
      <c r="I27" s="74">
        <f>+C27+F27</f>
        <v>67840180.680000007</v>
      </c>
      <c r="J27" s="81" t="s">
        <v>33</v>
      </c>
      <c r="K27" s="87"/>
      <c r="L27" s="85" t="s">
        <v>33</v>
      </c>
    </row>
    <row r="28" spans="1:12" ht="16.5" customHeight="1">
      <c r="A28" s="73">
        <v>2007</v>
      </c>
      <c r="B28" s="98"/>
      <c r="C28" s="75">
        <v>928829.33</v>
      </c>
      <c r="D28" s="87"/>
      <c r="E28" s="78">
        <v>220000000</v>
      </c>
      <c r="F28" s="74">
        <v>23403847</v>
      </c>
      <c r="G28" s="82">
        <f>+F28/E28</f>
        <v>0.10638112272727272</v>
      </c>
      <c r="H28" s="87"/>
      <c r="I28" s="74">
        <f>+C28+F28</f>
        <v>24332676.329999998</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3485558545.6309748</v>
      </c>
      <c r="D30" s="95"/>
      <c r="E30" s="96"/>
      <c r="F30" s="77">
        <f>SUM(F10:F28)</f>
        <v>572461884.023911</v>
      </c>
      <c r="G30" s="97"/>
      <c r="H30" s="95"/>
      <c r="I30" s="77">
        <f>SUM(I10:I28)</f>
        <v>4058020429.6548853</v>
      </c>
      <c r="J30" s="95"/>
      <c r="K30" s="95"/>
      <c r="L30" s="90">
        <f>SUM(L10:L28)</f>
        <v>15505796823.040001</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9.4936759999999995E-2</v>
      </c>
      <c r="F38" s="89">
        <v>37974704</v>
      </c>
      <c r="G38" s="89">
        <v>24683558</v>
      </c>
      <c r="H38" s="89">
        <v>13291146</v>
      </c>
      <c r="I38" s="38"/>
      <c r="K38" s="39"/>
    </row>
    <row r="39" spans="1:11">
      <c r="B39" s="18"/>
    </row>
    <row r="40" spans="1:11" ht="13.5" thickBot="1">
      <c r="B40" s="18"/>
      <c r="J40" s="39"/>
      <c r="K40" s="39"/>
    </row>
    <row r="41" spans="1:11" ht="15.95" customHeight="1" thickBot="1">
      <c r="A41" s="33" t="s">
        <v>16</v>
      </c>
      <c r="B41" s="18"/>
      <c r="C41" s="103">
        <f>+I30+F38</f>
        <v>4095995133.6548853</v>
      </c>
      <c r="D41" s="120"/>
    </row>
    <row r="42" spans="1:11" ht="3" customHeight="1">
      <c r="A42" s="16" t="s">
        <v>17</v>
      </c>
      <c r="B42" s="18"/>
      <c r="C42" s="124">
        <v>419822637.38</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N44"/>
  <sheetViews>
    <sheetView showGridLines="0" topLeftCell="A2" zoomScale="90" zoomScaleNormal="90" zoomScaleSheetLayoutView="71" workbookViewId="0">
      <selection activeCell="J31" sqref="J31:L31"/>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63" t="s">
        <v>8</v>
      </c>
      <c r="B3" s="164"/>
      <c r="C3" s="164"/>
      <c r="D3" s="164"/>
      <c r="E3" s="164"/>
      <c r="F3" s="164"/>
      <c r="G3" s="164"/>
      <c r="H3" s="164"/>
      <c r="I3" s="164"/>
      <c r="J3" s="165"/>
      <c r="K3" s="41"/>
      <c r="L3" s="149" t="s">
        <v>61</v>
      </c>
      <c r="M3" s="17"/>
    </row>
    <row r="4" spans="1:14" ht="23.25" customHeight="1" thickBot="1">
      <c r="A4" s="156" t="s">
        <v>28</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71014581.950000003</v>
      </c>
      <c r="D10" s="86"/>
      <c r="E10" s="78">
        <v>970328883.55999994</v>
      </c>
      <c r="F10" s="83">
        <v>22659413.340000004</v>
      </c>
      <c r="G10" s="82">
        <f>+F10/E10</f>
        <v>2.3352302218260068E-2</v>
      </c>
      <c r="H10" s="87"/>
      <c r="I10" s="74">
        <f>SUM(C10,F10)</f>
        <v>93673995.290000007</v>
      </c>
      <c r="J10" s="81" t="s">
        <v>33</v>
      </c>
      <c r="K10" s="87"/>
      <c r="L10" s="85" t="s">
        <v>33</v>
      </c>
    </row>
    <row r="11" spans="1:14" ht="15">
      <c r="A11" s="73">
        <f>Total!A12</f>
        <v>2024</v>
      </c>
      <c r="B11" s="98"/>
      <c r="C11" s="75">
        <v>69155682.019999996</v>
      </c>
      <c r="D11" s="86"/>
      <c r="E11" s="78">
        <v>849823590</v>
      </c>
      <c r="F11" s="83">
        <v>19950162.353778601</v>
      </c>
      <c r="G11" s="82">
        <f>+F11/E11</f>
        <v>2.3475651404050342E-2</v>
      </c>
      <c r="H11" s="87"/>
      <c r="I11" s="74">
        <f>SUM(C11,F11)</f>
        <v>89105844.373778597</v>
      </c>
      <c r="J11" s="84">
        <f t="shared" ref="J11:J23" si="0">+I11/L11</f>
        <v>0.26806218392790998</v>
      </c>
      <c r="K11" s="87"/>
      <c r="L11" s="74">
        <v>332407365.58999997</v>
      </c>
    </row>
    <row r="12" spans="1:14" ht="15">
      <c r="A12" s="73">
        <v>2023</v>
      </c>
      <c r="B12" s="98"/>
      <c r="C12" s="75">
        <v>54112157.050000004</v>
      </c>
      <c r="D12" s="86"/>
      <c r="E12" s="78">
        <v>849792440</v>
      </c>
      <c r="F12" s="83">
        <v>16386107.300000001</v>
      </c>
      <c r="G12" s="82">
        <f>+F12/E12</f>
        <v>1.9282481849332529E-2</v>
      </c>
      <c r="H12" s="87"/>
      <c r="I12" s="74">
        <f>SUM(C12,F12)</f>
        <v>70498264.350000009</v>
      </c>
      <c r="J12" s="84">
        <f t="shared" si="0"/>
        <v>0.2413091359889056</v>
      </c>
      <c r="K12" s="87"/>
      <c r="L12" s="74">
        <v>292149172.31</v>
      </c>
    </row>
    <row r="13" spans="1:14" ht="15">
      <c r="A13" s="73">
        <v>2022</v>
      </c>
      <c r="B13" s="98"/>
      <c r="C13" s="75">
        <v>50846192.170000002</v>
      </c>
      <c r="D13" s="86"/>
      <c r="E13" s="78">
        <v>523744450</v>
      </c>
      <c r="F13" s="83">
        <v>12897075.48</v>
      </c>
      <c r="G13" s="82">
        <f>+F13/E13</f>
        <v>2.4624748730034274E-2</v>
      </c>
      <c r="H13" s="87"/>
      <c r="I13" s="74">
        <f>SUM(C13,F13)</f>
        <v>63743267.650000006</v>
      </c>
      <c r="J13" s="84">
        <f t="shared" si="0"/>
        <v>0.24530956900398582</v>
      </c>
      <c r="K13" s="87"/>
      <c r="L13" s="74">
        <v>259848272.16</v>
      </c>
    </row>
    <row r="14" spans="1:14" ht="15">
      <c r="A14" s="73">
        <v>2021</v>
      </c>
      <c r="B14" s="98"/>
      <c r="C14" s="75">
        <v>42867864.530000001</v>
      </c>
      <c r="D14" s="86"/>
      <c r="E14" s="78">
        <v>306961650</v>
      </c>
      <c r="F14" s="74">
        <v>8149961.5</v>
      </c>
      <c r="G14" s="82">
        <f>+F14/E14</f>
        <v>2.655042250391865E-2</v>
      </c>
      <c r="H14" s="87"/>
      <c r="I14" s="74">
        <f>SUM(C14,F14)</f>
        <v>51017826.030000001</v>
      </c>
      <c r="J14" s="84">
        <f t="shared" si="0"/>
        <v>0.20564184920953901</v>
      </c>
      <c r="K14" s="87"/>
      <c r="L14" s="74">
        <v>248090679.13999999</v>
      </c>
    </row>
    <row r="15" spans="1:14" ht="15">
      <c r="A15" s="73">
        <v>2020</v>
      </c>
      <c r="B15" s="98"/>
      <c r="C15" s="75">
        <v>35683937.57</v>
      </c>
      <c r="D15" s="86"/>
      <c r="E15" s="81" t="s">
        <v>33</v>
      </c>
      <c r="F15" s="81" t="s">
        <v>33</v>
      </c>
      <c r="G15" s="81" t="s">
        <v>33</v>
      </c>
      <c r="H15" s="87"/>
      <c r="I15" s="74">
        <v>35683937.57</v>
      </c>
      <c r="J15" s="84">
        <f t="shared" si="0"/>
        <v>0.15076755872660971</v>
      </c>
      <c r="K15" s="87"/>
      <c r="L15" s="74">
        <v>236681802.58000001</v>
      </c>
    </row>
    <row r="16" spans="1:14" ht="16.5" customHeight="1">
      <c r="A16" s="73">
        <v>2019</v>
      </c>
      <c r="B16" s="98"/>
      <c r="C16" s="75">
        <v>37218865.286630802</v>
      </c>
      <c r="D16" s="86"/>
      <c r="E16" s="81" t="s">
        <v>33</v>
      </c>
      <c r="F16" s="81" t="s">
        <v>33</v>
      </c>
      <c r="G16" s="81" t="s">
        <v>33</v>
      </c>
      <c r="H16" s="87"/>
      <c r="I16" s="74">
        <v>37218865.286630802</v>
      </c>
      <c r="J16" s="84">
        <f t="shared" si="0"/>
        <v>0.16412315594437699</v>
      </c>
      <c r="K16" s="87"/>
      <c r="L16" s="74">
        <v>226774004.38999999</v>
      </c>
    </row>
    <row r="17" spans="1:12" ht="16.5" customHeight="1">
      <c r="A17" s="73">
        <v>2018</v>
      </c>
      <c r="B17" s="98"/>
      <c r="C17" s="75">
        <v>35946405.740000002</v>
      </c>
      <c r="D17" s="87"/>
      <c r="E17" s="81" t="s">
        <v>33</v>
      </c>
      <c r="F17" s="81" t="s">
        <v>33</v>
      </c>
      <c r="G17" s="81" t="s">
        <v>33</v>
      </c>
      <c r="H17" s="87"/>
      <c r="I17" s="74">
        <v>35946405.740000002</v>
      </c>
      <c r="J17" s="84">
        <f t="shared" si="0"/>
        <v>0.17242667786891527</v>
      </c>
      <c r="K17" s="87"/>
      <c r="L17" s="74">
        <v>208473573.72</v>
      </c>
    </row>
    <row r="18" spans="1:12" ht="16.5" customHeight="1">
      <c r="A18" s="73">
        <v>2017</v>
      </c>
      <c r="B18" s="98"/>
      <c r="C18" s="75">
        <v>45134745.370000005</v>
      </c>
      <c r="D18" s="86"/>
      <c r="E18" s="81" t="s">
        <v>33</v>
      </c>
      <c r="F18" s="81" t="s">
        <v>33</v>
      </c>
      <c r="G18" s="81" t="s">
        <v>33</v>
      </c>
      <c r="H18" s="87"/>
      <c r="I18" s="74">
        <v>45134745.370000005</v>
      </c>
      <c r="J18" s="84">
        <f t="shared" si="0"/>
        <v>0.22221881020892251</v>
      </c>
      <c r="K18" s="87"/>
      <c r="L18" s="74">
        <v>203109472.72</v>
      </c>
    </row>
    <row r="19" spans="1:12" ht="16.5" customHeight="1">
      <c r="A19" s="73">
        <v>2016</v>
      </c>
      <c r="B19" s="98"/>
      <c r="C19" s="75">
        <v>48230152.129999995</v>
      </c>
      <c r="D19" s="87"/>
      <c r="E19" s="81" t="s">
        <v>33</v>
      </c>
      <c r="F19" s="81" t="s">
        <v>33</v>
      </c>
      <c r="G19" s="81" t="s">
        <v>33</v>
      </c>
      <c r="H19" s="87"/>
      <c r="I19" s="74">
        <v>48230152.129999995</v>
      </c>
      <c r="J19" s="84">
        <f t="shared" si="0"/>
        <v>0.24964321053647456</v>
      </c>
      <c r="K19" s="87"/>
      <c r="L19" s="74">
        <v>193196330.18000001</v>
      </c>
    </row>
    <row r="20" spans="1:12" ht="16.5" customHeight="1">
      <c r="A20" s="73">
        <v>2015</v>
      </c>
      <c r="B20" s="98"/>
      <c r="C20" s="75">
        <v>50826960.109999999</v>
      </c>
      <c r="D20" s="87"/>
      <c r="E20" s="81" t="s">
        <v>33</v>
      </c>
      <c r="F20" s="81" t="s">
        <v>33</v>
      </c>
      <c r="G20" s="81" t="s">
        <v>33</v>
      </c>
      <c r="H20" s="87"/>
      <c r="I20" s="74">
        <v>50826960.109999999</v>
      </c>
      <c r="J20" s="84">
        <f t="shared" si="0"/>
        <v>0.27569084629003854</v>
      </c>
      <c r="K20" s="87"/>
      <c r="L20" s="74">
        <v>184362160.71000001</v>
      </c>
    </row>
    <row r="21" spans="1:12" ht="16.5" customHeight="1">
      <c r="A21" s="73">
        <v>2014</v>
      </c>
      <c r="B21" s="98"/>
      <c r="C21" s="75">
        <v>42493871.750000007</v>
      </c>
      <c r="D21" s="86"/>
      <c r="E21" s="81" t="s">
        <v>33</v>
      </c>
      <c r="F21" s="81" t="s">
        <v>33</v>
      </c>
      <c r="G21" s="81" t="s">
        <v>33</v>
      </c>
      <c r="H21" s="87"/>
      <c r="I21" s="74">
        <v>42493871.750000007</v>
      </c>
      <c r="J21" s="84">
        <f t="shared" si="0"/>
        <v>0.23857328575807449</v>
      </c>
      <c r="K21" s="87"/>
      <c r="L21" s="74">
        <v>178116638.72999999</v>
      </c>
    </row>
    <row r="22" spans="1:12" ht="16.5" customHeight="1">
      <c r="A22" s="73">
        <v>2013</v>
      </c>
      <c r="B22" s="98"/>
      <c r="C22" s="75">
        <v>60884389.829999983</v>
      </c>
      <c r="D22" s="87"/>
      <c r="E22" s="81" t="s">
        <v>33</v>
      </c>
      <c r="F22" s="81" t="s">
        <v>33</v>
      </c>
      <c r="G22" s="81" t="s">
        <v>33</v>
      </c>
      <c r="H22" s="87"/>
      <c r="I22" s="74">
        <v>60884389.829999983</v>
      </c>
      <c r="J22" s="84">
        <f t="shared" si="0"/>
        <v>0.3235324240383789</v>
      </c>
      <c r="K22" s="87"/>
      <c r="L22" s="74">
        <v>188186361.88</v>
      </c>
    </row>
    <row r="23" spans="1:12" ht="16.5" customHeight="1">
      <c r="A23" s="73">
        <v>2012</v>
      </c>
      <c r="B23" s="98"/>
      <c r="C23" s="75">
        <v>53055175.480000004</v>
      </c>
      <c r="D23" s="87"/>
      <c r="E23" s="81" t="s">
        <v>33</v>
      </c>
      <c r="F23" s="81" t="s">
        <v>33</v>
      </c>
      <c r="G23" s="81" t="s">
        <v>33</v>
      </c>
      <c r="H23" s="87"/>
      <c r="I23" s="74">
        <v>53055175.480000004</v>
      </c>
      <c r="J23" s="84">
        <f t="shared" si="0"/>
        <v>0.24410029488963669</v>
      </c>
      <c r="K23" s="87"/>
      <c r="L23" s="74">
        <v>217349903.25999999</v>
      </c>
    </row>
    <row r="24" spans="1:12" ht="16.5" customHeight="1">
      <c r="A24" s="73">
        <v>2011</v>
      </c>
      <c r="B24" s="98"/>
      <c r="C24" s="75">
        <v>49239340.439999998</v>
      </c>
      <c r="D24" s="87"/>
      <c r="E24" s="78">
        <v>283197420</v>
      </c>
      <c r="F24" s="74">
        <v>9832844</v>
      </c>
      <c r="G24" s="82">
        <f>+F24/E24</f>
        <v>3.4720810662752503E-2</v>
      </c>
      <c r="H24" s="87"/>
      <c r="I24" s="74">
        <f>+C24+F24</f>
        <v>59072184.439999998</v>
      </c>
      <c r="J24" s="81" t="s">
        <v>33</v>
      </c>
      <c r="K24" s="87"/>
      <c r="L24" s="85" t="s">
        <v>33</v>
      </c>
    </row>
    <row r="25" spans="1:12" ht="16.5" customHeight="1">
      <c r="A25" s="73">
        <v>2010</v>
      </c>
      <c r="B25" s="98"/>
      <c r="C25" s="75">
        <v>63731930.25</v>
      </c>
      <c r="D25" s="87"/>
      <c r="E25" s="78">
        <v>283197420</v>
      </c>
      <c r="F25" s="74">
        <v>8464220</v>
      </c>
      <c r="G25" s="82">
        <f>+F25/E25</f>
        <v>2.9888054771120443E-2</v>
      </c>
      <c r="H25" s="87"/>
      <c r="I25" s="74">
        <f>+C25+F25</f>
        <v>72196150.25</v>
      </c>
      <c r="J25" s="81" t="s">
        <v>33</v>
      </c>
      <c r="K25" s="87"/>
      <c r="L25" s="85" t="s">
        <v>33</v>
      </c>
    </row>
    <row r="26" spans="1:12" ht="16.5" customHeight="1">
      <c r="A26" s="73">
        <v>2009</v>
      </c>
      <c r="B26" s="98"/>
      <c r="C26" s="75">
        <v>46051474.760000005</v>
      </c>
      <c r="D26" s="87"/>
      <c r="E26" s="78">
        <v>283197420</v>
      </c>
      <c r="F26" s="74">
        <v>8661327</v>
      </c>
      <c r="G26" s="82">
        <f>+F26/E26</f>
        <v>3.0584060405635053E-2</v>
      </c>
      <c r="H26" s="87"/>
      <c r="I26" s="74">
        <f>+C26+F26</f>
        <v>54712801.760000005</v>
      </c>
      <c r="J26" s="81" t="s">
        <v>33</v>
      </c>
      <c r="K26" s="87"/>
      <c r="L26" s="85" t="s">
        <v>33</v>
      </c>
    </row>
    <row r="27" spans="1:12" ht="16.5" customHeight="1">
      <c r="A27" s="73">
        <v>2008</v>
      </c>
      <c r="B27" s="98"/>
      <c r="C27" s="75">
        <v>14904132.709999999</v>
      </c>
      <c r="D27" s="87"/>
      <c r="E27" s="78">
        <v>241019460</v>
      </c>
      <c r="F27" s="74">
        <v>6886740</v>
      </c>
      <c r="G27" s="82">
        <f>+F27/E27</f>
        <v>2.8573377435996247E-2</v>
      </c>
      <c r="H27" s="87"/>
      <c r="I27" s="74">
        <f>+C27+F27</f>
        <v>21790872.710000001</v>
      </c>
      <c r="J27" s="81" t="s">
        <v>33</v>
      </c>
      <c r="K27" s="87"/>
      <c r="L27" s="85" t="s">
        <v>33</v>
      </c>
    </row>
    <row r="28" spans="1:12" ht="16.5" customHeight="1">
      <c r="A28" s="73">
        <v>2007</v>
      </c>
      <c r="B28" s="98"/>
      <c r="C28" s="75">
        <v>6397379.4000000004</v>
      </c>
      <c r="D28" s="87"/>
      <c r="E28" s="78">
        <v>220000000</v>
      </c>
      <c r="F28" s="74">
        <v>5860220</v>
      </c>
      <c r="G28" s="82">
        <f>+F28/E28</f>
        <v>2.6637363636363636E-2</v>
      </c>
      <c r="H28" s="87"/>
      <c r="I28" s="74">
        <f>+C28+F28</f>
        <v>12257599.4</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877795238.54663098</v>
      </c>
      <c r="D30" s="95"/>
      <c r="E30" s="96"/>
      <c r="F30" s="77">
        <f>SUM(F10:F28)</f>
        <v>119748070.97377861</v>
      </c>
      <c r="G30" s="97"/>
      <c r="H30" s="95"/>
      <c r="I30" s="77">
        <f>SUM(I10:I28)</f>
        <v>997543309.52040946</v>
      </c>
      <c r="J30" s="95"/>
      <c r="K30" s="95"/>
      <c r="L30" s="90">
        <f>SUM(L10:L28)</f>
        <v>2968745737.3699999</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2.9076999999999999E-2</v>
      </c>
      <c r="F38" s="89">
        <v>11630800</v>
      </c>
      <c r="G38" s="89">
        <v>7560020</v>
      </c>
      <c r="H38" s="89">
        <v>4070780</v>
      </c>
      <c r="I38" s="38"/>
      <c r="K38" s="39"/>
    </row>
    <row r="39" spans="1:11">
      <c r="B39" s="18"/>
    </row>
    <row r="40" spans="1:11" ht="13.5" thickBot="1">
      <c r="B40" s="18"/>
      <c r="J40" s="39"/>
      <c r="K40" s="39"/>
    </row>
    <row r="41" spans="1:11" ht="15.95" customHeight="1" thickBot="1">
      <c r="A41" s="33" t="s">
        <v>16</v>
      </c>
      <c r="B41" s="18"/>
      <c r="C41" s="103">
        <f>+I30+F38</f>
        <v>1009174109.5204095</v>
      </c>
      <c r="D41" s="120"/>
    </row>
    <row r="42" spans="1:11" ht="3" customHeight="1">
      <c r="A42" s="16" t="s">
        <v>17</v>
      </c>
      <c r="B42" s="18"/>
      <c r="C42" s="124">
        <v>153868966.41</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N44"/>
  <sheetViews>
    <sheetView showGridLines="0" topLeftCell="A2" zoomScale="90" zoomScaleNormal="90" workbookViewId="0">
      <selection activeCell="P22" sqref="P22"/>
    </sheetView>
  </sheetViews>
  <sheetFormatPr baseColWidth="10" defaultColWidth="11.42578125" defaultRowHeight="12.75"/>
  <cols>
    <col min="1" max="1" width="24.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29</v>
      </c>
      <c r="B3" s="141"/>
      <c r="C3" s="141"/>
      <c r="D3" s="141"/>
      <c r="E3" s="141"/>
      <c r="F3" s="141"/>
      <c r="G3" s="141"/>
      <c r="H3" s="141"/>
      <c r="I3" s="141"/>
      <c r="J3" s="142"/>
      <c r="K3" s="41"/>
      <c r="L3" s="149" t="s">
        <v>54</v>
      </c>
      <c r="M3" s="17"/>
    </row>
    <row r="4" spans="1:14" ht="21" customHeight="1" thickBot="1">
      <c r="A4" s="156" t="s">
        <v>30</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37" t="s">
        <v>4</v>
      </c>
      <c r="F6" s="138"/>
      <c r="G6" s="139"/>
      <c r="H6" s="47"/>
      <c r="I6" s="137" t="s">
        <v>34</v>
      </c>
      <c r="J6" s="139"/>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46</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27822996.229999997</v>
      </c>
      <c r="D10" s="86"/>
      <c r="E10" s="78">
        <v>970328883.55999994</v>
      </c>
      <c r="F10" s="83">
        <v>13597180</v>
      </c>
      <c r="G10" s="82">
        <f>+F10/E10</f>
        <v>1.401296017296101E-2</v>
      </c>
      <c r="H10" s="87"/>
      <c r="I10" s="74">
        <f>SUM(C10,F10)</f>
        <v>41420176.229999997</v>
      </c>
      <c r="J10" s="84" t="s">
        <v>33</v>
      </c>
      <c r="K10" s="87"/>
      <c r="L10" s="85" t="s">
        <v>33</v>
      </c>
    </row>
    <row r="11" spans="1:14" ht="15">
      <c r="A11" s="73">
        <f>Total!A12</f>
        <v>2024</v>
      </c>
      <c r="B11" s="98"/>
      <c r="C11" s="75">
        <v>26110359.039999999</v>
      </c>
      <c r="D11" s="86"/>
      <c r="E11" s="78">
        <v>849823590</v>
      </c>
      <c r="F11" s="83">
        <v>13590140</v>
      </c>
      <c r="G11" s="82">
        <f>+F11/E11</f>
        <v>1.5991718940162627E-2</v>
      </c>
      <c r="H11" s="87"/>
      <c r="I11" s="74">
        <f>SUM(C11,F11)</f>
        <v>39700499.039999999</v>
      </c>
      <c r="J11" s="84">
        <f t="shared" ref="J11:J20" si="0">+I11/L11</f>
        <v>0.19019940634350746</v>
      </c>
      <c r="K11" s="87"/>
      <c r="L11" s="74">
        <v>208730930.36000001</v>
      </c>
    </row>
    <row r="12" spans="1:14" ht="15">
      <c r="A12" s="73">
        <v>2023</v>
      </c>
      <c r="B12" s="98"/>
      <c r="C12" s="75">
        <v>24946680.590000004</v>
      </c>
      <c r="D12" s="86"/>
      <c r="E12" s="78">
        <v>849792440</v>
      </c>
      <c r="F12" s="83">
        <v>13590820</v>
      </c>
      <c r="G12" s="82">
        <f>+F12/E12</f>
        <v>1.5993105328166959E-2</v>
      </c>
      <c r="H12" s="87"/>
      <c r="I12" s="74">
        <f>SUM(C12,F12)</f>
        <v>38537500.590000004</v>
      </c>
      <c r="J12" s="84">
        <f t="shared" si="0"/>
        <v>0.1924120491026477</v>
      </c>
      <c r="K12" s="87"/>
      <c r="L12" s="74">
        <v>200286316.63</v>
      </c>
    </row>
    <row r="13" spans="1:14" ht="15">
      <c r="A13" s="73">
        <v>2022</v>
      </c>
      <c r="B13" s="98"/>
      <c r="C13" s="75">
        <v>21479414.82</v>
      </c>
      <c r="D13" s="86"/>
      <c r="E13" s="78">
        <v>523744450</v>
      </c>
      <c r="F13" s="83">
        <v>8388840</v>
      </c>
      <c r="G13" s="82">
        <f>+F13/E13</f>
        <v>1.6017048008814223E-2</v>
      </c>
      <c r="H13" s="87"/>
      <c r="I13" s="74">
        <f>SUM(C13,F13)</f>
        <v>29868254.82</v>
      </c>
      <c r="J13" s="84">
        <f t="shared" si="0"/>
        <v>0.18438017045620952</v>
      </c>
      <c r="K13" s="87"/>
      <c r="L13" s="74">
        <v>161992771.49000001</v>
      </c>
    </row>
    <row r="14" spans="1:14" ht="15">
      <c r="A14" s="73" t="s">
        <v>50</v>
      </c>
      <c r="B14" s="98"/>
      <c r="C14" s="75">
        <v>18227464.710000001</v>
      </c>
      <c r="D14" s="86"/>
      <c r="E14" s="78">
        <v>306961650</v>
      </c>
      <c r="F14" s="83">
        <v>4916620</v>
      </c>
      <c r="G14" s="82">
        <v>1.7361104490288083E-2</v>
      </c>
      <c r="H14" s="87"/>
      <c r="I14" s="74">
        <v>23144084.710000001</v>
      </c>
      <c r="J14" s="84">
        <v>0.16012424503075925</v>
      </c>
      <c r="K14" s="87"/>
      <c r="L14" s="74">
        <v>144538290.91</v>
      </c>
    </row>
    <row r="15" spans="1:14" ht="15">
      <c r="A15" s="73">
        <v>2020</v>
      </c>
      <c r="B15" s="98"/>
      <c r="C15" s="75">
        <v>15246069.759999998</v>
      </c>
      <c r="D15" s="86"/>
      <c r="E15" s="81" t="s">
        <v>33</v>
      </c>
      <c r="F15" s="81" t="s">
        <v>33</v>
      </c>
      <c r="G15" s="81" t="s">
        <v>33</v>
      </c>
      <c r="H15" s="87"/>
      <c r="I15" s="74">
        <v>15246069.759999998</v>
      </c>
      <c r="J15" s="84">
        <f t="shared" si="0"/>
        <v>0.10958845975561886</v>
      </c>
      <c r="K15" s="87"/>
      <c r="L15" s="74">
        <v>139121124.56</v>
      </c>
    </row>
    <row r="16" spans="1:14" ht="16.5" customHeight="1">
      <c r="A16" s="73">
        <v>2019</v>
      </c>
      <c r="B16" s="98"/>
      <c r="C16" s="75">
        <v>14755717.205943899</v>
      </c>
      <c r="D16" s="86"/>
      <c r="E16" s="81" t="s">
        <v>33</v>
      </c>
      <c r="F16" s="81" t="s">
        <v>33</v>
      </c>
      <c r="G16" s="81" t="s">
        <v>33</v>
      </c>
      <c r="H16" s="87"/>
      <c r="I16" s="74">
        <v>14755717.205943899</v>
      </c>
      <c r="J16" s="84">
        <f t="shared" si="0"/>
        <v>0.11441547981722304</v>
      </c>
      <c r="K16" s="87"/>
      <c r="L16" s="74">
        <v>128966091.20999999</v>
      </c>
    </row>
    <row r="17" spans="1:12" ht="16.5" customHeight="1">
      <c r="A17" s="73">
        <v>2018</v>
      </c>
      <c r="B17" s="98"/>
      <c r="C17" s="75">
        <v>14946551.869999999</v>
      </c>
      <c r="D17" s="87"/>
      <c r="E17" s="81" t="s">
        <v>33</v>
      </c>
      <c r="F17" s="81" t="s">
        <v>33</v>
      </c>
      <c r="G17" s="81" t="s">
        <v>33</v>
      </c>
      <c r="H17" s="87"/>
      <c r="I17" s="74">
        <v>14946551.869999999</v>
      </c>
      <c r="J17" s="84">
        <f t="shared" si="0"/>
        <v>0.12498317485750739</v>
      </c>
      <c r="K17" s="87"/>
      <c r="L17" s="74">
        <v>119588511.70999999</v>
      </c>
    </row>
    <row r="18" spans="1:12" ht="16.5" customHeight="1">
      <c r="A18" s="73">
        <v>2017</v>
      </c>
      <c r="B18" s="98"/>
      <c r="C18" s="75">
        <v>13443559.810000004</v>
      </c>
      <c r="D18" s="86"/>
      <c r="E18" s="81" t="s">
        <v>33</v>
      </c>
      <c r="F18" s="81" t="s">
        <v>33</v>
      </c>
      <c r="G18" s="81" t="s">
        <v>33</v>
      </c>
      <c r="H18" s="87"/>
      <c r="I18" s="74">
        <v>13443559.810000004</v>
      </c>
      <c r="J18" s="84">
        <f t="shared" si="0"/>
        <v>0.12120792540338447</v>
      </c>
      <c r="K18" s="87"/>
      <c r="L18" s="74">
        <v>110913207.73999999</v>
      </c>
    </row>
    <row r="19" spans="1:12" ht="16.5" customHeight="1">
      <c r="A19" s="73">
        <v>2016</v>
      </c>
      <c r="B19" s="98"/>
      <c r="C19" s="75">
        <v>11763625.43</v>
      </c>
      <c r="D19" s="87"/>
      <c r="E19" s="81" t="s">
        <v>33</v>
      </c>
      <c r="F19" s="81" t="s">
        <v>33</v>
      </c>
      <c r="G19" s="81" t="s">
        <v>33</v>
      </c>
      <c r="H19" s="87"/>
      <c r="I19" s="74">
        <v>11763625.43</v>
      </c>
      <c r="J19" s="84">
        <f t="shared" si="0"/>
        <v>0.11165997470724984</v>
      </c>
      <c r="K19" s="87"/>
      <c r="L19" s="74">
        <v>105352212.92</v>
      </c>
    </row>
    <row r="20" spans="1:12" ht="16.5" customHeight="1">
      <c r="A20" s="73">
        <v>2015</v>
      </c>
      <c r="B20" s="98"/>
      <c r="C20" s="75">
        <v>11312646.740000002</v>
      </c>
      <c r="D20" s="87"/>
      <c r="E20" s="81" t="s">
        <v>33</v>
      </c>
      <c r="F20" s="81" t="s">
        <v>33</v>
      </c>
      <c r="G20" s="81" t="s">
        <v>33</v>
      </c>
      <c r="H20" s="87"/>
      <c r="I20" s="74">
        <v>11312646.740000002</v>
      </c>
      <c r="J20" s="84">
        <f t="shared" si="0"/>
        <v>0.11286309868436462</v>
      </c>
      <c r="K20" s="87"/>
      <c r="L20" s="74">
        <v>100233352.37</v>
      </c>
    </row>
    <row r="21" spans="1:12" ht="16.5" customHeight="1">
      <c r="A21" s="73">
        <v>2014</v>
      </c>
      <c r="B21" s="98"/>
      <c r="C21" s="75">
        <v>12057982.449999999</v>
      </c>
      <c r="D21" s="86"/>
      <c r="E21" s="81" t="s">
        <v>33</v>
      </c>
      <c r="F21" s="81" t="s">
        <v>33</v>
      </c>
      <c r="G21" s="81" t="s">
        <v>33</v>
      </c>
      <c r="H21" s="87"/>
      <c r="I21" s="74">
        <v>12057982.449999999</v>
      </c>
      <c r="J21" s="84" t="s">
        <v>33</v>
      </c>
      <c r="K21" s="87"/>
      <c r="L21" s="85" t="s">
        <v>33</v>
      </c>
    </row>
    <row r="22" spans="1:12" ht="16.5" customHeight="1">
      <c r="A22" s="73">
        <v>2013</v>
      </c>
      <c r="B22" s="98"/>
      <c r="C22" s="75">
        <v>11588004.020000001</v>
      </c>
      <c r="D22" s="87"/>
      <c r="E22" s="81" t="s">
        <v>33</v>
      </c>
      <c r="F22" s="81" t="s">
        <v>33</v>
      </c>
      <c r="G22" s="81" t="s">
        <v>33</v>
      </c>
      <c r="H22" s="87"/>
      <c r="I22" s="74">
        <v>11588004.020000001</v>
      </c>
      <c r="J22" s="84">
        <f>+I22/L22</f>
        <v>9.3620489792871672E-2</v>
      </c>
      <c r="K22" s="87"/>
      <c r="L22" s="74">
        <v>123776366.11</v>
      </c>
    </row>
    <row r="23" spans="1:12" ht="16.5" customHeight="1">
      <c r="A23" s="73">
        <v>2012</v>
      </c>
      <c r="B23" s="98"/>
      <c r="C23" s="75">
        <v>11458129.550000001</v>
      </c>
      <c r="D23" s="87"/>
      <c r="E23" s="81" t="s">
        <v>33</v>
      </c>
      <c r="F23" s="81" t="s">
        <v>33</v>
      </c>
      <c r="G23" s="81" t="s">
        <v>33</v>
      </c>
      <c r="H23" s="87"/>
      <c r="I23" s="74">
        <v>11458129.550000001</v>
      </c>
      <c r="J23" s="84" t="s">
        <v>33</v>
      </c>
      <c r="K23" s="87"/>
      <c r="L23" s="85" t="s">
        <v>33</v>
      </c>
    </row>
    <row r="24" spans="1:12" ht="16.5" customHeight="1">
      <c r="A24" s="73">
        <v>2011</v>
      </c>
      <c r="B24" s="98"/>
      <c r="C24" s="75">
        <v>12358292.940000001</v>
      </c>
      <c r="D24" s="87"/>
      <c r="E24" s="78">
        <v>283197420</v>
      </c>
      <c r="F24" s="74">
        <v>4904500.4340277798</v>
      </c>
      <c r="G24" s="82">
        <f>+F24/E24</f>
        <v>1.7318309022828597E-2</v>
      </c>
      <c r="H24" s="87"/>
      <c r="I24" s="74">
        <f>+C24+F24</f>
        <v>17262793.374027781</v>
      </c>
      <c r="J24" s="81" t="s">
        <v>33</v>
      </c>
      <c r="K24" s="87"/>
      <c r="L24" s="85" t="s">
        <v>33</v>
      </c>
    </row>
    <row r="25" spans="1:12" ht="16.5" customHeight="1">
      <c r="A25" s="73">
        <v>2010</v>
      </c>
      <c r="B25" s="98"/>
      <c r="C25" s="75">
        <v>18024368.32</v>
      </c>
      <c r="D25" s="87"/>
      <c r="E25" s="78">
        <v>283197420</v>
      </c>
      <c r="F25" s="74">
        <v>4905030</v>
      </c>
      <c r="G25" s="82">
        <f>+F25/E25</f>
        <v>1.7320178976206774E-2</v>
      </c>
      <c r="H25" s="87"/>
      <c r="I25" s="74">
        <f>+C25+F25</f>
        <v>22929398.32</v>
      </c>
      <c r="J25" s="81" t="s">
        <v>33</v>
      </c>
      <c r="K25" s="87"/>
      <c r="L25" s="85" t="s">
        <v>33</v>
      </c>
    </row>
    <row r="26" spans="1:12" ht="16.5" customHeight="1">
      <c r="A26" s="73">
        <v>2009</v>
      </c>
      <c r="B26" s="98"/>
      <c r="C26" s="75">
        <v>19284386.710000001</v>
      </c>
      <c r="D26" s="87"/>
      <c r="E26" s="78">
        <v>283197420</v>
      </c>
      <c r="F26" s="74">
        <v>4916620</v>
      </c>
      <c r="G26" s="82">
        <f>+F26/E26</f>
        <v>1.7361104490288083E-2</v>
      </c>
      <c r="H26" s="87"/>
      <c r="I26" s="74">
        <f>+C26+F26</f>
        <v>24201006.710000001</v>
      </c>
      <c r="J26" s="81" t="s">
        <v>33</v>
      </c>
      <c r="K26" s="87"/>
      <c r="L26" s="85" t="s">
        <v>33</v>
      </c>
    </row>
    <row r="27" spans="1:12" ht="16.5" customHeight="1">
      <c r="A27" s="73">
        <v>2008</v>
      </c>
      <c r="B27" s="98"/>
      <c r="C27" s="75">
        <v>8730278.75</v>
      </c>
      <c r="D27" s="87"/>
      <c r="E27" s="78">
        <v>241019460</v>
      </c>
      <c r="F27" s="74">
        <v>4174880</v>
      </c>
      <c r="G27" s="82">
        <f>+F27/E27</f>
        <v>1.7321754849172758E-2</v>
      </c>
      <c r="H27" s="87"/>
      <c r="I27" s="74">
        <f>+C27+F27</f>
        <v>12905158.75</v>
      </c>
      <c r="J27" s="81" t="s">
        <v>33</v>
      </c>
      <c r="K27" s="87"/>
      <c r="L27" s="85" t="s">
        <v>33</v>
      </c>
    </row>
    <row r="28" spans="1:12" ht="16.5" customHeight="1">
      <c r="A28" s="73">
        <v>2007</v>
      </c>
      <c r="B28" s="98"/>
      <c r="C28" s="75">
        <v>0</v>
      </c>
      <c r="D28" s="87"/>
      <c r="E28" s="78">
        <v>220000000</v>
      </c>
      <c r="F28" s="74">
        <v>3597570</v>
      </c>
      <c r="G28" s="82">
        <f>+F28/E28</f>
        <v>1.635259090909091E-2</v>
      </c>
      <c r="H28" s="87"/>
      <c r="I28" s="74">
        <v>3597570</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293556528.94594395</v>
      </c>
      <c r="D30" s="95"/>
      <c r="E30" s="96"/>
      <c r="F30" s="77">
        <f>SUM(F10:F28)</f>
        <v>76582200.434027776</v>
      </c>
      <c r="G30" s="97"/>
      <c r="H30" s="95"/>
      <c r="I30" s="77">
        <f>SUM(I10:I28)</f>
        <v>370138729.37997168</v>
      </c>
      <c r="J30" s="95"/>
      <c r="K30" s="95"/>
      <c r="L30" s="90">
        <f>SUM(L10:L28)</f>
        <v>1543499176.01</v>
      </c>
    </row>
    <row r="31" spans="1:12" ht="61.5" customHeight="1">
      <c r="A31" s="153"/>
      <c r="B31" s="153"/>
      <c r="C31" s="153"/>
      <c r="E31" s="152" t="s">
        <v>51</v>
      </c>
      <c r="F31" s="152"/>
      <c r="G31" s="152"/>
      <c r="J31" s="152" t="s">
        <v>53</v>
      </c>
      <c r="K31" s="152"/>
      <c r="L31" s="152"/>
    </row>
    <row r="32" spans="1:12">
      <c r="A32" s="34"/>
      <c r="B32" s="34"/>
      <c r="C32" s="34"/>
      <c r="D32" s="34"/>
      <c r="E32" s="152"/>
      <c r="F32" s="152"/>
      <c r="G32" s="152"/>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1.45051125E-2</v>
      </c>
      <c r="F38" s="89">
        <v>5802045</v>
      </c>
      <c r="G38" s="89">
        <v>3771329</v>
      </c>
      <c r="H38" s="89">
        <v>2030716</v>
      </c>
      <c r="I38" s="38"/>
      <c r="K38" s="39"/>
    </row>
    <row r="39" spans="1:11">
      <c r="B39" s="18"/>
    </row>
    <row r="40" spans="1:11" ht="13.5" thickBot="1">
      <c r="B40" s="18"/>
      <c r="J40" s="39"/>
      <c r="K40" s="39"/>
    </row>
    <row r="41" spans="1:11" ht="15.95" customHeight="1" thickBot="1">
      <c r="A41" s="33" t="s">
        <v>16</v>
      </c>
      <c r="B41" s="18"/>
      <c r="C41" s="103">
        <f>+I30+F38</f>
        <v>375940774.37997168</v>
      </c>
      <c r="D41" s="120"/>
    </row>
    <row r="42" spans="1:11" ht="3" customHeight="1">
      <c r="A42" s="16" t="s">
        <v>17</v>
      </c>
      <c r="B42" s="18"/>
      <c r="C42" s="124">
        <v>37204616.480000004</v>
      </c>
      <c r="D42" s="125"/>
    </row>
    <row r="44" spans="1:11">
      <c r="C44" s="120"/>
    </row>
  </sheetData>
  <mergeCells count="10">
    <mergeCell ref="L3:L8"/>
    <mergeCell ref="A34:H34"/>
    <mergeCell ref="I6:J6"/>
    <mergeCell ref="A2:J2"/>
    <mergeCell ref="A3:J3"/>
    <mergeCell ref="A4:J4"/>
    <mergeCell ref="E6:G6"/>
    <mergeCell ref="E31:G32"/>
    <mergeCell ref="J31:L31"/>
    <mergeCell ref="A31:C31"/>
  </mergeCells>
  <pageMargins left="0.75" right="0.75" top="1" bottom="1" header="0" footer="0"/>
  <pageSetup paperSize="9" scale="5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N44"/>
  <sheetViews>
    <sheetView showGridLines="0" zoomScale="90" zoomScaleNormal="90" workbookViewId="0">
      <selection activeCell="J31" sqref="J31:L31"/>
    </sheetView>
  </sheetViews>
  <sheetFormatPr baseColWidth="10" defaultColWidth="11.42578125" defaultRowHeight="12.75"/>
  <cols>
    <col min="1" max="1" width="26"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3.28515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10</v>
      </c>
      <c r="B3" s="141"/>
      <c r="C3" s="141"/>
      <c r="D3" s="141"/>
      <c r="E3" s="141"/>
      <c r="F3" s="141"/>
      <c r="G3" s="141"/>
      <c r="H3" s="141"/>
      <c r="I3" s="141"/>
      <c r="J3" s="142"/>
      <c r="K3" s="41"/>
      <c r="L3" s="149" t="s">
        <v>61</v>
      </c>
      <c r="M3" s="17"/>
    </row>
    <row r="4" spans="1:14" ht="21" customHeight="1" thickBot="1">
      <c r="A4" s="156" t="s">
        <v>31</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37" t="s">
        <v>4</v>
      </c>
      <c r="F6" s="138"/>
      <c r="G6" s="139"/>
      <c r="H6" s="47"/>
      <c r="I6" s="137" t="s">
        <v>34</v>
      </c>
      <c r="J6" s="139"/>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46</v>
      </c>
      <c r="G8" s="70" t="s">
        <v>1</v>
      </c>
      <c r="H8" s="46"/>
      <c r="I8" s="69" t="s">
        <v>18</v>
      </c>
      <c r="J8" s="70" t="s">
        <v>36</v>
      </c>
      <c r="K8" s="46"/>
      <c r="L8" s="151"/>
    </row>
    <row r="9" spans="1:14" s="21" customFormat="1" ht="6.75" customHeight="1">
      <c r="A9" s="126"/>
      <c r="B9" s="45"/>
      <c r="C9" s="45"/>
      <c r="D9" s="51"/>
      <c r="E9" s="52"/>
      <c r="F9" s="45"/>
      <c r="G9" s="52"/>
      <c r="H9" s="51"/>
      <c r="I9" s="51"/>
      <c r="J9" s="51"/>
      <c r="K9" s="51"/>
      <c r="L9" s="51"/>
    </row>
    <row r="10" spans="1:14" ht="15">
      <c r="A10" s="73">
        <f>Total!A11</f>
        <v>2025</v>
      </c>
      <c r="B10" s="98"/>
      <c r="C10" s="75">
        <v>105371629.20999999</v>
      </c>
      <c r="D10" s="86"/>
      <c r="E10" s="78">
        <v>970328883.55999994</v>
      </c>
      <c r="F10" s="83">
        <v>53028990</v>
      </c>
      <c r="G10" s="82">
        <f>+F10/E10</f>
        <v>5.465053230760699E-2</v>
      </c>
      <c r="H10" s="87"/>
      <c r="I10" s="74">
        <f>SUM(C10,F10)</f>
        <v>158400619.20999998</v>
      </c>
      <c r="J10" s="81" t="s">
        <v>33</v>
      </c>
      <c r="K10" s="87"/>
      <c r="L10" s="85" t="s">
        <v>33</v>
      </c>
    </row>
    <row r="11" spans="1:14" ht="15">
      <c r="A11" s="73">
        <f>Total!A12</f>
        <v>2024</v>
      </c>
      <c r="B11" s="98"/>
      <c r="C11" s="75">
        <v>100395739.96000001</v>
      </c>
      <c r="D11" s="86"/>
      <c r="E11" s="78">
        <v>849823590</v>
      </c>
      <c r="F11" s="83">
        <v>53001540</v>
      </c>
      <c r="G11" s="82">
        <f>+F11/E11</f>
        <v>6.2367696806345421E-2</v>
      </c>
      <c r="H11" s="87"/>
      <c r="I11" s="74">
        <f>SUM(C11,F11)</f>
        <v>153397279.96000001</v>
      </c>
      <c r="J11" s="84">
        <f t="shared" ref="J11:J23" si="0">+I11/L11</f>
        <v>0.15071365740244111</v>
      </c>
      <c r="K11" s="87"/>
      <c r="L11" s="74">
        <v>1017806100.6799999</v>
      </c>
    </row>
    <row r="12" spans="1:14" ht="15">
      <c r="A12" s="73">
        <v>2023</v>
      </c>
      <c r="B12" s="98"/>
      <c r="C12" s="75">
        <v>99409540.370000005</v>
      </c>
      <c r="D12" s="86"/>
      <c r="E12" s="78">
        <v>849792440</v>
      </c>
      <c r="F12" s="83">
        <v>53004200</v>
      </c>
      <c r="G12" s="82">
        <f>+F12/E12</f>
        <v>6.2373113133367013E-2</v>
      </c>
      <c r="H12" s="87"/>
      <c r="I12" s="74">
        <f>SUM(C12,F12)</f>
        <v>152413740.37</v>
      </c>
      <c r="J12" s="84">
        <f t="shared" si="0"/>
        <v>0.16049481208032459</v>
      </c>
      <c r="K12" s="87"/>
      <c r="L12" s="74">
        <v>949649016.02999997</v>
      </c>
    </row>
    <row r="13" spans="1:14" ht="15">
      <c r="A13" s="73">
        <v>2022</v>
      </c>
      <c r="B13" s="98"/>
      <c r="C13" s="75">
        <v>90288531.330000013</v>
      </c>
      <c r="D13" s="86"/>
      <c r="E13" s="78">
        <v>523744450</v>
      </c>
      <c r="F13" s="83">
        <v>32158190</v>
      </c>
      <c r="G13" s="82">
        <f>+F13/E13</f>
        <v>6.1400536082052995E-2</v>
      </c>
      <c r="H13" s="87"/>
      <c r="I13" s="74">
        <f>SUM(C13,F13)</f>
        <v>122446721.33000001</v>
      </c>
      <c r="J13" s="84">
        <f t="shared" si="0"/>
        <v>0.14004494796289915</v>
      </c>
      <c r="K13" s="87"/>
      <c r="L13" s="74">
        <v>874338725.61000001</v>
      </c>
    </row>
    <row r="14" spans="1:14" ht="15">
      <c r="A14" s="73">
        <v>2021</v>
      </c>
      <c r="B14" s="98"/>
      <c r="C14" s="75">
        <v>81699201.150000006</v>
      </c>
      <c r="D14" s="86"/>
      <c r="E14" s="78">
        <v>306961650</v>
      </c>
      <c r="F14" s="74">
        <v>18847610</v>
      </c>
      <c r="G14" s="82">
        <f>+F14/E14</f>
        <v>6.1400536516532274E-2</v>
      </c>
      <c r="H14" s="87"/>
      <c r="I14" s="74">
        <f>SUM(C14,F14)</f>
        <v>100546811.15000001</v>
      </c>
      <c r="J14" s="84">
        <f t="shared" si="0"/>
        <v>0.11842885067373832</v>
      </c>
      <c r="K14" s="87"/>
      <c r="L14" s="74">
        <v>849006053.66000009</v>
      </c>
    </row>
    <row r="15" spans="1:14" ht="15">
      <c r="A15" s="73">
        <v>2020</v>
      </c>
      <c r="B15" s="98"/>
      <c r="C15" s="75">
        <v>71311593.280000001</v>
      </c>
      <c r="D15" s="86"/>
      <c r="E15" s="81" t="s">
        <v>33</v>
      </c>
      <c r="F15" s="81" t="s">
        <v>33</v>
      </c>
      <c r="G15" s="81" t="s">
        <v>33</v>
      </c>
      <c r="H15" s="87"/>
      <c r="I15" s="74">
        <v>71311593.280000001</v>
      </c>
      <c r="J15" s="84">
        <f t="shared" si="0"/>
        <v>8.6244722169675103E-2</v>
      </c>
      <c r="K15" s="87"/>
      <c r="L15" s="74">
        <v>826851678.41000009</v>
      </c>
    </row>
    <row r="16" spans="1:14" ht="16.5" customHeight="1">
      <c r="A16" s="73">
        <v>2019</v>
      </c>
      <c r="B16" s="98"/>
      <c r="C16" s="75">
        <v>74772144.232504398</v>
      </c>
      <c r="D16" s="86"/>
      <c r="E16" s="81" t="s">
        <v>33</v>
      </c>
      <c r="F16" s="81" t="s">
        <v>33</v>
      </c>
      <c r="G16" s="81" t="s">
        <v>33</v>
      </c>
      <c r="H16" s="87"/>
      <c r="I16" s="74">
        <v>74772144.232504398</v>
      </c>
      <c r="J16" s="84">
        <f t="shared" si="0"/>
        <v>9.2068805651774388E-2</v>
      </c>
      <c r="K16" s="87"/>
      <c r="L16" s="74">
        <v>812133313.81000006</v>
      </c>
    </row>
    <row r="17" spans="1:13" ht="16.5" customHeight="1">
      <c r="A17" s="73">
        <v>2018</v>
      </c>
      <c r="B17" s="98"/>
      <c r="C17" s="75">
        <v>77753707.360000014</v>
      </c>
      <c r="D17" s="87"/>
      <c r="E17" s="81" t="s">
        <v>33</v>
      </c>
      <c r="F17" s="81" t="s">
        <v>33</v>
      </c>
      <c r="G17" s="81" t="s">
        <v>33</v>
      </c>
      <c r="H17" s="87"/>
      <c r="I17" s="74">
        <v>77753707.360000014</v>
      </c>
      <c r="J17" s="84">
        <f t="shared" si="0"/>
        <v>9.9508677793763281E-2</v>
      </c>
      <c r="K17" s="87"/>
      <c r="L17" s="74">
        <v>781376148.13</v>
      </c>
    </row>
    <row r="18" spans="1:13" ht="16.5" customHeight="1">
      <c r="A18" s="73">
        <v>2017</v>
      </c>
      <c r="B18" s="98"/>
      <c r="C18" s="75">
        <v>74682007.799999997</v>
      </c>
      <c r="D18" s="86"/>
      <c r="E18" s="81" t="s">
        <v>33</v>
      </c>
      <c r="F18" s="81" t="s">
        <v>33</v>
      </c>
      <c r="G18" s="81" t="s">
        <v>33</v>
      </c>
      <c r="H18" s="87"/>
      <c r="I18" s="74">
        <v>74682007.799999997</v>
      </c>
      <c r="J18" s="84">
        <f t="shared" si="0"/>
        <v>0.10024281790870486</v>
      </c>
      <c r="K18" s="87"/>
      <c r="L18" s="74">
        <v>745011057.73000002</v>
      </c>
    </row>
    <row r="19" spans="1:13" ht="16.5" customHeight="1">
      <c r="A19" s="73">
        <v>2016</v>
      </c>
      <c r="B19" s="98"/>
      <c r="C19" s="75">
        <v>66722992.939999998</v>
      </c>
      <c r="D19" s="87"/>
      <c r="E19" s="81" t="s">
        <v>33</v>
      </c>
      <c r="F19" s="81" t="s">
        <v>33</v>
      </c>
      <c r="G19" s="81" t="s">
        <v>33</v>
      </c>
      <c r="H19" s="87"/>
      <c r="I19" s="74">
        <v>66722992.939999998</v>
      </c>
      <c r="J19" s="84">
        <f t="shared" si="0"/>
        <v>9.3608394610950718E-2</v>
      </c>
      <c r="K19" s="87"/>
      <c r="L19" s="74">
        <v>712788561.50999999</v>
      </c>
    </row>
    <row r="20" spans="1:13" ht="16.5" customHeight="1">
      <c r="A20" s="73">
        <v>2015</v>
      </c>
      <c r="B20" s="98"/>
      <c r="C20" s="75">
        <v>62490064.699999996</v>
      </c>
      <c r="D20" s="87"/>
      <c r="E20" s="81" t="s">
        <v>33</v>
      </c>
      <c r="F20" s="81" t="s">
        <v>33</v>
      </c>
      <c r="G20" s="81" t="s">
        <v>33</v>
      </c>
      <c r="H20" s="87"/>
      <c r="I20" s="74">
        <v>62490064.699999996</v>
      </c>
      <c r="J20" s="84">
        <f t="shared" si="0"/>
        <v>9.1332016784614736E-2</v>
      </c>
      <c r="K20" s="87"/>
      <c r="L20" s="74">
        <v>684207651.38000011</v>
      </c>
    </row>
    <row r="21" spans="1:13" ht="16.5" customHeight="1">
      <c r="A21" s="73">
        <v>2014</v>
      </c>
      <c r="B21" s="98"/>
      <c r="C21" s="75">
        <v>52484779.480000004</v>
      </c>
      <c r="D21" s="86"/>
      <c r="E21" s="81" t="s">
        <v>33</v>
      </c>
      <c r="F21" s="81" t="s">
        <v>33</v>
      </c>
      <c r="G21" s="81" t="s">
        <v>33</v>
      </c>
      <c r="H21" s="87"/>
      <c r="I21" s="74">
        <v>52484779.480000004</v>
      </c>
      <c r="J21" s="84">
        <f t="shared" si="0"/>
        <v>8.0110275002920187E-2</v>
      </c>
      <c r="K21" s="87"/>
      <c r="L21" s="74">
        <v>655156650.98000002</v>
      </c>
    </row>
    <row r="22" spans="1:13" ht="16.5" customHeight="1">
      <c r="A22" s="73">
        <v>2013</v>
      </c>
      <c r="B22" s="98"/>
      <c r="C22" s="75">
        <v>80468498.590000018</v>
      </c>
      <c r="D22" s="87"/>
      <c r="E22" s="81" t="s">
        <v>33</v>
      </c>
      <c r="F22" s="81" t="s">
        <v>33</v>
      </c>
      <c r="G22" s="81" t="s">
        <v>33</v>
      </c>
      <c r="H22" s="87"/>
      <c r="I22" s="74">
        <v>80468498.590000018</v>
      </c>
      <c r="J22" s="84">
        <f t="shared" si="0"/>
        <v>0.1288766711005476</v>
      </c>
      <c r="K22" s="87"/>
      <c r="L22" s="74">
        <v>624383745.35000002</v>
      </c>
    </row>
    <row r="23" spans="1:13" ht="16.5" customHeight="1">
      <c r="A23" s="73">
        <v>2012</v>
      </c>
      <c r="B23" s="98"/>
      <c r="C23" s="75">
        <v>90595993.200000003</v>
      </c>
      <c r="D23" s="87"/>
      <c r="E23" s="81" t="s">
        <v>33</v>
      </c>
      <c r="F23" s="81" t="s">
        <v>33</v>
      </c>
      <c r="G23" s="81" t="s">
        <v>33</v>
      </c>
      <c r="H23" s="87"/>
      <c r="I23" s="74">
        <v>90595993.200000003</v>
      </c>
      <c r="J23" s="84">
        <f t="shared" si="0"/>
        <v>0.2841106471548604</v>
      </c>
      <c r="K23" s="87"/>
      <c r="L23" s="74">
        <v>318875741.22000003</v>
      </c>
      <c r="M23" s="34" t="s">
        <v>40</v>
      </c>
    </row>
    <row r="24" spans="1:13" ht="16.5" customHeight="1">
      <c r="A24" s="73">
        <v>2011</v>
      </c>
      <c r="B24" s="98"/>
      <c r="C24" s="75">
        <v>67844272.050000012</v>
      </c>
      <c r="D24" s="87"/>
      <c r="E24" s="78">
        <v>283197420</v>
      </c>
      <c r="F24" s="74">
        <v>18801143.293515399</v>
      </c>
      <c r="G24" s="82">
        <f>+F24/E24</f>
        <v>6.638882265776079E-2</v>
      </c>
      <c r="H24" s="87"/>
      <c r="I24" s="74">
        <f>+C24+F24</f>
        <v>86645415.343515411</v>
      </c>
      <c r="J24" s="81" t="s">
        <v>33</v>
      </c>
      <c r="K24" s="87"/>
      <c r="L24" s="85" t="s">
        <v>33</v>
      </c>
    </row>
    <row r="25" spans="1:13" ht="16.5" customHeight="1">
      <c r="A25" s="73">
        <v>2010</v>
      </c>
      <c r="B25" s="98"/>
      <c r="C25" s="75">
        <v>67599263.850000009</v>
      </c>
      <c r="D25" s="87"/>
      <c r="E25" s="78">
        <v>283197420</v>
      </c>
      <c r="F25" s="74">
        <v>18803183.805460799</v>
      </c>
      <c r="G25" s="82">
        <f>+F25/E25</f>
        <v>6.6396027920949272E-2</v>
      </c>
      <c r="H25" s="87"/>
      <c r="I25" s="74">
        <f>+C25+F25</f>
        <v>86402447.655460805</v>
      </c>
      <c r="J25" s="81" t="s">
        <v>33</v>
      </c>
      <c r="K25" s="87"/>
      <c r="L25" s="85" t="s">
        <v>33</v>
      </c>
    </row>
    <row r="26" spans="1:13" ht="16.5" customHeight="1">
      <c r="A26" s="73">
        <v>2009</v>
      </c>
      <c r="B26" s="98"/>
      <c r="C26" s="75">
        <v>24261004.380000003</v>
      </c>
      <c r="D26" s="87"/>
      <c r="E26" s="78">
        <v>283197420</v>
      </c>
      <c r="F26" s="74">
        <v>18847609.863481201</v>
      </c>
      <c r="G26" s="82">
        <f>+F26/E26</f>
        <v>6.6552901023890693E-2</v>
      </c>
      <c r="H26" s="87"/>
      <c r="I26" s="74">
        <f>+C26+F26</f>
        <v>43108614.243481204</v>
      </c>
      <c r="J26" s="81" t="s">
        <v>33</v>
      </c>
      <c r="K26" s="87"/>
      <c r="L26" s="85" t="s">
        <v>33</v>
      </c>
    </row>
    <row r="27" spans="1:13" ht="16.5" customHeight="1">
      <c r="A27" s="73">
        <v>2008</v>
      </c>
      <c r="B27" s="98"/>
      <c r="C27" s="75">
        <v>54376012.210000001</v>
      </c>
      <c r="D27" s="87"/>
      <c r="E27" s="78">
        <v>241019460</v>
      </c>
      <c r="F27" s="74">
        <v>16040543.600682599</v>
      </c>
      <c r="G27" s="82">
        <f>+F27/E27</f>
        <v>6.6552898262582608E-2</v>
      </c>
      <c r="H27" s="87"/>
      <c r="I27" s="74">
        <f>+C27+F27</f>
        <v>70416555.810682595</v>
      </c>
      <c r="J27" s="81" t="s">
        <v>33</v>
      </c>
      <c r="K27" s="87"/>
      <c r="L27" s="85" t="s">
        <v>33</v>
      </c>
    </row>
    <row r="28" spans="1:13" ht="16.5" customHeight="1">
      <c r="A28" s="73">
        <v>2007</v>
      </c>
      <c r="B28" s="98"/>
      <c r="C28" s="75">
        <v>0</v>
      </c>
      <c r="D28" s="87"/>
      <c r="E28" s="78">
        <v>220000000</v>
      </c>
      <c r="F28" s="74">
        <v>13791110</v>
      </c>
      <c r="G28" s="82">
        <f>+F28/E28</f>
        <v>6.2686863636363638E-2</v>
      </c>
      <c r="H28" s="87"/>
      <c r="I28" s="74">
        <v>13791110</v>
      </c>
      <c r="J28" s="81" t="s">
        <v>33</v>
      </c>
      <c r="K28" s="87"/>
      <c r="L28" s="85" t="s">
        <v>33</v>
      </c>
    </row>
    <row r="29" spans="1:13" ht="6.75" customHeight="1" thickBot="1">
      <c r="A29" s="98"/>
      <c r="B29" s="98"/>
      <c r="C29" s="76"/>
      <c r="D29" s="91"/>
      <c r="E29" s="92"/>
      <c r="F29" s="93"/>
      <c r="G29" s="94"/>
      <c r="H29" s="87"/>
      <c r="I29" s="76"/>
      <c r="J29" s="87"/>
      <c r="K29" s="87"/>
      <c r="L29" s="76"/>
    </row>
    <row r="30" spans="1:13" s="33" customFormat="1" ht="16.5" customHeight="1" thickBot="1">
      <c r="A30" s="99" t="s">
        <v>7</v>
      </c>
      <c r="B30" s="100"/>
      <c r="C30" s="77">
        <f>SUM(C10:C28)</f>
        <v>1342526976.0925043</v>
      </c>
      <c r="D30" s="95"/>
      <c r="E30" s="96"/>
      <c r="F30" s="77">
        <f>SUM(F10:F28)</f>
        <v>296324120.56313998</v>
      </c>
      <c r="G30" s="97"/>
      <c r="H30" s="95"/>
      <c r="I30" s="77">
        <f>SUM(I10:I28)</f>
        <v>1638851096.6556442</v>
      </c>
      <c r="J30" s="95"/>
      <c r="K30" s="95"/>
      <c r="L30" s="90">
        <f>SUM(L10:L28)</f>
        <v>9851584444.5000019</v>
      </c>
    </row>
    <row r="31" spans="1:13" ht="49.5" customHeight="1">
      <c r="A31" s="153"/>
      <c r="B31" s="153"/>
      <c r="C31" s="153"/>
      <c r="E31" s="152" t="s">
        <v>52</v>
      </c>
      <c r="F31" s="152"/>
      <c r="G31" s="152"/>
      <c r="J31" s="152" t="s">
        <v>53</v>
      </c>
      <c r="K31" s="152"/>
      <c r="L31" s="152"/>
    </row>
    <row r="32" spans="1:13">
      <c r="A32" s="34"/>
      <c r="B32" s="34"/>
      <c r="C32" s="34"/>
      <c r="D32" s="34"/>
      <c r="E32" s="152"/>
      <c r="F32" s="152"/>
      <c r="G32" s="152"/>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4.9947797500000002E-2</v>
      </c>
      <c r="F38" s="89">
        <v>19979119</v>
      </c>
      <c r="G38" s="89">
        <v>12986427</v>
      </c>
      <c r="H38" s="89">
        <v>6992692</v>
      </c>
      <c r="I38" s="38"/>
      <c r="K38" s="39"/>
    </row>
    <row r="39" spans="1:11">
      <c r="B39" s="18"/>
    </row>
    <row r="40" spans="1:11" ht="13.5" thickBot="1">
      <c r="B40" s="18"/>
      <c r="J40" s="39"/>
      <c r="K40" s="39"/>
    </row>
    <row r="41" spans="1:11" ht="15.95" customHeight="1" thickBot="1">
      <c r="A41" s="33" t="s">
        <v>16</v>
      </c>
      <c r="B41" s="18"/>
      <c r="C41" s="103">
        <f>+I30+F38</f>
        <v>1658830215.6556442</v>
      </c>
      <c r="D41" s="120"/>
    </row>
    <row r="42" spans="1:11" ht="3" customHeight="1">
      <c r="A42" s="16" t="s">
        <v>17</v>
      </c>
      <c r="B42" s="18"/>
      <c r="C42" s="124">
        <v>237089174.26000005</v>
      </c>
      <c r="D42" s="125"/>
    </row>
    <row r="44" spans="1:11">
      <c r="C44" s="120"/>
    </row>
  </sheetData>
  <mergeCells count="10">
    <mergeCell ref="L3:L8"/>
    <mergeCell ref="A34:H34"/>
    <mergeCell ref="I6:J6"/>
    <mergeCell ref="A2:J2"/>
    <mergeCell ref="A3:J3"/>
    <mergeCell ref="A4:J4"/>
    <mergeCell ref="E6:G6"/>
    <mergeCell ref="E31:G32"/>
    <mergeCell ref="J31:L31"/>
    <mergeCell ref="A31:C31"/>
  </mergeCells>
  <pageMargins left="0.75" right="0.75" top="1" bottom="1" header="0" footer="0"/>
  <pageSetup paperSize="9" scale="5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N44"/>
  <sheetViews>
    <sheetView showGridLines="0" tabSelected="1" topLeftCell="A4" zoomScale="90" zoomScaleNormal="90" workbookViewId="0">
      <selection activeCell="J31" sqref="J31:L31"/>
    </sheetView>
  </sheetViews>
  <sheetFormatPr baseColWidth="10" defaultColWidth="11.42578125" defaultRowHeight="12.75"/>
  <cols>
    <col min="1" max="1" width="26.28515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61</v>
      </c>
      <c r="M3" s="17"/>
    </row>
    <row r="4" spans="1:14" ht="21" customHeight="1" thickBot="1">
      <c r="A4" s="156" t="s">
        <v>32</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127">
        <v>17816068.000000004</v>
      </c>
      <c r="D10" s="86"/>
      <c r="E10" s="78">
        <v>970328883.55999994</v>
      </c>
      <c r="F10" s="83">
        <v>21020178.619999997</v>
      </c>
      <c r="G10" s="82">
        <f>+F10/E10</f>
        <v>2.1662942303520765E-2</v>
      </c>
      <c r="H10" s="87"/>
      <c r="I10" s="74">
        <f>SUM(C10,F10)</f>
        <v>38836246.620000005</v>
      </c>
      <c r="J10" s="81" t="s">
        <v>33</v>
      </c>
      <c r="K10" s="87"/>
      <c r="L10" s="85" t="s">
        <v>33</v>
      </c>
    </row>
    <row r="11" spans="1:14" ht="15">
      <c r="A11" s="73">
        <f>Total!A12</f>
        <v>2024</v>
      </c>
      <c r="B11" s="98"/>
      <c r="C11" s="75">
        <v>17650197.120000001</v>
      </c>
      <c r="D11" s="86"/>
      <c r="E11" s="78">
        <v>849823590</v>
      </c>
      <c r="F11" s="83">
        <v>17839197.525339387</v>
      </c>
      <c r="G11" s="82">
        <f>+F11/E11</f>
        <v>2.0991647837569898E-2</v>
      </c>
      <c r="H11" s="87"/>
      <c r="I11" s="74">
        <f>SUM(C11,F11)</f>
        <v>35489394.645339385</v>
      </c>
      <c r="J11" s="84">
        <f t="shared" ref="J11:J23" si="0">+I11/L11</f>
        <v>0.38645274154120857</v>
      </c>
      <c r="K11" s="87"/>
      <c r="L11" s="74">
        <v>91833724.620000005</v>
      </c>
    </row>
    <row r="12" spans="1:14" ht="15">
      <c r="A12" s="73">
        <v>2023</v>
      </c>
      <c r="B12" s="98"/>
      <c r="C12" s="75">
        <v>18282266.310000002</v>
      </c>
      <c r="D12" s="86"/>
      <c r="E12" s="78">
        <v>849792440</v>
      </c>
      <c r="F12" s="83">
        <v>19163147.899999999</v>
      </c>
      <c r="G12" s="82">
        <f>+F12/E12</f>
        <v>2.2550386421418385E-2</v>
      </c>
      <c r="H12" s="87"/>
      <c r="I12" s="74">
        <f>SUM(C12,F12)</f>
        <v>37445414.210000001</v>
      </c>
      <c r="J12" s="84">
        <f t="shared" si="0"/>
        <v>0.40976840770965017</v>
      </c>
      <c r="K12" s="87"/>
      <c r="L12" s="74">
        <v>91381896.469999999</v>
      </c>
    </row>
    <row r="13" spans="1:14" ht="15">
      <c r="A13" s="73">
        <v>2022</v>
      </c>
      <c r="B13" s="98"/>
      <c r="C13" s="75">
        <v>14713944.07</v>
      </c>
      <c r="D13" s="86"/>
      <c r="E13" s="78">
        <v>523744450</v>
      </c>
      <c r="F13" s="83">
        <v>4455842.66</v>
      </c>
      <c r="G13" s="82">
        <f>+F13/E13</f>
        <v>8.5076656373160621E-3</v>
      </c>
      <c r="H13" s="87"/>
      <c r="I13" s="74">
        <f>SUM(C13,F13)</f>
        <v>19169786.73</v>
      </c>
      <c r="J13" s="84">
        <f t="shared" si="0"/>
        <v>0.255278080073082</v>
      </c>
      <c r="K13" s="87"/>
      <c r="L13" s="74">
        <v>75093743.75</v>
      </c>
    </row>
    <row r="14" spans="1:14" ht="15">
      <c r="A14" s="73">
        <v>2021</v>
      </c>
      <c r="B14" s="98"/>
      <c r="C14" s="75">
        <v>11899910.569999998</v>
      </c>
      <c r="D14" s="86"/>
      <c r="E14" s="78">
        <v>306961650</v>
      </c>
      <c r="F14" s="74">
        <v>3582246.26</v>
      </c>
      <c r="G14" s="82">
        <f>+F14/E14</f>
        <v>1.167001239405639E-2</v>
      </c>
      <c r="H14" s="87"/>
      <c r="I14" s="74">
        <f>SUM(C14,F14)</f>
        <v>15482156.829999998</v>
      </c>
      <c r="J14" s="84">
        <f t="shared" si="0"/>
        <v>0.22700231791607323</v>
      </c>
      <c r="K14" s="87"/>
      <c r="L14" s="74">
        <v>68202637.629999995</v>
      </c>
    </row>
    <row r="15" spans="1:14" ht="15">
      <c r="A15" s="73">
        <v>2020</v>
      </c>
      <c r="B15" s="98"/>
      <c r="C15" s="75">
        <v>9938898.6499999985</v>
      </c>
      <c r="D15" s="86"/>
      <c r="E15" s="81" t="s">
        <v>33</v>
      </c>
      <c r="F15" s="81" t="s">
        <v>33</v>
      </c>
      <c r="G15" s="81" t="s">
        <v>33</v>
      </c>
      <c r="H15" s="87"/>
      <c r="I15" s="74">
        <v>9938898.6499999985</v>
      </c>
      <c r="J15" s="84">
        <f t="shared" si="0"/>
        <v>0.15692630666644947</v>
      </c>
      <c r="K15" s="87"/>
      <c r="L15" s="74">
        <v>63334815.310000002</v>
      </c>
    </row>
    <row r="16" spans="1:14" ht="16.5" customHeight="1">
      <c r="A16" s="73">
        <v>2019</v>
      </c>
      <c r="B16" s="98"/>
      <c r="C16" s="75">
        <v>10532520.911048098</v>
      </c>
      <c r="D16" s="86"/>
      <c r="E16" s="81" t="s">
        <v>33</v>
      </c>
      <c r="F16" s="81" t="s">
        <v>33</v>
      </c>
      <c r="G16" s="81" t="s">
        <v>33</v>
      </c>
      <c r="H16" s="87"/>
      <c r="I16" s="74">
        <v>10532520.911048098</v>
      </c>
      <c r="J16" s="84">
        <f t="shared" si="0"/>
        <v>0.16324668244451046</v>
      </c>
      <c r="K16" s="87"/>
      <c r="L16" s="74">
        <v>64519050.270000003</v>
      </c>
    </row>
    <row r="17" spans="1:12" ht="16.5" customHeight="1">
      <c r="A17" s="73">
        <v>2018</v>
      </c>
      <c r="B17" s="98"/>
      <c r="C17" s="75">
        <v>10597522.17</v>
      </c>
      <c r="D17" s="87"/>
      <c r="E17" s="81" t="s">
        <v>33</v>
      </c>
      <c r="F17" s="81" t="s">
        <v>33</v>
      </c>
      <c r="G17" s="81" t="s">
        <v>33</v>
      </c>
      <c r="H17" s="87"/>
      <c r="I17" s="74">
        <v>10597522.17</v>
      </c>
      <c r="J17" s="84">
        <f t="shared" si="0"/>
        <v>0.16773796198206778</v>
      </c>
      <c r="K17" s="87"/>
      <c r="L17" s="74">
        <v>63179032.609999999</v>
      </c>
    </row>
    <row r="18" spans="1:12" ht="16.5" customHeight="1">
      <c r="A18" s="73">
        <v>2017</v>
      </c>
      <c r="B18" s="98"/>
      <c r="C18" s="75">
        <v>9652484.6699999999</v>
      </c>
      <c r="D18" s="86"/>
      <c r="E18" s="81" t="s">
        <v>33</v>
      </c>
      <c r="F18" s="81" t="s">
        <v>33</v>
      </c>
      <c r="G18" s="81" t="s">
        <v>33</v>
      </c>
      <c r="H18" s="87"/>
      <c r="I18" s="74">
        <v>9652484.6699999999</v>
      </c>
      <c r="J18" s="84">
        <f t="shared" si="0"/>
        <v>0.16051697396857967</v>
      </c>
      <c r="K18" s="87"/>
      <c r="L18" s="74">
        <v>60133731.850000001</v>
      </c>
    </row>
    <row r="19" spans="1:12" ht="16.5" customHeight="1">
      <c r="A19" s="73">
        <v>2016</v>
      </c>
      <c r="B19" s="98"/>
      <c r="C19" s="75">
        <v>9108749.620000001</v>
      </c>
      <c r="D19" s="87"/>
      <c r="E19" s="81" t="s">
        <v>33</v>
      </c>
      <c r="F19" s="81" t="s">
        <v>33</v>
      </c>
      <c r="G19" s="81" t="s">
        <v>33</v>
      </c>
      <c r="H19" s="87"/>
      <c r="I19" s="74">
        <v>9108749.620000001</v>
      </c>
      <c r="J19" s="84">
        <f t="shared" si="0"/>
        <v>0.15849336486264182</v>
      </c>
      <c r="K19" s="87"/>
      <c r="L19" s="74">
        <v>57470857.710000001</v>
      </c>
    </row>
    <row r="20" spans="1:12" ht="16.5" customHeight="1">
      <c r="A20" s="73">
        <v>2015</v>
      </c>
      <c r="B20" s="98"/>
      <c r="C20" s="75">
        <v>9139507.6099999994</v>
      </c>
      <c r="D20" s="87"/>
      <c r="E20" s="81" t="s">
        <v>33</v>
      </c>
      <c r="F20" s="81" t="s">
        <v>33</v>
      </c>
      <c r="G20" s="81" t="s">
        <v>33</v>
      </c>
      <c r="H20" s="87"/>
      <c r="I20" s="74">
        <v>9139507.6099999994</v>
      </c>
      <c r="J20" s="84">
        <f t="shared" si="0"/>
        <v>0.16025259799504443</v>
      </c>
      <c r="K20" s="87"/>
      <c r="L20" s="74">
        <v>57031884.189999998</v>
      </c>
    </row>
    <row r="21" spans="1:12" ht="16.5" customHeight="1">
      <c r="A21" s="73">
        <v>2014</v>
      </c>
      <c r="B21" s="98"/>
      <c r="C21" s="75">
        <v>10182771.139999999</v>
      </c>
      <c r="D21" s="86"/>
      <c r="E21" s="81" t="s">
        <v>33</v>
      </c>
      <c r="F21" s="81" t="s">
        <v>33</v>
      </c>
      <c r="G21" s="81" t="s">
        <v>33</v>
      </c>
      <c r="H21" s="87"/>
      <c r="I21" s="74">
        <v>10182771.139999999</v>
      </c>
      <c r="J21" s="84">
        <f t="shared" si="0"/>
        <v>0.17794254111767002</v>
      </c>
      <c r="K21" s="87"/>
      <c r="L21" s="74">
        <v>57225051.840000004</v>
      </c>
    </row>
    <row r="22" spans="1:12" ht="16.5" customHeight="1">
      <c r="A22" s="73">
        <v>2013</v>
      </c>
      <c r="B22" s="98"/>
      <c r="C22" s="75">
        <v>10417070.67</v>
      </c>
      <c r="D22" s="87"/>
      <c r="E22" s="81" t="s">
        <v>33</v>
      </c>
      <c r="F22" s="81" t="s">
        <v>33</v>
      </c>
      <c r="G22" s="81" t="s">
        <v>33</v>
      </c>
      <c r="H22" s="87"/>
      <c r="I22" s="74">
        <v>10417070.67</v>
      </c>
      <c r="J22" s="84">
        <f t="shared" si="0"/>
        <v>0.16337791722552766</v>
      </c>
      <c r="K22" s="87"/>
      <c r="L22" s="74">
        <v>63760579.439999998</v>
      </c>
    </row>
    <row r="23" spans="1:12" ht="16.5" customHeight="1">
      <c r="A23" s="73">
        <v>2012</v>
      </c>
      <c r="B23" s="98"/>
      <c r="C23" s="75">
        <v>12891374.180000002</v>
      </c>
      <c r="D23" s="87"/>
      <c r="E23" s="81" t="s">
        <v>33</v>
      </c>
      <c r="F23" s="81" t="s">
        <v>33</v>
      </c>
      <c r="G23" s="81" t="s">
        <v>33</v>
      </c>
      <c r="H23" s="87"/>
      <c r="I23" s="74">
        <v>12891374.180000002</v>
      </c>
      <c r="J23" s="84">
        <f t="shared" si="0"/>
        <v>0.18345971152753351</v>
      </c>
      <c r="K23" s="87"/>
      <c r="L23" s="74">
        <v>70268148.099999994</v>
      </c>
    </row>
    <row r="24" spans="1:12" ht="16.5" customHeight="1">
      <c r="A24" s="73">
        <v>2011</v>
      </c>
      <c r="B24" s="98"/>
      <c r="C24" s="75">
        <v>14024652.950000001</v>
      </c>
      <c r="D24" s="87"/>
      <c r="E24" s="78">
        <v>283197420</v>
      </c>
      <c r="F24" s="74">
        <v>3525556</v>
      </c>
      <c r="G24" s="82">
        <f>+F24/E24</f>
        <v>1.2449110588648725E-2</v>
      </c>
      <c r="H24" s="87"/>
      <c r="I24" s="74">
        <f>+C24+F24</f>
        <v>17550208.950000003</v>
      </c>
      <c r="J24" s="81" t="s">
        <v>33</v>
      </c>
      <c r="K24" s="87"/>
      <c r="L24" s="85" t="s">
        <v>33</v>
      </c>
    </row>
    <row r="25" spans="1:12" ht="16.5" customHeight="1">
      <c r="A25" s="73">
        <v>2010</v>
      </c>
      <c r="B25" s="98"/>
      <c r="C25" s="75">
        <v>12700382.65</v>
      </c>
      <c r="D25" s="87"/>
      <c r="E25" s="78">
        <v>283197420</v>
      </c>
      <c r="F25" s="74">
        <v>3182071</v>
      </c>
      <c r="G25" s="82">
        <f>+F25/E25</f>
        <v>1.1236228776377977E-2</v>
      </c>
      <c r="H25" s="87"/>
      <c r="I25" s="74">
        <f>+C25+F25</f>
        <v>15882453.65</v>
      </c>
      <c r="J25" s="81" t="s">
        <v>33</v>
      </c>
      <c r="K25" s="87"/>
      <c r="L25" s="85" t="s">
        <v>33</v>
      </c>
    </row>
    <row r="26" spans="1:12" ht="16.5" customHeight="1">
      <c r="A26" s="73">
        <v>2009</v>
      </c>
      <c r="B26" s="98"/>
      <c r="C26" s="75">
        <v>61205782.000000007</v>
      </c>
      <c r="D26" s="87"/>
      <c r="E26" s="78">
        <v>283197420</v>
      </c>
      <c r="F26" s="74">
        <v>2739770</v>
      </c>
      <c r="G26" s="82">
        <f>+F26/E26</f>
        <v>9.6744172316259088E-3</v>
      </c>
      <c r="H26" s="87"/>
      <c r="I26" s="74">
        <f>+C26+F26</f>
        <v>63945552.000000007</v>
      </c>
      <c r="J26" s="81" t="s">
        <v>33</v>
      </c>
      <c r="K26" s="87"/>
      <c r="L26" s="85" t="s">
        <v>33</v>
      </c>
    </row>
    <row r="27" spans="1:12" ht="16.5" customHeight="1">
      <c r="A27" s="73">
        <v>2008</v>
      </c>
      <c r="B27" s="98"/>
      <c r="C27" s="75">
        <v>6854567.6400000006</v>
      </c>
      <c r="D27" s="87"/>
      <c r="E27" s="78">
        <v>241019460</v>
      </c>
      <c r="F27" s="74">
        <v>2044285</v>
      </c>
      <c r="G27" s="82">
        <f>+F27/E27</f>
        <v>8.4818254924311914E-3</v>
      </c>
      <c r="H27" s="87"/>
      <c r="I27" s="74">
        <f>+C27+F27</f>
        <v>8898852.6400000006</v>
      </c>
      <c r="J27" s="81" t="s">
        <v>33</v>
      </c>
      <c r="K27" s="87"/>
      <c r="L27" s="85" t="s">
        <v>33</v>
      </c>
    </row>
    <row r="28" spans="1:12" ht="16.5" customHeight="1">
      <c r="A28" s="73">
        <v>2007</v>
      </c>
      <c r="B28" s="98"/>
      <c r="C28" s="75">
        <v>113592.5</v>
      </c>
      <c r="D28" s="87"/>
      <c r="E28" s="78">
        <v>220000000</v>
      </c>
      <c r="F28" s="74">
        <v>1633434</v>
      </c>
      <c r="G28" s="82">
        <f>+F28/E28</f>
        <v>7.4247000000000002E-3</v>
      </c>
      <c r="H28" s="87"/>
      <c r="I28" s="74">
        <f>+C28+F28</f>
        <v>1747026.5</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90">
        <f>SUM(C10:C28)</f>
        <v>267722263.4310481</v>
      </c>
      <c r="D30" s="95"/>
      <c r="E30" s="96"/>
      <c r="F30" s="77">
        <f>SUM(F10:F28)</f>
        <v>79185728.965339392</v>
      </c>
      <c r="G30" s="97"/>
      <c r="H30" s="95"/>
      <c r="I30" s="77">
        <f>SUM(I10:I28)</f>
        <v>346907992.3963874</v>
      </c>
      <c r="J30" s="95"/>
      <c r="K30" s="95"/>
      <c r="L30" s="90">
        <f>SUM(L10:L28)</f>
        <v>883435153.79000008</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8.7694100000000001E-3</v>
      </c>
      <c r="F38" s="89">
        <v>3507764</v>
      </c>
      <c r="G38" s="89">
        <v>2280047</v>
      </c>
      <c r="H38" s="89">
        <v>1227717</v>
      </c>
      <c r="I38" s="38"/>
      <c r="K38" s="39"/>
    </row>
    <row r="39" spans="1:11">
      <c r="B39" s="18"/>
    </row>
    <row r="40" spans="1:11" ht="13.5" thickBot="1">
      <c r="B40" s="18"/>
      <c r="J40" s="39"/>
      <c r="K40" s="39"/>
    </row>
    <row r="41" spans="1:11" ht="15.95" customHeight="1" thickBot="1">
      <c r="A41" s="33" t="s">
        <v>16</v>
      </c>
      <c r="B41" s="18"/>
      <c r="C41" s="103">
        <f>+I30+F38</f>
        <v>350415756.3963874</v>
      </c>
      <c r="D41" s="120"/>
    </row>
    <row r="42" spans="1:11" ht="3" customHeight="1">
      <c r="A42" s="16" t="s">
        <v>17</v>
      </c>
      <c r="B42" s="18"/>
      <c r="C42" s="124">
        <v>37846800.800000004</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45"/>
  <sheetViews>
    <sheetView showGridLines="0" topLeftCell="A6" zoomScale="90" zoomScaleNormal="90" zoomScaleSheetLayoutView="100" workbookViewId="0">
      <selection activeCell="Q29" sqref="Q29"/>
    </sheetView>
  </sheetViews>
  <sheetFormatPr baseColWidth="10" defaultRowHeight="12.75"/>
  <cols>
    <col min="1" max="1" width="27.28515625" customWidth="1"/>
    <col min="2" max="2" width="2.7109375" customWidth="1"/>
    <col min="3" max="3" width="23.42578125" customWidth="1"/>
    <col min="4" max="4" width="1.42578125" customWidth="1"/>
    <col min="5" max="5" width="18.85546875" customWidth="1"/>
    <col min="6" max="6" width="22" customWidth="1"/>
    <col min="7" max="7" width="14.28515625" customWidth="1"/>
    <col min="8" max="8" width="20.28515625" customWidth="1"/>
    <col min="9" max="9" width="8" customWidth="1"/>
    <col min="10" max="10" width="23.28515625" customWidth="1"/>
    <col min="11" max="11" width="13" customWidth="1"/>
    <col min="12" max="12" width="3.5703125" customWidth="1"/>
    <col min="13" max="13" width="28.42578125" customWidth="1"/>
    <col min="14" max="14" width="27.5703125" customWidth="1"/>
    <col min="15" max="15" width="17.5703125" bestFit="1" customWidth="1"/>
  </cols>
  <sheetData>
    <row r="1" spans="1:15" ht="44.25" customHeight="1" thickBot="1"/>
    <row r="2" spans="1:15" ht="34.5" thickBot="1">
      <c r="A2" s="146" t="s">
        <v>9</v>
      </c>
      <c r="B2" s="147"/>
      <c r="C2" s="147"/>
      <c r="D2" s="147"/>
      <c r="E2" s="147"/>
      <c r="F2" s="147"/>
      <c r="G2" s="147"/>
      <c r="H2" s="147"/>
      <c r="I2" s="147"/>
      <c r="J2" s="147"/>
      <c r="K2" s="148"/>
      <c r="L2" s="40"/>
      <c r="M2" s="40"/>
      <c r="N2" s="16"/>
    </row>
    <row r="3" spans="1:15" ht="28.5" customHeight="1">
      <c r="A3" s="140" t="s">
        <v>41</v>
      </c>
      <c r="B3" s="141"/>
      <c r="C3" s="141"/>
      <c r="D3" s="141"/>
      <c r="E3" s="141"/>
      <c r="F3" s="141"/>
      <c r="G3" s="141"/>
      <c r="H3" s="141"/>
      <c r="I3" s="141"/>
      <c r="J3" s="141"/>
      <c r="K3" s="142"/>
      <c r="L3" s="41"/>
      <c r="M3" s="149" t="s">
        <v>62</v>
      </c>
      <c r="N3" s="17"/>
    </row>
    <row r="4" spans="1:15" ht="21" customHeight="1" thickBot="1">
      <c r="A4" s="143"/>
      <c r="B4" s="144"/>
      <c r="C4" s="144"/>
      <c r="D4" s="144"/>
      <c r="E4" s="144"/>
      <c r="F4" s="144"/>
      <c r="G4" s="144"/>
      <c r="H4" s="144"/>
      <c r="I4" s="144"/>
      <c r="J4" s="144"/>
      <c r="K4" s="145"/>
      <c r="L4" s="40"/>
      <c r="M4" s="150"/>
      <c r="N4" s="16"/>
    </row>
    <row r="5" spans="1:15" ht="12.95" customHeight="1" thickBot="1">
      <c r="A5" s="42"/>
      <c r="B5" s="42"/>
      <c r="C5" s="42"/>
      <c r="D5" s="42"/>
      <c r="E5" s="42"/>
      <c r="F5" s="42"/>
      <c r="G5" s="42"/>
      <c r="H5" s="42"/>
      <c r="I5" s="42"/>
      <c r="J5" s="42"/>
      <c r="K5" s="42"/>
      <c r="L5" s="40"/>
      <c r="M5" s="150"/>
      <c r="N5" s="16"/>
    </row>
    <row r="6" spans="1:15" ht="38.25" customHeight="1" thickBot="1">
      <c r="A6" s="40"/>
      <c r="B6" s="40"/>
      <c r="C6" s="68" t="s">
        <v>6</v>
      </c>
      <c r="D6" s="43"/>
      <c r="E6" s="137" t="s">
        <v>4</v>
      </c>
      <c r="F6" s="138"/>
      <c r="G6" s="138"/>
      <c r="H6" s="139"/>
      <c r="I6" s="47"/>
      <c r="J6" s="137" t="s">
        <v>34</v>
      </c>
      <c r="K6" s="139"/>
      <c r="L6" s="43"/>
      <c r="M6" s="150"/>
      <c r="N6" s="16"/>
      <c r="O6" s="1"/>
    </row>
    <row r="7" spans="1:15" ht="12.95" customHeight="1" thickBot="1">
      <c r="A7" s="40"/>
      <c r="B7" s="44"/>
      <c r="C7" s="40"/>
      <c r="D7" s="40"/>
      <c r="E7" s="40"/>
      <c r="F7" s="40"/>
      <c r="G7" s="40"/>
      <c r="H7" s="40"/>
      <c r="I7" s="40"/>
      <c r="J7" s="40"/>
      <c r="K7" s="40"/>
      <c r="L7" s="40"/>
      <c r="M7" s="150"/>
      <c r="N7" s="16"/>
    </row>
    <row r="8" spans="1:15" s="2" customFormat="1" ht="45.75" customHeight="1" thickBot="1">
      <c r="A8" s="69" t="s">
        <v>0</v>
      </c>
      <c r="B8" s="45"/>
      <c r="C8" s="69" t="s">
        <v>18</v>
      </c>
      <c r="D8" s="46"/>
      <c r="E8" s="70" t="s">
        <v>2</v>
      </c>
      <c r="F8" s="71" t="s">
        <v>65</v>
      </c>
      <c r="G8" s="70" t="s">
        <v>44</v>
      </c>
      <c r="H8" s="71" t="s">
        <v>47</v>
      </c>
      <c r="I8" s="46"/>
      <c r="J8" s="69" t="s">
        <v>15</v>
      </c>
      <c r="K8" s="70" t="s">
        <v>36</v>
      </c>
      <c r="L8" s="46"/>
      <c r="M8" s="151"/>
      <c r="N8" s="20"/>
    </row>
    <row r="9" spans="1:15" s="13" customFormat="1" ht="6.75" customHeight="1">
      <c r="A9" s="19"/>
      <c r="B9" s="19"/>
      <c r="C9" s="19"/>
      <c r="D9" s="21"/>
      <c r="E9" s="22"/>
      <c r="F9" s="19"/>
      <c r="G9" s="22"/>
      <c r="H9" s="19"/>
      <c r="I9" s="21"/>
      <c r="J9" s="21"/>
      <c r="K9" s="21"/>
      <c r="L9" s="21"/>
      <c r="M9" s="21"/>
      <c r="N9" s="21"/>
    </row>
    <row r="10" spans="1:15">
      <c r="N10" s="16"/>
    </row>
    <row r="11" spans="1:15" ht="21" customHeight="1">
      <c r="A11" s="73">
        <v>2025</v>
      </c>
      <c r="B11" s="23"/>
      <c r="C11" s="75">
        <v>2787370243.27</v>
      </c>
      <c r="D11" s="25"/>
      <c r="E11" s="85" t="s">
        <v>68</v>
      </c>
      <c r="F11" s="128" t="s">
        <v>67</v>
      </c>
      <c r="G11" s="82">
        <v>1</v>
      </c>
      <c r="H11" s="81">
        <v>66626170</v>
      </c>
      <c r="I11" s="16"/>
      <c r="J11" s="74">
        <v>3691072956.8299999</v>
      </c>
      <c r="K11" s="81" t="s">
        <v>33</v>
      </c>
      <c r="L11" s="16"/>
      <c r="M11" s="85" t="s">
        <v>33</v>
      </c>
      <c r="N11" s="16"/>
    </row>
    <row r="12" spans="1:15" ht="15.75">
      <c r="A12" s="73">
        <v>2024</v>
      </c>
      <c r="B12" s="23"/>
      <c r="C12" s="75">
        <v>2628413668.6700001</v>
      </c>
      <c r="D12" s="25"/>
      <c r="E12" s="130">
        <f>F12+H12</f>
        <v>849789100</v>
      </c>
      <c r="F12" s="83">
        <v>783197420</v>
      </c>
      <c r="G12" s="82">
        <v>1</v>
      </c>
      <c r="H12" s="81">
        <v>66591679.999999993</v>
      </c>
      <c r="I12" s="16"/>
      <c r="J12" s="74">
        <f>C12+IF(F12="-",0,F12)+H12</f>
        <v>3478202768.6700001</v>
      </c>
      <c r="K12" s="84">
        <f t="shared" ref="K12:K24" si="0">+J12/M12</f>
        <v>0.26959412900336766</v>
      </c>
      <c r="L12" s="16"/>
      <c r="M12" s="74">
        <v>12901626535.889999</v>
      </c>
      <c r="N12" s="16"/>
      <c r="O12" s="8"/>
    </row>
    <row r="13" spans="1:15" ht="15.75">
      <c r="A13" s="73">
        <v>2023</v>
      </c>
      <c r="B13" s="23"/>
      <c r="C13" s="75">
        <v>2442565600.0400004</v>
      </c>
      <c r="D13" s="25"/>
      <c r="E13" s="130">
        <f>F13+H13</f>
        <v>849792440</v>
      </c>
      <c r="F13" s="83">
        <v>783197420</v>
      </c>
      <c r="G13" s="82">
        <v>1</v>
      </c>
      <c r="H13" s="81">
        <f>'Comunidad Foral de Navarra'!F12+'Pais Vasco'!F12</f>
        <v>66595020</v>
      </c>
      <c r="I13" s="16"/>
      <c r="J13" s="74">
        <f>C13+IF(F13="-",0,F13)+H13</f>
        <v>3292358040.0400004</v>
      </c>
      <c r="K13" s="84">
        <f t="shared" si="0"/>
        <v>0.28574977519286515</v>
      </c>
      <c r="L13" s="16"/>
      <c r="M13" s="74">
        <v>11521821978.049999</v>
      </c>
      <c r="N13" s="16"/>
    </row>
    <row r="14" spans="1:15" ht="15.75">
      <c r="A14" s="73">
        <v>2022</v>
      </c>
      <c r="B14" s="23"/>
      <c r="C14" s="75">
        <v>2137505748.4299998</v>
      </c>
      <c r="D14" s="25"/>
      <c r="E14" s="130">
        <f>F14+H14</f>
        <v>523744450</v>
      </c>
      <c r="F14" s="83">
        <v>483197420</v>
      </c>
      <c r="G14" s="82">
        <v>1</v>
      </c>
      <c r="H14" s="74">
        <v>40547030</v>
      </c>
      <c r="I14" s="16"/>
      <c r="J14" s="74">
        <f>C14+IF(F14="-",0,F14)+H14</f>
        <v>2661250198.4299998</v>
      </c>
      <c r="K14" s="84">
        <f t="shared" si="0"/>
        <v>0.25953715136075944</v>
      </c>
      <c r="L14" s="16"/>
      <c r="M14" s="74">
        <v>10253831424.429998</v>
      </c>
      <c r="N14" s="16"/>
    </row>
    <row r="15" spans="1:15" ht="15.75">
      <c r="A15" s="73" t="s">
        <v>50</v>
      </c>
      <c r="B15" s="23"/>
      <c r="C15" s="75">
        <v>1685478861.9899998</v>
      </c>
      <c r="D15" s="25"/>
      <c r="E15" s="130">
        <f>F15+H15</f>
        <v>306961650</v>
      </c>
      <c r="F15" s="74">
        <v>283197420</v>
      </c>
      <c r="G15" s="82">
        <v>1</v>
      </c>
      <c r="H15" s="74">
        <v>23764230</v>
      </c>
      <c r="I15" s="16"/>
      <c r="J15" s="74">
        <f>C15+F15+H15</f>
        <v>1992440511.9899998</v>
      </c>
      <c r="K15" s="84">
        <f t="shared" si="0"/>
        <v>0.20530787852186541</v>
      </c>
      <c r="L15" s="16"/>
      <c r="M15" s="74">
        <v>9704647119.8999977</v>
      </c>
      <c r="N15" s="16"/>
    </row>
    <row r="16" spans="1:15" ht="15.75">
      <c r="A16" s="73">
        <v>2020</v>
      </c>
      <c r="B16" s="23"/>
      <c r="C16" s="75">
        <v>1384058400.0499997</v>
      </c>
      <c r="D16" s="25"/>
      <c r="E16" s="81" t="s">
        <v>33</v>
      </c>
      <c r="F16" s="81" t="s">
        <v>33</v>
      </c>
      <c r="G16" s="81" t="s">
        <v>33</v>
      </c>
      <c r="H16" s="81">
        <v>0</v>
      </c>
      <c r="I16" s="16"/>
      <c r="J16" s="74">
        <v>1384058400.0499997</v>
      </c>
      <c r="K16" s="84">
        <f t="shared" si="0"/>
        <v>0.15538208927392722</v>
      </c>
      <c r="L16" s="16"/>
      <c r="M16" s="74">
        <v>8907451344.7299995</v>
      </c>
      <c r="N16" s="16"/>
    </row>
    <row r="17" spans="1:14" ht="15.75">
      <c r="A17" s="73">
        <v>2019</v>
      </c>
      <c r="B17" s="23"/>
      <c r="C17" s="75">
        <v>1382221711.3072627</v>
      </c>
      <c r="D17" s="25"/>
      <c r="E17" s="81" t="s">
        <v>33</v>
      </c>
      <c r="F17" s="81" t="s">
        <v>33</v>
      </c>
      <c r="G17" s="81" t="s">
        <v>33</v>
      </c>
      <c r="H17" s="81">
        <v>0</v>
      </c>
      <c r="I17" s="16"/>
      <c r="J17" s="74">
        <v>1382221711.3072627</v>
      </c>
      <c r="K17" s="84">
        <f t="shared" si="0"/>
        <v>0.1605978749045982</v>
      </c>
      <c r="L17" s="16"/>
      <c r="M17" s="74">
        <v>8606724790.9000015</v>
      </c>
      <c r="N17" s="16"/>
    </row>
    <row r="18" spans="1:14" ht="15.75">
      <c r="A18" s="73">
        <v>2018</v>
      </c>
      <c r="B18" s="23"/>
      <c r="C18" s="75">
        <v>1347603295.8800001</v>
      </c>
      <c r="D18" s="16"/>
      <c r="E18" s="81" t="s">
        <v>33</v>
      </c>
      <c r="F18" s="81" t="s">
        <v>33</v>
      </c>
      <c r="G18" s="81" t="s">
        <v>33</v>
      </c>
      <c r="H18" s="81">
        <v>0</v>
      </c>
      <c r="I18" s="16"/>
      <c r="J18" s="74">
        <v>1347603295.8800001</v>
      </c>
      <c r="K18" s="84">
        <f t="shared" si="0"/>
        <v>0.1669159295986179</v>
      </c>
      <c r="L18" s="16"/>
      <c r="M18" s="74">
        <v>8073545162.0500011</v>
      </c>
      <c r="N18" s="16"/>
    </row>
    <row r="19" spans="1:14" ht="15.75">
      <c r="A19" s="73">
        <v>2017</v>
      </c>
      <c r="B19" s="23"/>
      <c r="C19" s="75">
        <v>1228347476.0699999</v>
      </c>
      <c r="D19" s="25"/>
      <c r="E19" s="81" t="s">
        <v>33</v>
      </c>
      <c r="F19" s="81" t="s">
        <v>33</v>
      </c>
      <c r="G19" s="81" t="s">
        <v>33</v>
      </c>
      <c r="H19" s="81">
        <v>0</v>
      </c>
      <c r="I19" s="16"/>
      <c r="J19" s="74">
        <v>1228347476.0699999</v>
      </c>
      <c r="K19" s="84">
        <f t="shared" si="0"/>
        <v>0.16225824756045398</v>
      </c>
      <c r="L19" s="16"/>
      <c r="M19" s="74">
        <v>7570323817.3600006</v>
      </c>
      <c r="N19" s="16"/>
    </row>
    <row r="20" spans="1:14" ht="15.75">
      <c r="A20" s="73">
        <v>2016</v>
      </c>
      <c r="B20" s="23"/>
      <c r="C20" s="75">
        <v>1191547570.4399998</v>
      </c>
      <c r="D20" s="16"/>
      <c r="E20" s="81" t="s">
        <v>33</v>
      </c>
      <c r="F20" s="81" t="s">
        <v>33</v>
      </c>
      <c r="G20" s="81" t="s">
        <v>33</v>
      </c>
      <c r="H20" s="81">
        <v>0</v>
      </c>
      <c r="I20" s="16"/>
      <c r="J20" s="74">
        <v>1191547570.4399998</v>
      </c>
      <c r="K20" s="84">
        <f t="shared" si="0"/>
        <v>0.16312888797287431</v>
      </c>
      <c r="L20" s="16"/>
      <c r="M20" s="74">
        <v>7304332085.1800013</v>
      </c>
      <c r="N20" s="16"/>
    </row>
    <row r="21" spans="1:14" ht="15.75">
      <c r="A21" s="73">
        <v>2015</v>
      </c>
      <c r="B21" s="23"/>
      <c r="C21" s="75">
        <v>1193202662.4599998</v>
      </c>
      <c r="D21" s="16"/>
      <c r="E21" s="81" t="s">
        <v>33</v>
      </c>
      <c r="F21" s="81" t="s">
        <v>33</v>
      </c>
      <c r="G21" s="81" t="s">
        <v>33</v>
      </c>
      <c r="H21" s="81">
        <v>0</v>
      </c>
      <c r="I21" s="16"/>
      <c r="J21" s="74">
        <v>1193202662.4599998</v>
      </c>
      <c r="K21" s="84">
        <f t="shared" si="0"/>
        <v>0.16680639843758382</v>
      </c>
      <c r="L21" s="16"/>
      <c r="M21" s="74">
        <v>7153218783.1900005</v>
      </c>
      <c r="N21" s="16"/>
    </row>
    <row r="22" spans="1:14" ht="15.75">
      <c r="A22" s="73">
        <v>2014</v>
      </c>
      <c r="B22" s="23"/>
      <c r="C22" s="75">
        <v>1128264134.9300001</v>
      </c>
      <c r="D22" s="25"/>
      <c r="E22" s="81" t="s">
        <v>33</v>
      </c>
      <c r="F22" s="81" t="s">
        <v>33</v>
      </c>
      <c r="G22" s="81" t="s">
        <v>33</v>
      </c>
      <c r="H22" s="81">
        <v>0</v>
      </c>
      <c r="I22" s="16"/>
      <c r="J22" s="74">
        <v>1128264134.9300001</v>
      </c>
      <c r="K22" s="84">
        <f t="shared" si="0"/>
        <v>0.17000272238383929</v>
      </c>
      <c r="L22" s="16"/>
      <c r="M22" s="74">
        <v>6636741571.6000004</v>
      </c>
      <c r="N22" s="16" t="s">
        <v>43</v>
      </c>
    </row>
    <row r="23" spans="1:14" ht="15.75">
      <c r="A23" s="73">
        <v>2013</v>
      </c>
      <c r="B23" s="23"/>
      <c r="C23" s="75">
        <v>1216380618.5099998</v>
      </c>
      <c r="D23" s="16"/>
      <c r="E23" s="81" t="s">
        <v>33</v>
      </c>
      <c r="F23" s="81" t="s">
        <v>33</v>
      </c>
      <c r="G23" s="81" t="s">
        <v>33</v>
      </c>
      <c r="H23" s="81">
        <v>0</v>
      </c>
      <c r="I23" s="16"/>
      <c r="J23" s="74">
        <v>1216380618.5099998</v>
      </c>
      <c r="K23" s="84">
        <f t="shared" si="0"/>
        <v>0.1786585601637205</v>
      </c>
      <c r="L23" s="16"/>
      <c r="M23" s="74">
        <v>6808409389.3699999</v>
      </c>
      <c r="N23" s="16"/>
    </row>
    <row r="24" spans="1:14" ht="15.75">
      <c r="A24" s="73">
        <v>2012</v>
      </c>
      <c r="B24" s="23"/>
      <c r="C24" s="75">
        <v>1380475400.6200001</v>
      </c>
      <c r="D24" s="16"/>
      <c r="E24" s="81" t="s">
        <v>33</v>
      </c>
      <c r="F24" s="81" t="s">
        <v>33</v>
      </c>
      <c r="G24" s="81" t="s">
        <v>33</v>
      </c>
      <c r="H24" s="81">
        <v>0</v>
      </c>
      <c r="I24" s="16"/>
      <c r="J24" s="74">
        <v>1380475400.6200001</v>
      </c>
      <c r="K24" s="84">
        <f t="shared" si="0"/>
        <v>0.20102668926439873</v>
      </c>
      <c r="L24" s="16"/>
      <c r="M24" s="74">
        <v>6867124985.6000013</v>
      </c>
      <c r="N24" s="16" t="s">
        <v>42</v>
      </c>
    </row>
    <row r="25" spans="1:14" ht="15.75">
      <c r="A25" s="73">
        <v>2011</v>
      </c>
      <c r="B25" s="23"/>
      <c r="C25" s="74">
        <v>1284421236.3699999</v>
      </c>
      <c r="D25" s="16"/>
      <c r="E25" s="130">
        <v>283197420</v>
      </c>
      <c r="F25" s="79">
        <v>282499225</v>
      </c>
      <c r="G25" s="80">
        <v>0.99753459971492675</v>
      </c>
      <c r="H25" s="79">
        <v>23705643.727543179</v>
      </c>
      <c r="I25" s="16"/>
      <c r="J25" s="74">
        <f>C25+F25+H25</f>
        <v>1590626105.097543</v>
      </c>
      <c r="K25" s="81" t="s">
        <v>33</v>
      </c>
      <c r="L25" s="16"/>
      <c r="M25" s="85" t="s">
        <v>33</v>
      </c>
      <c r="N25" s="16"/>
    </row>
    <row r="26" spans="1:14" ht="15.75">
      <c r="A26" s="73">
        <v>2010</v>
      </c>
      <c r="B26" s="23"/>
      <c r="C26" s="74">
        <v>1510040866.8999999</v>
      </c>
      <c r="D26" s="16"/>
      <c r="E26" s="130">
        <v>283197420</v>
      </c>
      <c r="F26" s="79">
        <v>282529889</v>
      </c>
      <c r="G26" s="80">
        <v>0.99764287753751424</v>
      </c>
      <c r="H26" s="79">
        <v>23708213.805460799</v>
      </c>
      <c r="I26" s="16"/>
      <c r="J26" s="74">
        <f>C26+F26+H26</f>
        <v>1816278969.7054605</v>
      </c>
      <c r="K26" s="81" t="s">
        <v>33</v>
      </c>
      <c r="L26" s="16"/>
      <c r="M26" s="85" t="s">
        <v>33</v>
      </c>
      <c r="N26" s="16"/>
    </row>
    <row r="27" spans="1:14" ht="15.75">
      <c r="A27" s="73">
        <v>2009</v>
      </c>
      <c r="B27" s="23"/>
      <c r="C27" s="74">
        <v>1214159534.0800002</v>
      </c>
      <c r="D27" s="24"/>
      <c r="E27" s="130">
        <v>283197420</v>
      </c>
      <c r="F27" s="79">
        <v>282521067</v>
      </c>
      <c r="G27" s="80">
        <v>0.99761172612377613</v>
      </c>
      <c r="H27" s="79">
        <v>23764229.863481201</v>
      </c>
      <c r="I27" s="16"/>
      <c r="J27" s="74">
        <f>C27+F27+H27</f>
        <v>1520444830.9434814</v>
      </c>
      <c r="K27" s="81" t="s">
        <v>33</v>
      </c>
      <c r="L27" s="16"/>
      <c r="M27" s="85" t="s">
        <v>33</v>
      </c>
      <c r="N27" s="16"/>
    </row>
    <row r="28" spans="1:14" ht="15.75">
      <c r="A28" s="73">
        <v>2008</v>
      </c>
      <c r="B28" s="23"/>
      <c r="C28" s="74">
        <v>647223610.48000002</v>
      </c>
      <c r="D28" s="24"/>
      <c r="E28" s="130">
        <v>241019460</v>
      </c>
      <c r="F28" s="79">
        <v>240473206</v>
      </c>
      <c r="G28" s="80">
        <v>0.99773356889937437</v>
      </c>
      <c r="H28" s="79">
        <v>20215423.600682601</v>
      </c>
      <c r="I28" s="16"/>
      <c r="J28" s="74">
        <f>C28+F28+H28</f>
        <v>907912240.08068264</v>
      </c>
      <c r="K28" s="81" t="s">
        <v>33</v>
      </c>
      <c r="L28" s="16"/>
      <c r="M28" s="85" t="s">
        <v>33</v>
      </c>
      <c r="N28" s="16"/>
    </row>
    <row r="29" spans="1:14" ht="15.75">
      <c r="A29" s="73">
        <v>2007</v>
      </c>
      <c r="B29" s="23"/>
      <c r="C29" s="74">
        <v>82563028.540000007</v>
      </c>
      <c r="D29" s="24"/>
      <c r="E29" s="130">
        <v>220000000</v>
      </c>
      <c r="F29" s="79">
        <v>206704234</v>
      </c>
      <c r="G29" s="80">
        <v>0.93956470000000003</v>
      </c>
      <c r="H29" s="79">
        <v>17388680</v>
      </c>
      <c r="I29" s="16"/>
      <c r="J29" s="74">
        <f>C29+F29+H29</f>
        <v>306655942.54000002</v>
      </c>
      <c r="K29" s="81" t="s">
        <v>33</v>
      </c>
      <c r="L29" s="16"/>
      <c r="M29" s="85" t="s">
        <v>33</v>
      </c>
      <c r="N29" s="16"/>
    </row>
    <row r="30" spans="1:14" ht="6.75" customHeight="1" thickBot="1">
      <c r="A30" s="23"/>
      <c r="B30" s="23"/>
      <c r="C30" s="76"/>
      <c r="D30" s="26"/>
      <c r="E30" s="27"/>
      <c r="F30" s="49"/>
      <c r="G30" s="28"/>
      <c r="H30" s="16"/>
      <c r="I30" s="16"/>
      <c r="J30" s="48"/>
      <c r="K30" s="16"/>
      <c r="L30" s="16"/>
      <c r="M30" s="76"/>
      <c r="N30" s="16"/>
    </row>
    <row r="31" spans="1:14" s="7" customFormat="1" ht="16.5" customHeight="1" thickBot="1">
      <c r="A31" s="29" t="s">
        <v>7</v>
      </c>
      <c r="B31" s="30"/>
      <c r="C31" s="77">
        <f>SUM(C11:C29)</f>
        <v>27871843669.037262</v>
      </c>
      <c r="D31" s="20"/>
      <c r="E31" s="31"/>
      <c r="F31" s="77">
        <f>SUM(F11:F29)</f>
        <v>3627517301</v>
      </c>
      <c r="G31" s="32"/>
      <c r="H31" s="77">
        <f>SUM(H11:H29)</f>
        <v>372906320.99716783</v>
      </c>
      <c r="I31" s="33"/>
      <c r="J31" s="77">
        <f>SUM(J11:J29)</f>
        <v>32709343834.594425</v>
      </c>
      <c r="K31" s="33"/>
      <c r="L31" s="33"/>
      <c r="M31" s="90">
        <f>SUM(M11:M29)</f>
        <v>112309798988.25</v>
      </c>
      <c r="N31" s="33"/>
    </row>
    <row r="32" spans="1:14" ht="50.25" customHeight="1">
      <c r="A32" s="153"/>
      <c r="B32" s="153"/>
      <c r="C32" s="153"/>
      <c r="D32" s="16"/>
      <c r="E32" s="152" t="s">
        <v>66</v>
      </c>
      <c r="F32" s="152"/>
      <c r="G32" s="152"/>
      <c r="H32" s="152"/>
      <c r="I32" s="16"/>
      <c r="J32" s="16"/>
      <c r="K32" s="152" t="s">
        <v>63</v>
      </c>
      <c r="L32" s="152"/>
      <c r="M32" s="152"/>
      <c r="N32" s="16"/>
    </row>
    <row r="33" spans="1:14" ht="12.75" customHeight="1">
      <c r="A33" s="34"/>
      <c r="B33" s="34"/>
      <c r="C33" s="34"/>
      <c r="D33" s="34"/>
      <c r="E33" s="152"/>
      <c r="F33" s="152"/>
      <c r="G33" s="152"/>
      <c r="H33" s="152"/>
      <c r="I33" s="16"/>
      <c r="J33" s="16"/>
      <c r="K33" s="34"/>
      <c r="L33" s="16"/>
      <c r="M33" s="16"/>
      <c r="N33" s="16"/>
    </row>
    <row r="34" spans="1:14" ht="64.5" customHeight="1" thickBot="1">
      <c r="A34" s="16"/>
      <c r="B34" s="16"/>
      <c r="C34" s="16"/>
      <c r="D34" s="16"/>
      <c r="E34" s="152" t="s">
        <v>64</v>
      </c>
      <c r="F34" s="152"/>
      <c r="G34" s="152"/>
      <c r="H34" s="152"/>
      <c r="I34" s="16"/>
      <c r="J34" s="16"/>
      <c r="K34" s="16"/>
      <c r="L34" s="16"/>
      <c r="M34" s="16"/>
      <c r="N34" s="16"/>
    </row>
    <row r="35" spans="1:14" ht="37.5" customHeight="1" thickBot="1">
      <c r="A35" s="137" t="s">
        <v>35</v>
      </c>
      <c r="B35" s="138"/>
      <c r="C35" s="138"/>
      <c r="D35" s="138"/>
      <c r="E35" s="138"/>
      <c r="F35" s="138"/>
      <c r="G35" s="138"/>
      <c r="H35" s="139"/>
      <c r="I35" s="35"/>
      <c r="J35" s="35"/>
      <c r="K35" s="36"/>
      <c r="L35" s="16"/>
      <c r="M35" s="16"/>
      <c r="N35" s="16"/>
    </row>
    <row r="36" spans="1:14" ht="13.5" thickBot="1">
      <c r="A36" s="40"/>
      <c r="B36" s="44"/>
      <c r="C36" s="40"/>
      <c r="D36" s="40"/>
      <c r="E36" s="40"/>
      <c r="F36" s="40"/>
      <c r="G36" s="40"/>
      <c r="H36" s="40"/>
      <c r="I36" s="16"/>
      <c r="J36" s="16"/>
      <c r="K36" s="16"/>
      <c r="L36" s="16"/>
      <c r="M36" s="16"/>
      <c r="N36" s="16"/>
    </row>
    <row r="37" spans="1:14" ht="39" customHeight="1" thickBot="1">
      <c r="A37" s="69" t="s">
        <v>0</v>
      </c>
      <c r="B37" s="45"/>
      <c r="C37" s="69" t="s">
        <v>2</v>
      </c>
      <c r="D37" s="40"/>
      <c r="E37" s="69" t="s">
        <v>44</v>
      </c>
      <c r="F37" s="69" t="s">
        <v>45</v>
      </c>
      <c r="G37" s="69" t="s">
        <v>5</v>
      </c>
      <c r="H37" s="69" t="s">
        <v>14</v>
      </c>
      <c r="I37" s="22"/>
      <c r="J37" s="22"/>
      <c r="K37" s="16"/>
      <c r="L37" s="16"/>
      <c r="M37" s="16"/>
      <c r="N37" s="16"/>
    </row>
    <row r="38" spans="1:14" ht="6.75" customHeight="1">
      <c r="A38" s="16"/>
      <c r="B38" s="18"/>
      <c r="C38" s="16"/>
      <c r="D38" s="16"/>
      <c r="E38" s="37"/>
      <c r="F38" s="16"/>
      <c r="G38" s="16"/>
      <c r="H38" s="16"/>
      <c r="I38" s="16"/>
      <c r="J38" s="16"/>
      <c r="K38" s="16"/>
      <c r="L38" s="16"/>
      <c r="M38" s="16"/>
      <c r="N38" s="16"/>
    </row>
    <row r="39" spans="1:14" ht="15.75">
      <c r="A39" s="72">
        <v>2009</v>
      </c>
      <c r="B39" s="23"/>
      <c r="C39" s="89">
        <v>400000000</v>
      </c>
      <c r="D39" s="87"/>
      <c r="E39" s="82">
        <v>0.99776684000000004</v>
      </c>
      <c r="F39" s="89">
        <v>399106736</v>
      </c>
      <c r="G39" s="89">
        <v>259419379</v>
      </c>
      <c r="H39" s="89">
        <v>139687357</v>
      </c>
      <c r="I39" s="38"/>
      <c r="J39" s="38"/>
      <c r="K39" s="16"/>
      <c r="L39" s="39"/>
      <c r="M39" s="16"/>
      <c r="N39" s="16"/>
    </row>
    <row r="40" spans="1:14">
      <c r="B40" s="12"/>
    </row>
    <row r="41" spans="1:14" ht="13.5" thickBot="1">
      <c r="B41" s="12"/>
      <c r="K41" s="3"/>
      <c r="L41" s="3"/>
    </row>
    <row r="42" spans="1:14" ht="15.95" customHeight="1" thickBot="1">
      <c r="A42" s="7" t="s">
        <v>16</v>
      </c>
      <c r="B42" s="12"/>
      <c r="C42" s="90">
        <f>+J31+F39</f>
        <v>33108450570.594425</v>
      </c>
      <c r="D42" s="5"/>
    </row>
    <row r="43" spans="1:14" ht="3" customHeight="1">
      <c r="A43" t="s">
        <v>17</v>
      </c>
      <c r="B43" s="12"/>
      <c r="C43" s="9">
        <v>3753138765.2000003</v>
      </c>
      <c r="D43" s="8"/>
    </row>
    <row r="45" spans="1:14">
      <c r="C45" s="5"/>
    </row>
  </sheetData>
  <mergeCells count="10">
    <mergeCell ref="A35:H35"/>
    <mergeCell ref="A3:K4"/>
    <mergeCell ref="A2:K2"/>
    <mergeCell ref="M3:M8"/>
    <mergeCell ref="J6:K6"/>
    <mergeCell ref="E6:H6"/>
    <mergeCell ref="E32:H33"/>
    <mergeCell ref="K32:M32"/>
    <mergeCell ref="A32:C32"/>
    <mergeCell ref="E34:H34"/>
  </mergeCells>
  <pageMargins left="0.75" right="0.75" top="1" bottom="1"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N44"/>
  <sheetViews>
    <sheetView showGridLines="0" topLeftCell="A6" zoomScale="90" zoomScaleNormal="90" workbookViewId="0">
      <selection activeCell="J31" sqref="J31:L31"/>
    </sheetView>
  </sheetViews>
  <sheetFormatPr baseColWidth="10" defaultRowHeight="12.75"/>
  <cols>
    <col min="1" max="1" width="24.855468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54</v>
      </c>
      <c r="M3" s="4"/>
    </row>
    <row r="4" spans="1:14" ht="24" customHeight="1" thickBot="1">
      <c r="A4" s="156" t="s">
        <v>12</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
    </row>
    <row r="7" spans="1:14" ht="12.95" customHeight="1" thickBot="1">
      <c r="A7" s="40"/>
      <c r="B7" s="44"/>
      <c r="C7" s="40"/>
      <c r="D7" s="40"/>
      <c r="E7" s="40"/>
      <c r="F7" s="40"/>
      <c r="G7" s="40"/>
      <c r="H7" s="40"/>
      <c r="I7" s="40"/>
      <c r="J7" s="40"/>
      <c r="K7" s="40"/>
      <c r="L7" s="150"/>
    </row>
    <row r="8" spans="1:14" s="2" customFormat="1" ht="39" customHeight="1" thickBot="1">
      <c r="A8" s="69" t="s">
        <v>0</v>
      </c>
      <c r="B8" s="45"/>
      <c r="C8" s="69" t="s">
        <v>18</v>
      </c>
      <c r="D8" s="46"/>
      <c r="E8" s="70" t="s">
        <v>2</v>
      </c>
      <c r="F8" s="69" t="s">
        <v>3</v>
      </c>
      <c r="G8" s="70" t="s">
        <v>1</v>
      </c>
      <c r="H8" s="46"/>
      <c r="I8" s="69" t="s">
        <v>18</v>
      </c>
      <c r="J8" s="70" t="s">
        <v>36</v>
      </c>
      <c r="K8" s="46"/>
      <c r="L8" s="151"/>
    </row>
    <row r="9" spans="1:14" s="13" customFormat="1" ht="9.75" customHeight="1">
      <c r="A9" s="45"/>
      <c r="B9" s="45"/>
      <c r="C9" s="45"/>
      <c r="D9" s="51"/>
      <c r="E9" s="52"/>
      <c r="F9" s="45"/>
      <c r="G9" s="52"/>
      <c r="H9" s="51"/>
      <c r="I9" s="51"/>
      <c r="J9" s="51"/>
      <c r="K9" s="51"/>
      <c r="L9" s="51"/>
    </row>
    <row r="10" spans="1:14" ht="15.75">
      <c r="A10" s="73">
        <f>Total!A11</f>
        <v>2025</v>
      </c>
      <c r="B10" s="23"/>
      <c r="C10" s="129">
        <v>631711950.68000007</v>
      </c>
      <c r="D10" s="86"/>
      <c r="E10" s="78">
        <v>970328883.55999994</v>
      </c>
      <c r="F10" s="83">
        <v>170639744.49000001</v>
      </c>
      <c r="G10" s="82">
        <f>+F10/E10</f>
        <v>0.17585763691166942</v>
      </c>
      <c r="H10" s="87"/>
      <c r="I10" s="74">
        <f>+C10+F10</f>
        <v>802351695.17000008</v>
      </c>
      <c r="J10" s="84" t="s">
        <v>33</v>
      </c>
      <c r="K10" s="87"/>
      <c r="L10" s="85" t="s">
        <v>33</v>
      </c>
    </row>
    <row r="11" spans="1:14" ht="15.75">
      <c r="A11" s="73">
        <f>Total!A12</f>
        <v>2024</v>
      </c>
      <c r="B11" s="23"/>
      <c r="C11" s="75">
        <v>596128218.72000003</v>
      </c>
      <c r="D11" s="86"/>
      <c r="E11" s="78">
        <v>849823590</v>
      </c>
      <c r="F11" s="83">
        <v>142592485.65508199</v>
      </c>
      <c r="G11" s="82">
        <f>+F11/E11</f>
        <v>0.16779068895355329</v>
      </c>
      <c r="H11" s="87"/>
      <c r="I11" s="74">
        <f>+C11+F11</f>
        <v>738720704.37508202</v>
      </c>
      <c r="J11" s="84">
        <f t="shared" ref="J11:J23" si="0">+I11/L11</f>
        <v>0.34897029028464865</v>
      </c>
      <c r="K11" s="87"/>
      <c r="L11" s="74">
        <v>2116858440.22</v>
      </c>
    </row>
    <row r="12" spans="1:14" ht="15.75">
      <c r="A12" s="73">
        <v>2023</v>
      </c>
      <c r="B12" s="23"/>
      <c r="C12" s="75">
        <v>557101144.38</v>
      </c>
      <c r="D12" s="86"/>
      <c r="E12" s="78">
        <v>849792440</v>
      </c>
      <c r="F12" s="83">
        <v>172141539.81</v>
      </c>
      <c r="G12" s="82">
        <f>+F12/E12</f>
        <v>0.2025689235479666</v>
      </c>
      <c r="H12" s="87"/>
      <c r="I12" s="74">
        <f>+C12+F12</f>
        <v>729242684.19000006</v>
      </c>
      <c r="J12" s="84">
        <f t="shared" si="0"/>
        <v>0.37740184421369921</v>
      </c>
      <c r="K12" s="87"/>
      <c r="L12" s="74">
        <v>1932271119.95</v>
      </c>
    </row>
    <row r="13" spans="1:14" ht="15.75">
      <c r="A13" s="73">
        <v>2022</v>
      </c>
      <c r="B13" s="23"/>
      <c r="C13" s="75">
        <v>480022999.60000002</v>
      </c>
      <c r="D13" s="86"/>
      <c r="E13" s="78">
        <v>523744450</v>
      </c>
      <c r="F13" s="83">
        <v>89672140.150000006</v>
      </c>
      <c r="G13" s="82">
        <f>+F13/E13</f>
        <v>0.17121353772818024</v>
      </c>
      <c r="H13" s="87"/>
      <c r="I13" s="74">
        <f>SUM(C13,F13)</f>
        <v>569695139.75</v>
      </c>
      <c r="J13" s="84">
        <f t="shared" si="0"/>
        <v>0.33128371320743466</v>
      </c>
      <c r="K13" s="87"/>
      <c r="L13" s="74">
        <v>1719659364.5799999</v>
      </c>
    </row>
    <row r="14" spans="1:14" ht="15.75">
      <c r="A14" s="73">
        <v>2021</v>
      </c>
      <c r="B14" s="23"/>
      <c r="C14" s="75">
        <v>341478861.59999996</v>
      </c>
      <c r="D14" s="86"/>
      <c r="E14" s="78">
        <v>306961650</v>
      </c>
      <c r="F14" s="74">
        <v>53427263.859999999</v>
      </c>
      <c r="G14" s="82">
        <f>+F14/E14</f>
        <v>0.17405191775584997</v>
      </c>
      <c r="H14" s="87"/>
      <c r="I14" s="74">
        <f>SUM(C14,F14)</f>
        <v>394906125.45999998</v>
      </c>
      <c r="J14" s="84">
        <f t="shared" si="0"/>
        <v>0.24735063822336895</v>
      </c>
      <c r="K14" s="87"/>
      <c r="L14" s="74">
        <v>1596543790.21</v>
      </c>
    </row>
    <row r="15" spans="1:14" ht="15.75">
      <c r="A15" s="73">
        <v>2020</v>
      </c>
      <c r="B15" s="23"/>
      <c r="C15" s="75">
        <v>272970380.93000001</v>
      </c>
      <c r="D15" s="86"/>
      <c r="E15" s="81" t="s">
        <v>33</v>
      </c>
      <c r="F15" s="81" t="s">
        <v>33</v>
      </c>
      <c r="G15" s="81" t="s">
        <v>33</v>
      </c>
      <c r="H15" s="87"/>
      <c r="I15" s="74">
        <v>272970380.93000001</v>
      </c>
      <c r="J15" s="84">
        <f t="shared" si="0"/>
        <v>0.19694740349676806</v>
      </c>
      <c r="K15" s="87"/>
      <c r="L15" s="74">
        <v>1386006497.5899999</v>
      </c>
    </row>
    <row r="16" spans="1:14" ht="16.5" customHeight="1">
      <c r="A16" s="73">
        <v>2019</v>
      </c>
      <c r="B16" s="23"/>
      <c r="C16" s="75">
        <v>260607408.6305846</v>
      </c>
      <c r="D16" s="86"/>
      <c r="E16" s="81" t="s">
        <v>33</v>
      </c>
      <c r="F16" s="81" t="s">
        <v>33</v>
      </c>
      <c r="G16" s="81" t="s">
        <v>33</v>
      </c>
      <c r="H16" s="87"/>
      <c r="I16" s="74">
        <v>260607408.6305846</v>
      </c>
      <c r="J16" s="84">
        <f t="shared" si="0"/>
        <v>0.19218155722942468</v>
      </c>
      <c r="K16" s="87"/>
      <c r="L16" s="74">
        <v>1356047960</v>
      </c>
    </row>
    <row r="17" spans="1:12" ht="16.5" customHeight="1">
      <c r="A17" s="73">
        <v>2018</v>
      </c>
      <c r="B17" s="23"/>
      <c r="C17" s="75">
        <v>248034345.63999996</v>
      </c>
      <c r="D17" s="87"/>
      <c r="E17" s="81" t="s">
        <v>33</v>
      </c>
      <c r="F17" s="81" t="s">
        <v>33</v>
      </c>
      <c r="G17" s="81" t="s">
        <v>33</v>
      </c>
      <c r="H17" s="87"/>
      <c r="I17" s="74">
        <v>248034345.63999996</v>
      </c>
      <c r="J17" s="84">
        <f t="shared" si="0"/>
        <v>0.1967343230095947</v>
      </c>
      <c r="K17" s="87"/>
      <c r="L17" s="74">
        <v>1260757868</v>
      </c>
    </row>
    <row r="18" spans="1:12" ht="16.5" customHeight="1">
      <c r="A18" s="73">
        <v>2017</v>
      </c>
      <c r="B18" s="23"/>
      <c r="C18" s="75">
        <v>230435444.24000001</v>
      </c>
      <c r="D18" s="86"/>
      <c r="E18" s="81" t="s">
        <v>33</v>
      </c>
      <c r="F18" s="81" t="s">
        <v>33</v>
      </c>
      <c r="G18" s="81" t="s">
        <v>33</v>
      </c>
      <c r="H18" s="87"/>
      <c r="I18" s="74">
        <v>230435444.24000001</v>
      </c>
      <c r="J18" s="84">
        <f t="shared" si="0"/>
        <v>0.19788525407511665</v>
      </c>
      <c r="K18" s="87"/>
      <c r="L18" s="74">
        <v>1164490226</v>
      </c>
    </row>
    <row r="19" spans="1:12" ht="16.5" customHeight="1">
      <c r="A19" s="73">
        <v>2016</v>
      </c>
      <c r="B19" s="23"/>
      <c r="C19" s="75">
        <v>232933455.69</v>
      </c>
      <c r="D19" s="87"/>
      <c r="E19" s="81" t="s">
        <v>33</v>
      </c>
      <c r="F19" s="81" t="s">
        <v>33</v>
      </c>
      <c r="G19" s="81" t="s">
        <v>33</v>
      </c>
      <c r="H19" s="87"/>
      <c r="I19" s="74">
        <v>232933455.69</v>
      </c>
      <c r="J19" s="84">
        <f t="shared" si="0"/>
        <v>0.19967541511635489</v>
      </c>
      <c r="K19" s="87"/>
      <c r="L19" s="74">
        <v>1166560518</v>
      </c>
    </row>
    <row r="20" spans="1:12" ht="16.5" customHeight="1">
      <c r="A20" s="73">
        <v>2015</v>
      </c>
      <c r="B20" s="23"/>
      <c r="C20" s="75">
        <v>241627717.24000001</v>
      </c>
      <c r="D20" s="87"/>
      <c r="E20" s="81" t="s">
        <v>33</v>
      </c>
      <c r="F20" s="81" t="s">
        <v>33</v>
      </c>
      <c r="G20" s="81" t="s">
        <v>33</v>
      </c>
      <c r="H20" s="87"/>
      <c r="I20" s="74">
        <v>241627717.24000001</v>
      </c>
      <c r="J20" s="84">
        <f t="shared" si="0"/>
        <v>0.21339171090256159</v>
      </c>
      <c r="K20" s="87"/>
      <c r="L20" s="74">
        <v>1132320071</v>
      </c>
    </row>
    <row r="21" spans="1:12" ht="16.5" customHeight="1">
      <c r="A21" s="73">
        <v>2014</v>
      </c>
      <c r="B21" s="23"/>
      <c r="C21" s="75">
        <v>251935010.89000002</v>
      </c>
      <c r="D21" s="86"/>
      <c r="E21" s="81" t="s">
        <v>33</v>
      </c>
      <c r="F21" s="81" t="s">
        <v>33</v>
      </c>
      <c r="G21" s="81" t="s">
        <v>33</v>
      </c>
      <c r="H21" s="87"/>
      <c r="I21" s="74">
        <v>251935010.89000002</v>
      </c>
      <c r="J21" s="84">
        <f t="shared" si="0"/>
        <v>0.2250542463385404</v>
      </c>
      <c r="K21" s="87"/>
      <c r="L21" s="74">
        <v>1119441268</v>
      </c>
    </row>
    <row r="22" spans="1:12" ht="16.5" customHeight="1">
      <c r="A22" s="73">
        <v>2013</v>
      </c>
      <c r="B22" s="23"/>
      <c r="C22" s="75">
        <v>273954583.87</v>
      </c>
      <c r="D22" s="87"/>
      <c r="E22" s="81" t="s">
        <v>33</v>
      </c>
      <c r="F22" s="81" t="s">
        <v>33</v>
      </c>
      <c r="G22" s="81" t="s">
        <v>33</v>
      </c>
      <c r="H22" s="87"/>
      <c r="I22" s="74">
        <v>273954583.87</v>
      </c>
      <c r="J22" s="84">
        <f t="shared" si="0"/>
        <v>0.22852388132366405</v>
      </c>
      <c r="K22" s="87"/>
      <c r="L22" s="74">
        <v>1198800678</v>
      </c>
    </row>
    <row r="23" spans="1:12" ht="16.5" customHeight="1">
      <c r="A23" s="73">
        <v>2012</v>
      </c>
      <c r="B23" s="23"/>
      <c r="C23" s="75">
        <v>334939642.13000005</v>
      </c>
      <c r="D23" s="87"/>
      <c r="E23" s="81" t="s">
        <v>33</v>
      </c>
      <c r="F23" s="81" t="s">
        <v>33</v>
      </c>
      <c r="G23" s="81" t="s">
        <v>33</v>
      </c>
      <c r="H23" s="87"/>
      <c r="I23" s="74">
        <v>334939642.13000005</v>
      </c>
      <c r="J23" s="84">
        <f t="shared" si="0"/>
        <v>0.25474105940275577</v>
      </c>
      <c r="K23" s="87"/>
      <c r="L23" s="74">
        <v>1314823935</v>
      </c>
    </row>
    <row r="24" spans="1:12" ht="16.5" customHeight="1">
      <c r="A24" s="73">
        <v>2011</v>
      </c>
      <c r="B24" s="23"/>
      <c r="C24" s="75">
        <v>357196445.36000001</v>
      </c>
      <c r="D24" s="87"/>
      <c r="E24" s="78">
        <v>283197420</v>
      </c>
      <c r="F24" s="74">
        <v>70679673</v>
      </c>
      <c r="G24" s="82">
        <f>+F24/E24</f>
        <v>0.24957739021774986</v>
      </c>
      <c r="H24" s="87"/>
      <c r="I24" s="74">
        <f>+C24+F24</f>
        <v>427876118.36000001</v>
      </c>
      <c r="J24" s="81" t="s">
        <v>33</v>
      </c>
      <c r="K24" s="87"/>
      <c r="L24" s="85" t="s">
        <v>33</v>
      </c>
    </row>
    <row r="25" spans="1:12" ht="16.5" customHeight="1">
      <c r="A25" s="73">
        <v>2010</v>
      </c>
      <c r="B25" s="23"/>
      <c r="C25" s="75">
        <v>375095136.04999989</v>
      </c>
      <c r="D25" s="87"/>
      <c r="E25" s="78">
        <v>283197420</v>
      </c>
      <c r="F25" s="74">
        <v>61329121</v>
      </c>
      <c r="G25" s="82">
        <f>+F25/E25</f>
        <v>0.21655960354441081</v>
      </c>
      <c r="H25" s="87"/>
      <c r="I25" s="74">
        <f>+C25+F25</f>
        <v>436424257.04999989</v>
      </c>
      <c r="J25" s="81" t="s">
        <v>33</v>
      </c>
      <c r="K25" s="87"/>
      <c r="L25" s="85" t="s">
        <v>33</v>
      </c>
    </row>
    <row r="26" spans="1:12" ht="16.5" customHeight="1">
      <c r="A26" s="73">
        <v>2009</v>
      </c>
      <c r="B26" s="23"/>
      <c r="C26" s="75">
        <v>334853467.18000001</v>
      </c>
      <c r="D26" s="87"/>
      <c r="E26" s="78">
        <v>283197420</v>
      </c>
      <c r="F26" s="74">
        <v>55912452</v>
      </c>
      <c r="G26" s="82">
        <f>+F26/E26</f>
        <v>0.19743277322229844</v>
      </c>
      <c r="H26" s="87"/>
      <c r="I26" s="74">
        <f>+C26+F26</f>
        <v>390765919.18000001</v>
      </c>
      <c r="J26" s="81" t="s">
        <v>33</v>
      </c>
      <c r="K26" s="87"/>
      <c r="L26" s="85" t="s">
        <v>33</v>
      </c>
    </row>
    <row r="27" spans="1:12" ht="16.5" customHeight="1">
      <c r="A27" s="73">
        <v>2008</v>
      </c>
      <c r="B27" s="23"/>
      <c r="C27" s="75">
        <v>182702821.46000001</v>
      </c>
      <c r="D27" s="87"/>
      <c r="E27" s="78">
        <v>241019460</v>
      </c>
      <c r="F27" s="74">
        <v>42207117</v>
      </c>
      <c r="G27" s="82">
        <f>+F27/E27</f>
        <v>0.17511912523577972</v>
      </c>
      <c r="H27" s="87"/>
      <c r="I27" s="74">
        <f>+C27+F27</f>
        <v>224909938.46000001</v>
      </c>
      <c r="J27" s="81" t="s">
        <v>33</v>
      </c>
      <c r="K27" s="87"/>
      <c r="L27" s="85" t="s">
        <v>33</v>
      </c>
    </row>
    <row r="28" spans="1:12" ht="16.5" customHeight="1">
      <c r="A28" s="73">
        <v>2007</v>
      </c>
      <c r="B28" s="23"/>
      <c r="C28" s="75">
        <v>33544119.559999999</v>
      </c>
      <c r="D28" s="87"/>
      <c r="E28" s="78">
        <v>220000000</v>
      </c>
      <c r="F28" s="74">
        <v>36246571</v>
      </c>
      <c r="G28" s="82">
        <f>+F28/E28</f>
        <v>0.16475714090909091</v>
      </c>
      <c r="H28" s="87"/>
      <c r="I28" s="74">
        <f>+C28+F28</f>
        <v>69790690.560000002</v>
      </c>
      <c r="J28" s="81" t="s">
        <v>33</v>
      </c>
      <c r="K28" s="87"/>
      <c r="L28" s="85" t="s">
        <v>33</v>
      </c>
    </row>
    <row r="29" spans="1:12" ht="6.75" customHeight="1" thickBot="1">
      <c r="A29" s="23"/>
      <c r="B29" s="23"/>
      <c r="C29" s="48"/>
      <c r="D29" s="26"/>
      <c r="E29" s="27"/>
      <c r="F29" s="49"/>
      <c r="G29" s="28"/>
      <c r="H29" s="16"/>
      <c r="I29" s="48"/>
      <c r="J29" s="16"/>
      <c r="K29" s="16"/>
      <c r="L29" s="48"/>
    </row>
    <row r="30" spans="1:12" s="7" customFormat="1" ht="16.5" customHeight="1" thickBot="1">
      <c r="A30" s="29" t="s">
        <v>7</v>
      </c>
      <c r="B30" s="30"/>
      <c r="C30" s="77">
        <f>SUM(C10:C28)</f>
        <v>6237273153.8505859</v>
      </c>
      <c r="D30" s="20"/>
      <c r="E30" s="31"/>
      <c r="F30" s="77">
        <f>SUM(F10:F28)</f>
        <v>894848107.96508205</v>
      </c>
      <c r="G30" s="32"/>
      <c r="H30" s="33"/>
      <c r="I30" s="77">
        <f>SUM(I10:I28)</f>
        <v>7132121261.8156672</v>
      </c>
      <c r="J30" s="33"/>
      <c r="K30" s="33"/>
      <c r="L30" s="90">
        <f>SUM(L10:L28)</f>
        <v>18464581736.549999</v>
      </c>
    </row>
    <row r="31" spans="1:12" ht="48.75" customHeight="1">
      <c r="A31" s="153"/>
      <c r="B31" s="153"/>
      <c r="C31" s="153"/>
      <c r="D31" s="50"/>
      <c r="E31" s="153" t="s">
        <v>55</v>
      </c>
      <c r="F31" s="153"/>
      <c r="G31" s="153"/>
      <c r="H31" s="16"/>
      <c r="I31" s="16"/>
      <c r="J31" s="152" t="s">
        <v>53</v>
      </c>
      <c r="K31" s="152"/>
      <c r="L31" s="152"/>
    </row>
    <row r="32" spans="1:12">
      <c r="A32" s="15"/>
      <c r="B32" s="15"/>
      <c r="C32" s="15"/>
      <c r="D32" s="15"/>
      <c r="E32" s="15"/>
      <c r="F32" s="15"/>
      <c r="G32" s="15"/>
      <c r="H32" s="53"/>
      <c r="I32" s="53"/>
      <c r="J32" s="15"/>
      <c r="K32" s="53"/>
      <c r="L32" s="53"/>
    </row>
    <row r="33" spans="1:11" ht="13.5" thickBot="1"/>
    <row r="34" spans="1:11" ht="37.5" customHeight="1" thickBot="1">
      <c r="A34" s="137" t="s">
        <v>35</v>
      </c>
      <c r="B34" s="138"/>
      <c r="C34" s="138"/>
      <c r="D34" s="138"/>
      <c r="E34" s="138"/>
      <c r="F34" s="138"/>
      <c r="G34" s="138"/>
      <c r="H34" s="139"/>
      <c r="I34" s="11"/>
      <c r="J34" s="14"/>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10"/>
    </row>
    <row r="37" spans="1:11" ht="6.75" customHeight="1">
      <c r="A37" s="16"/>
      <c r="B37" s="18"/>
      <c r="C37" s="16"/>
      <c r="D37" s="16"/>
      <c r="E37" s="37"/>
      <c r="F37" s="16"/>
      <c r="G37" s="16"/>
      <c r="H37" s="16"/>
    </row>
    <row r="38" spans="1:11" ht="15.75">
      <c r="A38" s="88">
        <v>2009</v>
      </c>
      <c r="B38" s="23"/>
      <c r="C38" s="89">
        <v>400000000</v>
      </c>
      <c r="D38" s="87"/>
      <c r="E38" s="82">
        <v>0.18566740749999999</v>
      </c>
      <c r="F38" s="89">
        <v>74266963</v>
      </c>
      <c r="G38" s="89">
        <v>48273526</v>
      </c>
      <c r="H38" s="89">
        <v>25993437</v>
      </c>
      <c r="I38" s="6"/>
      <c r="K38" s="3"/>
    </row>
    <row r="39" spans="1:11">
      <c r="A39" s="16"/>
      <c r="B39" s="18"/>
      <c r="C39" s="16"/>
      <c r="D39" s="16"/>
      <c r="E39" s="16"/>
      <c r="F39" s="16"/>
      <c r="G39" s="16"/>
      <c r="H39" s="16"/>
    </row>
    <row r="40" spans="1:11" ht="13.5" thickBot="1">
      <c r="A40" s="16"/>
      <c r="B40" s="18"/>
      <c r="C40" s="16"/>
      <c r="D40" s="16"/>
      <c r="E40" s="16"/>
      <c r="F40" s="16"/>
      <c r="G40" s="16"/>
      <c r="H40" s="16"/>
      <c r="J40" s="3"/>
      <c r="K40" s="3"/>
    </row>
    <row r="41" spans="1:11" ht="15.95" customHeight="1" thickBot="1">
      <c r="A41" s="33" t="s">
        <v>16</v>
      </c>
      <c r="B41" s="18"/>
      <c r="C41" s="122">
        <f>+I30+F38</f>
        <v>7206388224.8156672</v>
      </c>
      <c r="D41" s="120"/>
      <c r="E41" s="16"/>
      <c r="F41" s="16"/>
      <c r="G41" s="16"/>
      <c r="H41" s="16"/>
    </row>
    <row r="42" spans="1:11" ht="3" customHeight="1">
      <c r="A42" t="s">
        <v>17</v>
      </c>
      <c r="B42" s="12"/>
      <c r="C42" s="9">
        <v>870175319.00000012</v>
      </c>
      <c r="D42" s="8"/>
    </row>
    <row r="44" spans="1:11">
      <c r="C44" s="5"/>
    </row>
  </sheetData>
  <mergeCells count="10">
    <mergeCell ref="L3:L8"/>
    <mergeCell ref="A34:H34"/>
    <mergeCell ref="I6:J6"/>
    <mergeCell ref="A2:J2"/>
    <mergeCell ref="A3:J3"/>
    <mergeCell ref="A4:J4"/>
    <mergeCell ref="E6:G6"/>
    <mergeCell ref="J31:L31"/>
    <mergeCell ref="A31:C31"/>
    <mergeCell ref="E31:G31"/>
  </mergeCells>
  <phoneticPr fontId="5" type="noConversion"/>
  <pageMargins left="0.75" right="0.75" top="1" bottom="1" header="0" footer="0"/>
  <pageSetup paperSize="9"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N44"/>
  <sheetViews>
    <sheetView showGridLines="0" topLeftCell="A8" zoomScale="90" zoomScaleNormal="90" workbookViewId="0">
      <selection activeCell="J31" sqref="J31:L31"/>
    </sheetView>
  </sheetViews>
  <sheetFormatPr baseColWidth="10" defaultRowHeight="12.75"/>
  <cols>
    <col min="1" max="1" width="24.57031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49</v>
      </c>
      <c r="M3" s="4"/>
    </row>
    <row r="4" spans="1:14" ht="26.25" customHeight="1" thickBot="1">
      <c r="A4" s="156" t="s">
        <v>13</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
    </row>
    <row r="7" spans="1:14" ht="12.95" customHeight="1" thickBot="1">
      <c r="A7" s="40"/>
      <c r="B7" s="44"/>
      <c r="C7" s="40"/>
      <c r="D7" s="40"/>
      <c r="E7" s="40"/>
      <c r="F7" s="40"/>
      <c r="G7" s="40"/>
      <c r="H7" s="40"/>
      <c r="I7" s="40"/>
      <c r="J7" s="40"/>
      <c r="K7" s="40"/>
      <c r="L7" s="150"/>
    </row>
    <row r="8" spans="1:14" s="2" customFormat="1" ht="39" customHeight="1" thickBot="1">
      <c r="A8" s="69" t="s">
        <v>0</v>
      </c>
      <c r="B8" s="45"/>
      <c r="C8" s="69" t="s">
        <v>18</v>
      </c>
      <c r="D8" s="46"/>
      <c r="E8" s="70" t="s">
        <v>2</v>
      </c>
      <c r="F8" s="69" t="s">
        <v>3</v>
      </c>
      <c r="G8" s="70" t="s">
        <v>1</v>
      </c>
      <c r="H8" s="46"/>
      <c r="I8" s="69" t="s">
        <v>18</v>
      </c>
      <c r="J8" s="70" t="s">
        <v>36</v>
      </c>
      <c r="K8" s="46"/>
      <c r="L8" s="151"/>
    </row>
    <row r="9" spans="1:14" s="13" customFormat="1" ht="12.75" customHeight="1">
      <c r="A9" s="45"/>
      <c r="B9" s="45"/>
      <c r="C9" s="45"/>
      <c r="D9" s="51"/>
      <c r="E9" s="52"/>
      <c r="F9" s="45"/>
      <c r="G9" s="52"/>
      <c r="H9" s="51"/>
      <c r="I9" s="51"/>
      <c r="J9" s="51"/>
      <c r="K9" s="51"/>
      <c r="L9" s="51"/>
    </row>
    <row r="10" spans="1:14" ht="15" customHeight="1">
      <c r="A10" s="73">
        <f>Total!A11</f>
        <v>2025</v>
      </c>
      <c r="B10" s="23"/>
      <c r="C10" s="75">
        <v>74615775.590000004</v>
      </c>
      <c r="D10" s="86"/>
      <c r="E10" s="78">
        <v>970328883.55999994</v>
      </c>
      <c r="F10" s="83">
        <v>36429269.810000002</v>
      </c>
      <c r="G10" s="82">
        <f>+F10/E10</f>
        <v>3.7543219033474656E-2</v>
      </c>
      <c r="H10" s="87"/>
      <c r="I10" s="74">
        <f>+C10+F10</f>
        <v>111045045.40000001</v>
      </c>
      <c r="J10" s="84" t="s">
        <v>33</v>
      </c>
      <c r="K10" s="87"/>
      <c r="L10" s="85" t="s">
        <v>33</v>
      </c>
    </row>
    <row r="11" spans="1:14" ht="15.75">
      <c r="A11" s="73">
        <f>Total!A12</f>
        <v>2024</v>
      </c>
      <c r="B11" s="23"/>
      <c r="C11" s="75">
        <v>70254908.070000008</v>
      </c>
      <c r="D11" s="86"/>
      <c r="E11" s="78">
        <v>849823590</v>
      </c>
      <c r="F11" s="83">
        <v>39941160.633858934</v>
      </c>
      <c r="G11" s="82">
        <f>+F11/E11</f>
        <v>4.6999355047156237E-2</v>
      </c>
      <c r="H11" s="87"/>
      <c r="I11" s="74">
        <f>+C11+F11</f>
        <v>110196068.70385894</v>
      </c>
      <c r="J11" s="84">
        <f t="shared" ref="J11:J23" si="0">+I11/L11</f>
        <v>0.34492112605003211</v>
      </c>
      <c r="K11" s="87"/>
      <c r="L11" s="74">
        <v>319481934.80000001</v>
      </c>
    </row>
    <row r="12" spans="1:14" ht="15.75">
      <c r="A12" s="73">
        <v>2023</v>
      </c>
      <c r="B12" s="23"/>
      <c r="C12" s="75">
        <v>67733202.659999996</v>
      </c>
      <c r="D12" s="86"/>
      <c r="E12" s="78">
        <v>849792440</v>
      </c>
      <c r="F12" s="83">
        <v>30551925.579999998</v>
      </c>
      <c r="G12" s="82">
        <f>+F12/E12</f>
        <v>3.595222096821666E-2</v>
      </c>
      <c r="H12" s="87"/>
      <c r="I12" s="74">
        <f>+C12+F12</f>
        <v>98285128.239999995</v>
      </c>
      <c r="J12" s="84">
        <f t="shared" si="0"/>
        <v>0.33684035826382458</v>
      </c>
      <c r="K12" s="87"/>
      <c r="L12" s="74">
        <v>291785487.77999997</v>
      </c>
    </row>
    <row r="13" spans="1:14" ht="15.75">
      <c r="A13" s="73">
        <v>2022</v>
      </c>
      <c r="B13" s="23"/>
      <c r="C13" s="75">
        <v>57458130.82</v>
      </c>
      <c r="D13" s="86"/>
      <c r="E13" s="78">
        <v>523744450</v>
      </c>
      <c r="F13" s="83">
        <v>20030103.620000001</v>
      </c>
      <c r="G13" s="82">
        <f>+F13/E13</f>
        <v>3.8244039855696806E-2</v>
      </c>
      <c r="H13" s="87"/>
      <c r="I13" s="74">
        <f>SUM(C13,F13)</f>
        <v>77488234.439999998</v>
      </c>
      <c r="J13" s="84">
        <f t="shared" si="0"/>
        <v>0.28979303186770289</v>
      </c>
      <c r="K13" s="87"/>
      <c r="L13" s="74">
        <v>267391641.34</v>
      </c>
    </row>
    <row r="14" spans="1:14" ht="15.75">
      <c r="A14" s="73">
        <v>2021</v>
      </c>
      <c r="B14" s="23"/>
      <c r="C14" s="75">
        <v>45630079.539999999</v>
      </c>
      <c r="D14" s="86"/>
      <c r="E14" s="78">
        <v>306961650</v>
      </c>
      <c r="F14" s="74">
        <v>9158750.0600000005</v>
      </c>
      <c r="G14" s="82">
        <f>+F14/E14</f>
        <v>2.9836789253641294E-2</v>
      </c>
      <c r="H14" s="87"/>
      <c r="I14" s="74">
        <f>SUM(C14,F14)</f>
        <v>54788829.600000001</v>
      </c>
      <c r="J14" s="84">
        <f t="shared" si="0"/>
        <v>0.22538855378505709</v>
      </c>
      <c r="K14" s="87"/>
      <c r="L14" s="74">
        <v>243086122.52000001</v>
      </c>
    </row>
    <row r="15" spans="1:14" ht="15.75">
      <c r="A15" s="73">
        <v>2020</v>
      </c>
      <c r="B15" s="23"/>
      <c r="C15" s="75">
        <v>38896178.109999999</v>
      </c>
      <c r="D15" s="86"/>
      <c r="E15" s="81" t="s">
        <v>33</v>
      </c>
      <c r="F15" s="81" t="s">
        <v>33</v>
      </c>
      <c r="G15" s="81" t="s">
        <v>33</v>
      </c>
      <c r="H15" s="87"/>
      <c r="I15" s="74">
        <v>38896178.109999999</v>
      </c>
      <c r="J15" s="84">
        <f t="shared" si="0"/>
        <v>0.16510875670391473</v>
      </c>
      <c r="K15" s="87"/>
      <c r="L15" s="74">
        <v>235579135.15000001</v>
      </c>
    </row>
    <row r="16" spans="1:14" ht="16.5" customHeight="1">
      <c r="A16" s="73">
        <v>2019</v>
      </c>
      <c r="B16" s="23"/>
      <c r="C16" s="75">
        <v>39606752.5846655</v>
      </c>
      <c r="D16" s="86"/>
      <c r="E16" s="81" t="s">
        <v>33</v>
      </c>
      <c r="F16" s="81" t="s">
        <v>33</v>
      </c>
      <c r="G16" s="81" t="s">
        <v>33</v>
      </c>
      <c r="H16" s="87"/>
      <c r="I16" s="74">
        <v>39606752.5846655</v>
      </c>
      <c r="J16" s="84">
        <f t="shared" si="0"/>
        <v>0.17216915541174321</v>
      </c>
      <c r="K16" s="87"/>
      <c r="L16" s="74">
        <v>230045576.34</v>
      </c>
    </row>
    <row r="17" spans="1:12" ht="16.5" customHeight="1">
      <c r="A17" s="73">
        <v>2018</v>
      </c>
      <c r="B17" s="23"/>
      <c r="C17" s="75">
        <v>36440074.830000006</v>
      </c>
      <c r="D17" s="87"/>
      <c r="E17" s="81" t="s">
        <v>33</v>
      </c>
      <c r="F17" s="81" t="s">
        <v>33</v>
      </c>
      <c r="G17" s="81" t="s">
        <v>33</v>
      </c>
      <c r="H17" s="87"/>
      <c r="I17" s="74">
        <v>36440074.830000006</v>
      </c>
      <c r="J17" s="84">
        <f t="shared" si="0"/>
        <v>0.16432348353148263</v>
      </c>
      <c r="K17" s="87"/>
      <c r="L17" s="74">
        <v>221758168.99000001</v>
      </c>
    </row>
    <row r="18" spans="1:12" ht="16.5" customHeight="1">
      <c r="A18" s="73">
        <v>2017</v>
      </c>
      <c r="B18" s="23"/>
      <c r="C18" s="75">
        <v>32454693.520000003</v>
      </c>
      <c r="D18" s="86"/>
      <c r="E18" s="81" t="s">
        <v>33</v>
      </c>
      <c r="F18" s="81" t="s">
        <v>33</v>
      </c>
      <c r="G18" s="81" t="s">
        <v>33</v>
      </c>
      <c r="H18" s="87"/>
      <c r="I18" s="74">
        <v>32454693.520000003</v>
      </c>
      <c r="J18" s="84">
        <f t="shared" si="0"/>
        <v>0.15540046934807555</v>
      </c>
      <c r="K18" s="87"/>
      <c r="L18" s="74">
        <v>208845530.88</v>
      </c>
    </row>
    <row r="19" spans="1:12" ht="16.5" customHeight="1">
      <c r="A19" s="73">
        <v>2016</v>
      </c>
      <c r="B19" s="23"/>
      <c r="C19" s="75">
        <v>31009356.289999999</v>
      </c>
      <c r="D19" s="87"/>
      <c r="E19" s="81" t="s">
        <v>33</v>
      </c>
      <c r="F19" s="81" t="s">
        <v>33</v>
      </c>
      <c r="G19" s="81" t="s">
        <v>33</v>
      </c>
      <c r="H19" s="87"/>
      <c r="I19" s="74">
        <v>31009356.289999999</v>
      </c>
      <c r="J19" s="84">
        <f t="shared" si="0"/>
        <v>0.15509853749850139</v>
      </c>
      <c r="K19" s="87"/>
      <c r="L19" s="74">
        <v>199933260.43000001</v>
      </c>
    </row>
    <row r="20" spans="1:12" ht="16.5" customHeight="1">
      <c r="A20" s="73">
        <v>2015</v>
      </c>
      <c r="B20" s="23"/>
      <c r="C20" s="75">
        <v>31285166.310000002</v>
      </c>
      <c r="D20" s="87"/>
      <c r="E20" s="81" t="s">
        <v>33</v>
      </c>
      <c r="F20" s="81" t="s">
        <v>33</v>
      </c>
      <c r="G20" s="81" t="s">
        <v>33</v>
      </c>
      <c r="H20" s="87"/>
      <c r="I20" s="74">
        <v>31285166.310000002</v>
      </c>
      <c r="J20" s="84">
        <f t="shared" si="0"/>
        <v>0.16588367746017899</v>
      </c>
      <c r="K20" s="87"/>
      <c r="L20" s="74">
        <v>188597014.41999999</v>
      </c>
    </row>
    <row r="21" spans="1:12" ht="16.5" customHeight="1">
      <c r="A21" s="73">
        <v>2014</v>
      </c>
      <c r="B21" s="23"/>
      <c r="C21" s="75">
        <v>28526742.960000001</v>
      </c>
      <c r="D21" s="86"/>
      <c r="E21" s="81" t="s">
        <v>33</v>
      </c>
      <c r="F21" s="81" t="s">
        <v>33</v>
      </c>
      <c r="G21" s="81" t="s">
        <v>33</v>
      </c>
      <c r="H21" s="87"/>
      <c r="I21" s="74">
        <v>28526742.960000001</v>
      </c>
      <c r="J21" s="84">
        <f t="shared" si="0"/>
        <v>0.15468364162969414</v>
      </c>
      <c r="K21" s="87"/>
      <c r="L21" s="74">
        <v>184419908.00999999</v>
      </c>
    </row>
    <row r="22" spans="1:12" ht="16.5" customHeight="1">
      <c r="A22" s="73">
        <v>2013</v>
      </c>
      <c r="B22" s="23"/>
      <c r="C22" s="75">
        <v>25224243.380000003</v>
      </c>
      <c r="D22" s="87"/>
      <c r="E22" s="81" t="s">
        <v>33</v>
      </c>
      <c r="F22" s="81" t="s">
        <v>33</v>
      </c>
      <c r="G22" s="81" t="s">
        <v>33</v>
      </c>
      <c r="H22" s="87"/>
      <c r="I22" s="74">
        <v>25224243.380000003</v>
      </c>
      <c r="J22" s="84">
        <f t="shared" si="0"/>
        <v>0.15525460549977255</v>
      </c>
      <c r="K22" s="87"/>
      <c r="L22" s="74">
        <v>162470177.93000001</v>
      </c>
    </row>
    <row r="23" spans="1:12" ht="16.5" customHeight="1">
      <c r="A23" s="73">
        <v>2012</v>
      </c>
      <c r="B23" s="23"/>
      <c r="C23" s="75">
        <v>40264234.649999999</v>
      </c>
      <c r="D23" s="87"/>
      <c r="E23" s="81" t="s">
        <v>33</v>
      </c>
      <c r="F23" s="81" t="s">
        <v>33</v>
      </c>
      <c r="G23" s="81" t="s">
        <v>33</v>
      </c>
      <c r="H23" s="87"/>
      <c r="I23" s="74">
        <v>40264234.649999999</v>
      </c>
      <c r="J23" s="84">
        <f t="shared" si="0"/>
        <v>0.21778685304734285</v>
      </c>
      <c r="K23" s="87"/>
      <c r="L23" s="74">
        <v>184879087.44999999</v>
      </c>
    </row>
    <row r="24" spans="1:12" ht="16.5" customHeight="1">
      <c r="A24" s="73">
        <v>2011</v>
      </c>
      <c r="B24" s="23"/>
      <c r="C24" s="75">
        <v>32793958.489999995</v>
      </c>
      <c r="D24" s="87"/>
      <c r="E24" s="78">
        <v>283197420</v>
      </c>
      <c r="F24" s="74">
        <v>11372760</v>
      </c>
      <c r="G24" s="82">
        <f>+F24/E24</f>
        <v>4.0158416697440254E-2</v>
      </c>
      <c r="H24" s="87"/>
      <c r="I24" s="74">
        <f>+C24+F24</f>
        <v>44166718.489999995</v>
      </c>
      <c r="J24" s="81" t="s">
        <v>33</v>
      </c>
      <c r="K24" s="87"/>
      <c r="L24" s="85" t="s">
        <v>33</v>
      </c>
    </row>
    <row r="25" spans="1:12" ht="16.5" customHeight="1">
      <c r="A25" s="73">
        <v>2010</v>
      </c>
      <c r="B25" s="23"/>
      <c r="C25" s="75">
        <v>62364108.160000011</v>
      </c>
      <c r="D25" s="87"/>
      <c r="E25" s="78">
        <v>283197420</v>
      </c>
      <c r="F25" s="74">
        <v>10897358</v>
      </c>
      <c r="G25" s="82">
        <f>+F25/E25</f>
        <v>3.8479722025716194E-2</v>
      </c>
      <c r="H25" s="87"/>
      <c r="I25" s="74">
        <f>+C25+F25</f>
        <v>73261466.160000011</v>
      </c>
      <c r="J25" s="81" t="s">
        <v>33</v>
      </c>
      <c r="K25" s="87"/>
      <c r="L25" s="85" t="s">
        <v>33</v>
      </c>
    </row>
    <row r="26" spans="1:12" ht="16.5" customHeight="1">
      <c r="A26" s="73">
        <v>2009</v>
      </c>
      <c r="B26" s="23"/>
      <c r="C26" s="75">
        <v>48759340.050000012</v>
      </c>
      <c r="D26" s="87"/>
      <c r="E26" s="78">
        <v>283197420</v>
      </c>
      <c r="F26" s="74">
        <v>11384047</v>
      </c>
      <c r="G26" s="82">
        <f>+F26/E26</f>
        <v>4.0198272286520127E-2</v>
      </c>
      <c r="H26" s="87"/>
      <c r="I26" s="74">
        <f>+C26+F26</f>
        <v>60143387.050000012</v>
      </c>
      <c r="J26" s="81" t="s">
        <v>33</v>
      </c>
      <c r="K26" s="87"/>
      <c r="L26" s="85" t="s">
        <v>33</v>
      </c>
    </row>
    <row r="27" spans="1:12" ht="16.5" customHeight="1">
      <c r="A27" s="73">
        <v>2008</v>
      </c>
      <c r="B27" s="23"/>
      <c r="C27" s="75">
        <v>29741508.509999998</v>
      </c>
      <c r="D27" s="87"/>
      <c r="E27" s="78">
        <v>241019460</v>
      </c>
      <c r="F27" s="74">
        <v>9576203</v>
      </c>
      <c r="G27" s="82">
        <f>+F27/E27</f>
        <v>3.9732073916355137E-2</v>
      </c>
      <c r="H27" s="87"/>
      <c r="I27" s="74">
        <f>+C27+F27</f>
        <v>39317711.509999998</v>
      </c>
      <c r="J27" s="81" t="s">
        <v>33</v>
      </c>
      <c r="K27" s="87"/>
      <c r="L27" s="85" t="s">
        <v>33</v>
      </c>
    </row>
    <row r="28" spans="1:12" ht="16.5" customHeight="1">
      <c r="A28" s="73">
        <v>2007</v>
      </c>
      <c r="B28" s="23"/>
      <c r="C28" s="75">
        <v>2565498.5499999998</v>
      </c>
      <c r="D28" s="87"/>
      <c r="E28" s="78">
        <v>220000000</v>
      </c>
      <c r="F28" s="74">
        <v>8380327</v>
      </c>
      <c r="G28" s="82">
        <f>+F28/E28</f>
        <v>3.8092395454545458E-2</v>
      </c>
      <c r="H28" s="87"/>
      <c r="I28" s="74">
        <f>+C28+F28</f>
        <v>10945825.550000001</v>
      </c>
      <c r="J28" s="81" t="s">
        <v>33</v>
      </c>
      <c r="K28" s="87"/>
      <c r="L28" s="85" t="s">
        <v>33</v>
      </c>
    </row>
    <row r="29" spans="1:12" ht="6.75" customHeight="1" thickBot="1">
      <c r="A29" s="23"/>
      <c r="B29" s="23"/>
      <c r="C29" s="76"/>
      <c r="D29" s="91"/>
      <c r="E29" s="92"/>
      <c r="F29" s="93"/>
      <c r="G29" s="94"/>
      <c r="H29" s="87"/>
      <c r="I29" s="76"/>
      <c r="J29" s="87"/>
      <c r="K29" s="87"/>
      <c r="L29" s="76"/>
    </row>
    <row r="30" spans="1:12" s="7" customFormat="1" ht="16.5" customHeight="1" thickBot="1">
      <c r="A30" s="29" t="s">
        <v>7</v>
      </c>
      <c r="B30" s="30"/>
      <c r="C30" s="77">
        <f>SUM(C10:C28)</f>
        <v>795623953.07466555</v>
      </c>
      <c r="D30" s="95"/>
      <c r="E30" s="96"/>
      <c r="F30" s="77">
        <f>SUM(F10:F28)</f>
        <v>187721904.70385894</v>
      </c>
      <c r="G30" s="97"/>
      <c r="H30" s="95"/>
      <c r="I30" s="77">
        <f>SUM(I10:I28)</f>
        <v>983345857.7785244</v>
      </c>
      <c r="J30" s="95"/>
      <c r="K30" s="95"/>
      <c r="L30" s="90">
        <f>SUM(L10:L28)</f>
        <v>2938273046.0399995</v>
      </c>
    </row>
    <row r="31" spans="1:12" ht="52.5" customHeight="1">
      <c r="A31" s="153"/>
      <c r="B31" s="153"/>
      <c r="C31" s="153"/>
      <c r="D31" s="50"/>
      <c r="E31" s="153" t="s">
        <v>55</v>
      </c>
      <c r="F31" s="153"/>
      <c r="G31" s="153"/>
      <c r="H31" s="16"/>
      <c r="I31" s="16"/>
      <c r="J31" s="152" t="s">
        <v>48</v>
      </c>
      <c r="K31" s="152"/>
      <c r="L31" s="152"/>
    </row>
    <row r="32" spans="1:12">
      <c r="A32" s="15"/>
      <c r="B32" s="15"/>
      <c r="C32" s="15"/>
      <c r="D32" s="15"/>
      <c r="E32" s="15"/>
      <c r="F32" s="15"/>
      <c r="G32" s="15"/>
      <c r="H32" s="53"/>
      <c r="I32" s="53"/>
      <c r="J32" s="15"/>
      <c r="K32" s="53"/>
      <c r="L32" s="53"/>
    </row>
    <row r="33" spans="1:11" ht="13.5" thickBot="1"/>
    <row r="34" spans="1:11" ht="37.5" customHeight="1" thickBot="1">
      <c r="A34" s="137" t="s">
        <v>35</v>
      </c>
      <c r="B34" s="138"/>
      <c r="C34" s="138"/>
      <c r="D34" s="138"/>
      <c r="E34" s="138"/>
      <c r="F34" s="138"/>
      <c r="G34" s="138"/>
      <c r="H34" s="139"/>
      <c r="I34" s="11"/>
      <c r="J34" s="14"/>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10"/>
    </row>
    <row r="37" spans="1:11" ht="6.75" customHeight="1">
      <c r="A37" s="16"/>
      <c r="B37" s="18"/>
      <c r="C37" s="16"/>
      <c r="D37" s="16"/>
      <c r="E37" s="37"/>
      <c r="F37" s="16"/>
      <c r="G37" s="16"/>
      <c r="H37" s="16"/>
    </row>
    <row r="38" spans="1:11" ht="15.75">
      <c r="A38" s="88">
        <v>2009</v>
      </c>
      <c r="B38" s="23"/>
      <c r="C38" s="89">
        <v>400000000</v>
      </c>
      <c r="D38" s="87"/>
      <c r="E38" s="82">
        <v>3.8091757499999997E-2</v>
      </c>
      <c r="F38" s="89">
        <v>15236703</v>
      </c>
      <c r="G38" s="89">
        <v>9903857</v>
      </c>
      <c r="H38" s="89">
        <v>5332846</v>
      </c>
      <c r="I38" s="6"/>
      <c r="K38" s="3"/>
    </row>
    <row r="39" spans="1:11">
      <c r="A39" s="16"/>
      <c r="B39" s="18"/>
      <c r="C39" s="16"/>
      <c r="D39" s="16"/>
      <c r="E39" s="16"/>
      <c r="F39" s="16"/>
      <c r="G39" s="16"/>
      <c r="H39" s="16"/>
    </row>
    <row r="40" spans="1:11" ht="13.5" thickBot="1">
      <c r="A40" s="16"/>
      <c r="B40" s="18"/>
      <c r="C40" s="16"/>
      <c r="D40" s="16"/>
      <c r="E40" s="16"/>
      <c r="F40" s="16"/>
      <c r="G40" s="16"/>
      <c r="H40" s="16"/>
      <c r="J40" s="3"/>
      <c r="K40" s="3"/>
    </row>
    <row r="41" spans="1:11" ht="15.95" customHeight="1" thickBot="1">
      <c r="A41" s="33" t="s">
        <v>16</v>
      </c>
      <c r="B41" s="18"/>
      <c r="C41" s="103">
        <f>+I30+F38</f>
        <v>998582560.7785244</v>
      </c>
      <c r="D41" s="120"/>
      <c r="E41" s="16"/>
      <c r="F41" s="16"/>
      <c r="G41" s="16"/>
      <c r="H41" s="16"/>
    </row>
    <row r="42" spans="1:11" ht="3" customHeight="1">
      <c r="A42" t="s">
        <v>17</v>
      </c>
      <c r="B42" s="12"/>
      <c r="C42" s="9">
        <v>101365587.31</v>
      </c>
      <c r="D42" s="8"/>
    </row>
    <row r="44" spans="1:11">
      <c r="C44" s="5"/>
    </row>
  </sheetData>
  <mergeCells count="10">
    <mergeCell ref="L3:L8"/>
    <mergeCell ref="A34:H34"/>
    <mergeCell ref="I6:J6"/>
    <mergeCell ref="A2:J2"/>
    <mergeCell ref="A3:J3"/>
    <mergeCell ref="A4:J4"/>
    <mergeCell ref="E6:G6"/>
    <mergeCell ref="J31:L31"/>
    <mergeCell ref="A31:C31"/>
    <mergeCell ref="E31:G31"/>
  </mergeCells>
  <phoneticPr fontId="5" type="noConversion"/>
  <pageMargins left="0.75" right="0.75" top="1" bottom="1" header="0" footer="0"/>
  <pageSetup paperSize="9" scale="5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1:N44"/>
  <sheetViews>
    <sheetView showGridLines="0" topLeftCell="A5" zoomScale="90" zoomScaleNormal="90" workbookViewId="0">
      <selection activeCell="J31" sqref="J31:L31"/>
    </sheetView>
  </sheetViews>
  <sheetFormatPr baseColWidth="10" defaultRowHeight="12.75"/>
  <cols>
    <col min="1" max="1" width="24.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5" t="s">
        <v>9</v>
      </c>
      <c r="B2" s="155"/>
      <c r="C2" s="155"/>
      <c r="D2" s="155"/>
      <c r="E2" s="155"/>
      <c r="F2" s="155"/>
      <c r="G2" s="155"/>
      <c r="H2" s="155"/>
      <c r="I2" s="155"/>
      <c r="J2" s="155"/>
      <c r="K2" s="40"/>
      <c r="L2" s="40"/>
    </row>
    <row r="3" spans="1:14" ht="28.5" customHeight="1">
      <c r="A3" s="140" t="s">
        <v>10</v>
      </c>
      <c r="B3" s="141"/>
      <c r="C3" s="141"/>
      <c r="D3" s="141"/>
      <c r="E3" s="141"/>
      <c r="F3" s="141"/>
      <c r="G3" s="141"/>
      <c r="H3" s="141"/>
      <c r="I3" s="141"/>
      <c r="J3" s="142"/>
      <c r="K3" s="41"/>
      <c r="L3" s="149" t="s">
        <v>49</v>
      </c>
      <c r="M3" s="4"/>
    </row>
    <row r="4" spans="1:14" ht="27" customHeight="1" thickBot="1">
      <c r="A4" s="156" t="s">
        <v>11</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37" t="s">
        <v>4</v>
      </c>
      <c r="F6" s="138"/>
      <c r="G6" s="139"/>
      <c r="H6" s="47"/>
      <c r="I6" s="137" t="s">
        <v>34</v>
      </c>
      <c r="J6" s="139"/>
      <c r="K6" s="43"/>
      <c r="L6" s="150"/>
      <c r="N6" s="1"/>
    </row>
    <row r="7" spans="1:14" ht="12.95" customHeight="1" thickBot="1">
      <c r="A7" s="40"/>
      <c r="B7" s="44"/>
      <c r="C7" s="40"/>
      <c r="D7" s="40"/>
      <c r="E7" s="40"/>
      <c r="F7" s="40"/>
      <c r="G7" s="40"/>
      <c r="H7" s="40"/>
      <c r="I7" s="40"/>
      <c r="J7" s="40"/>
      <c r="K7" s="40"/>
      <c r="L7" s="150"/>
    </row>
    <row r="8" spans="1:14" s="2" customFormat="1" ht="39" customHeight="1" thickBot="1">
      <c r="A8" s="69" t="s">
        <v>0</v>
      </c>
      <c r="B8" s="45"/>
      <c r="C8" s="69" t="s">
        <v>18</v>
      </c>
      <c r="D8" s="46"/>
      <c r="E8" s="70" t="s">
        <v>2</v>
      </c>
      <c r="F8" s="69" t="s">
        <v>3</v>
      </c>
      <c r="G8" s="70" t="s">
        <v>1</v>
      </c>
      <c r="H8" s="46"/>
      <c r="I8" s="69" t="s">
        <v>18</v>
      </c>
      <c r="J8" s="70" t="s">
        <v>36</v>
      </c>
      <c r="K8" s="46"/>
      <c r="L8" s="151"/>
    </row>
    <row r="9" spans="1:14" s="13" customFormat="1" ht="6.75" customHeight="1">
      <c r="A9" s="45"/>
      <c r="B9" s="45"/>
      <c r="C9" s="45"/>
      <c r="D9" s="51"/>
      <c r="E9" s="52"/>
      <c r="F9" s="45"/>
      <c r="G9" s="52"/>
      <c r="H9" s="51"/>
      <c r="I9" s="51"/>
      <c r="J9" s="51"/>
      <c r="K9" s="51"/>
      <c r="L9" s="51"/>
    </row>
    <row r="10" spans="1:14" ht="15">
      <c r="A10" s="73">
        <f>Total!A11</f>
        <v>2025</v>
      </c>
      <c r="B10" s="98"/>
      <c r="C10" s="75">
        <v>60968546.129999995</v>
      </c>
      <c r="D10" s="86"/>
      <c r="E10" s="78">
        <v>970328883.55999994</v>
      </c>
      <c r="F10" s="83">
        <v>28959233.18</v>
      </c>
      <c r="G10" s="82">
        <f>+F10/E10</f>
        <v>2.9844760545262399E-2</v>
      </c>
      <c r="H10" s="87"/>
      <c r="I10" s="74">
        <f>+C10+F10</f>
        <v>89927779.310000002</v>
      </c>
      <c r="J10" s="84" t="s">
        <v>33</v>
      </c>
      <c r="K10" s="87"/>
      <c r="L10" s="85" t="s">
        <v>33</v>
      </c>
    </row>
    <row r="11" spans="1:14" ht="15">
      <c r="A11" s="73">
        <f>Total!A12</f>
        <v>2024</v>
      </c>
      <c r="B11" s="98"/>
      <c r="C11" s="75">
        <v>59891609.82</v>
      </c>
      <c r="D11" s="86"/>
      <c r="E11" s="78">
        <v>849823590</v>
      </c>
      <c r="F11" s="83">
        <v>25447363.223447192</v>
      </c>
      <c r="G11" s="82">
        <f>+F11/E11</f>
        <v>2.9944289053504849E-2</v>
      </c>
      <c r="H11" s="87"/>
      <c r="I11" s="74">
        <f>+C11+F11</f>
        <v>85338973.043447196</v>
      </c>
      <c r="J11" s="84">
        <f t="shared" ref="J11:J23" si="0">+I11/L11</f>
        <v>0.25837166744544676</v>
      </c>
      <c r="K11" s="87"/>
      <c r="L11" s="74">
        <v>330295399.20999998</v>
      </c>
    </row>
    <row r="12" spans="1:14" ht="15">
      <c r="A12" s="73">
        <v>2023</v>
      </c>
      <c r="B12" s="98"/>
      <c r="C12" s="75">
        <v>53096170.189999998</v>
      </c>
      <c r="D12" s="86"/>
      <c r="E12" s="78">
        <v>849792440</v>
      </c>
      <c r="F12" s="83">
        <v>23719949.050000001</v>
      </c>
      <c r="G12" s="82">
        <f>+F12/E12</f>
        <v>2.7912638349665713E-2</v>
      </c>
      <c r="H12" s="87"/>
      <c r="I12" s="74">
        <f>+C12+F12</f>
        <v>76816119.239999995</v>
      </c>
      <c r="J12" s="84">
        <f t="shared" si="0"/>
        <v>0.25289975272717319</v>
      </c>
      <c r="K12" s="87"/>
      <c r="L12" s="74">
        <v>303741377.41000003</v>
      </c>
    </row>
    <row r="13" spans="1:14" ht="15">
      <c r="A13" s="73">
        <v>2022</v>
      </c>
      <c r="B13" s="98"/>
      <c r="C13" s="75">
        <v>47213326.909999996</v>
      </c>
      <c r="D13" s="86"/>
      <c r="E13" s="78">
        <v>523744450</v>
      </c>
      <c r="F13" s="83">
        <v>20431749.609999999</v>
      </c>
      <c r="G13" s="82">
        <f>+F13/E13</f>
        <v>3.9010913834027258E-2</v>
      </c>
      <c r="H13" s="87"/>
      <c r="I13" s="74">
        <f>SUM(C13,F13)</f>
        <v>67645076.519999996</v>
      </c>
      <c r="J13" s="84">
        <f t="shared" si="0"/>
        <v>0.25856929889363472</v>
      </c>
      <c r="K13" s="87"/>
      <c r="L13" s="74">
        <v>261612947.90000001</v>
      </c>
    </row>
    <row r="14" spans="1:14" ht="15">
      <c r="A14" s="73">
        <v>2021</v>
      </c>
      <c r="B14" s="98"/>
      <c r="C14" s="75">
        <v>38869045.5</v>
      </c>
      <c r="D14" s="86"/>
      <c r="E14" s="78">
        <v>306961650</v>
      </c>
      <c r="F14" s="74">
        <v>7723367.4699999997</v>
      </c>
      <c r="G14" s="82">
        <f>+F14/E14</f>
        <v>2.5160691799773684E-2</v>
      </c>
      <c r="H14" s="87"/>
      <c r="I14" s="74">
        <f>SUM(C14,F14)</f>
        <v>46592412.969999999</v>
      </c>
      <c r="J14" s="84">
        <f t="shared" si="0"/>
        <v>0.18537674840389717</v>
      </c>
      <c r="K14" s="87"/>
      <c r="L14" s="74">
        <v>251339034.53999999</v>
      </c>
    </row>
    <row r="15" spans="1:14" ht="15">
      <c r="A15" s="73">
        <v>2020</v>
      </c>
      <c r="B15" s="98"/>
      <c r="C15" s="75">
        <v>30221065.330000002</v>
      </c>
      <c r="D15" s="86"/>
      <c r="E15" s="81" t="s">
        <v>33</v>
      </c>
      <c r="F15" s="81" t="s">
        <v>33</v>
      </c>
      <c r="G15" s="81" t="s">
        <v>33</v>
      </c>
      <c r="H15" s="87"/>
      <c r="I15" s="74">
        <v>30221065.330000002</v>
      </c>
      <c r="J15" s="84">
        <f t="shared" si="0"/>
        <v>0.1486948777257856</v>
      </c>
      <c r="K15" s="87"/>
      <c r="L15" s="74">
        <v>203242141.16999999</v>
      </c>
    </row>
    <row r="16" spans="1:14" ht="16.5" customHeight="1">
      <c r="A16" s="73">
        <v>2019</v>
      </c>
      <c r="B16" s="98"/>
      <c r="C16" s="75">
        <v>27835692.5866827</v>
      </c>
      <c r="D16" s="86"/>
      <c r="E16" s="81" t="s">
        <v>33</v>
      </c>
      <c r="F16" s="81" t="s">
        <v>33</v>
      </c>
      <c r="G16" s="81" t="s">
        <v>33</v>
      </c>
      <c r="H16" s="87"/>
      <c r="I16" s="74">
        <v>27835692.5866827</v>
      </c>
      <c r="J16" s="84">
        <f t="shared" si="0"/>
        <v>0.14266804035311978</v>
      </c>
      <c r="K16" s="87"/>
      <c r="L16" s="74">
        <v>195108116.13999999</v>
      </c>
    </row>
    <row r="17" spans="1:12" ht="16.5" customHeight="1">
      <c r="A17" s="73">
        <v>2018</v>
      </c>
      <c r="B17" s="98"/>
      <c r="C17" s="75">
        <v>28905951.739999998</v>
      </c>
      <c r="D17" s="87"/>
      <c r="E17" s="81" t="s">
        <v>33</v>
      </c>
      <c r="F17" s="81" t="s">
        <v>33</v>
      </c>
      <c r="G17" s="81" t="s">
        <v>33</v>
      </c>
      <c r="H17" s="87"/>
      <c r="I17" s="74">
        <v>28905951.739999998</v>
      </c>
      <c r="J17" s="84">
        <f t="shared" si="0"/>
        <v>0.14765851190423351</v>
      </c>
      <c r="K17" s="87"/>
      <c r="L17" s="74">
        <v>195762176.97999999</v>
      </c>
    </row>
    <row r="18" spans="1:12" ht="16.5" customHeight="1">
      <c r="A18" s="73">
        <v>2017</v>
      </c>
      <c r="B18" s="98"/>
      <c r="C18" s="75">
        <v>26184445.419999991</v>
      </c>
      <c r="D18" s="86"/>
      <c r="E18" s="81" t="s">
        <v>33</v>
      </c>
      <c r="F18" s="81" t="s">
        <v>33</v>
      </c>
      <c r="G18" s="81" t="s">
        <v>33</v>
      </c>
      <c r="H18" s="87"/>
      <c r="I18" s="74">
        <v>26184445.419999991</v>
      </c>
      <c r="J18" s="84">
        <f t="shared" si="0"/>
        <v>0.14114553680895903</v>
      </c>
      <c r="K18" s="87"/>
      <c r="L18" s="74">
        <v>185513803.78</v>
      </c>
    </row>
    <row r="19" spans="1:12" ht="16.5" customHeight="1">
      <c r="A19" s="73">
        <v>2016</v>
      </c>
      <c r="B19" s="98"/>
      <c r="C19" s="75">
        <v>24959095.18</v>
      </c>
      <c r="D19" s="87"/>
      <c r="E19" s="81" t="s">
        <v>33</v>
      </c>
      <c r="F19" s="81" t="s">
        <v>33</v>
      </c>
      <c r="G19" s="81" t="s">
        <v>33</v>
      </c>
      <c r="H19" s="87"/>
      <c r="I19" s="74">
        <v>24959095.18</v>
      </c>
      <c r="J19" s="84">
        <f t="shared" si="0"/>
        <v>0.14301630957241251</v>
      </c>
      <c r="K19" s="87"/>
      <c r="L19" s="74">
        <v>174519222.69999999</v>
      </c>
    </row>
    <row r="20" spans="1:12" ht="16.5" customHeight="1">
      <c r="A20" s="73">
        <v>2015</v>
      </c>
      <c r="B20" s="98"/>
      <c r="C20" s="75">
        <v>22900601.759999998</v>
      </c>
      <c r="D20" s="87"/>
      <c r="E20" s="81" t="s">
        <v>33</v>
      </c>
      <c r="F20" s="81" t="s">
        <v>33</v>
      </c>
      <c r="G20" s="81" t="s">
        <v>33</v>
      </c>
      <c r="H20" s="87"/>
      <c r="I20" s="74">
        <v>22900601.759999998</v>
      </c>
      <c r="J20" s="84">
        <f t="shared" si="0"/>
        <v>0.14180104116937431</v>
      </c>
      <c r="K20" s="87"/>
      <c r="L20" s="74">
        <v>161498121.38999999</v>
      </c>
    </row>
    <row r="21" spans="1:12" ht="16.5" customHeight="1">
      <c r="A21" s="73">
        <v>2014</v>
      </c>
      <c r="B21" s="98"/>
      <c r="C21" s="75">
        <v>25102278.530000001</v>
      </c>
      <c r="D21" s="86"/>
      <c r="E21" s="81" t="s">
        <v>33</v>
      </c>
      <c r="F21" s="81" t="s">
        <v>33</v>
      </c>
      <c r="G21" s="81" t="s">
        <v>33</v>
      </c>
      <c r="H21" s="87"/>
      <c r="I21" s="74">
        <v>25102278.530000001</v>
      </c>
      <c r="J21" s="84">
        <f t="shared" si="0"/>
        <v>0.14485829338392342</v>
      </c>
      <c r="K21" s="87"/>
      <c r="L21" s="74">
        <v>173288514.88999999</v>
      </c>
    </row>
    <row r="22" spans="1:12" ht="16.5" customHeight="1">
      <c r="A22" s="73">
        <v>2013</v>
      </c>
      <c r="B22" s="98"/>
      <c r="C22" s="75">
        <v>23073088.84</v>
      </c>
      <c r="D22" s="87"/>
      <c r="E22" s="81" t="s">
        <v>33</v>
      </c>
      <c r="F22" s="81" t="s">
        <v>33</v>
      </c>
      <c r="G22" s="81" t="s">
        <v>33</v>
      </c>
      <c r="H22" s="87"/>
      <c r="I22" s="74">
        <v>23073088.84</v>
      </c>
      <c r="J22" s="84">
        <f t="shared" si="0"/>
        <v>0.11986500730693216</v>
      </c>
      <c r="K22" s="87"/>
      <c r="L22" s="74">
        <v>192492282.43000001</v>
      </c>
    </row>
    <row r="23" spans="1:12" ht="16.5" customHeight="1">
      <c r="A23" s="73">
        <v>2012</v>
      </c>
      <c r="B23" s="98"/>
      <c r="C23" s="75">
        <v>25999937.399999999</v>
      </c>
      <c r="D23" s="87"/>
      <c r="E23" s="81" t="s">
        <v>33</v>
      </c>
      <c r="F23" s="81" t="s">
        <v>33</v>
      </c>
      <c r="G23" s="81" t="s">
        <v>33</v>
      </c>
      <c r="H23" s="87"/>
      <c r="I23" s="74">
        <v>25999937.399999999</v>
      </c>
      <c r="J23" s="84">
        <f t="shared" si="0"/>
        <v>0.13839682939901787</v>
      </c>
      <c r="K23" s="87"/>
      <c r="L23" s="74">
        <v>187865123.16</v>
      </c>
    </row>
    <row r="24" spans="1:12" ht="16.5" customHeight="1">
      <c r="A24" s="73">
        <v>2011</v>
      </c>
      <c r="B24" s="98"/>
      <c r="C24" s="75">
        <v>22504644.390000004</v>
      </c>
      <c r="D24" s="87"/>
      <c r="E24" s="78">
        <v>283197420</v>
      </c>
      <c r="F24" s="74">
        <v>7535198</v>
      </c>
      <c r="G24" s="82">
        <f>+F24/E24</f>
        <v>2.6607579970184758E-2</v>
      </c>
      <c r="H24" s="87"/>
      <c r="I24" s="74">
        <f>+C24+F24</f>
        <v>30039842.390000004</v>
      </c>
      <c r="J24" s="81" t="s">
        <v>33</v>
      </c>
      <c r="K24" s="87"/>
      <c r="L24" s="85" t="s">
        <v>33</v>
      </c>
    </row>
    <row r="25" spans="1:12" ht="16.5" customHeight="1">
      <c r="A25" s="73">
        <v>2010</v>
      </c>
      <c r="B25" s="98"/>
      <c r="C25" s="75">
        <v>33854311.519999996</v>
      </c>
      <c r="D25" s="87"/>
      <c r="E25" s="78">
        <v>283197420</v>
      </c>
      <c r="F25" s="74">
        <v>8163418</v>
      </c>
      <c r="G25" s="82">
        <f>+F25/E25</f>
        <v>2.8825891139827475E-2</v>
      </c>
      <c r="H25" s="87"/>
      <c r="I25" s="74">
        <f>+C25+F25</f>
        <v>42017729.519999996</v>
      </c>
      <c r="J25" s="81" t="s">
        <v>33</v>
      </c>
      <c r="K25" s="87"/>
      <c r="L25" s="85" t="s">
        <v>33</v>
      </c>
    </row>
    <row r="26" spans="1:12" ht="16.5" customHeight="1">
      <c r="A26" s="73">
        <v>2009</v>
      </c>
      <c r="B26" s="98"/>
      <c r="C26" s="75">
        <v>30379080.849999998</v>
      </c>
      <c r="D26" s="87"/>
      <c r="E26" s="78">
        <v>283197420</v>
      </c>
      <c r="F26" s="74">
        <v>9099628</v>
      </c>
      <c r="G26" s="82">
        <f>+F26/E26</f>
        <v>3.2131747527925927E-2</v>
      </c>
      <c r="H26" s="87"/>
      <c r="I26" s="74">
        <f>+C26+F26</f>
        <v>39478708.849999994</v>
      </c>
      <c r="J26" s="81" t="s">
        <v>33</v>
      </c>
      <c r="K26" s="87"/>
      <c r="L26" s="85" t="s">
        <v>33</v>
      </c>
    </row>
    <row r="27" spans="1:12" ht="16.5" customHeight="1">
      <c r="A27" s="73">
        <v>2008</v>
      </c>
      <c r="B27" s="98"/>
      <c r="C27" s="75">
        <v>20991596.880000003</v>
      </c>
      <c r="D27" s="87"/>
      <c r="E27" s="78">
        <v>241019460</v>
      </c>
      <c r="F27" s="74">
        <v>8037961</v>
      </c>
      <c r="G27" s="82">
        <f>+F27/E27</f>
        <v>3.3349842373723682E-2</v>
      </c>
      <c r="H27" s="87"/>
      <c r="I27" s="74">
        <f>+C27+F27</f>
        <v>29029557.880000003</v>
      </c>
      <c r="J27" s="81" t="s">
        <v>33</v>
      </c>
      <c r="K27" s="87"/>
      <c r="L27" s="85" t="s">
        <v>33</v>
      </c>
    </row>
    <row r="28" spans="1:12" ht="16.5" customHeight="1">
      <c r="A28" s="73">
        <v>2007</v>
      </c>
      <c r="B28" s="98"/>
      <c r="C28" s="75">
        <v>2346709.0699999998</v>
      </c>
      <c r="D28" s="87"/>
      <c r="E28" s="78">
        <v>220000000</v>
      </c>
      <c r="F28" s="74">
        <v>7171802</v>
      </c>
      <c r="G28" s="82">
        <f>+F28/E28</f>
        <v>3.2599099999999999E-2</v>
      </c>
      <c r="H28" s="87"/>
      <c r="I28" s="74">
        <f>+C28+F28</f>
        <v>9518511.0700000003</v>
      </c>
      <c r="J28" s="81" t="s">
        <v>33</v>
      </c>
      <c r="K28" s="87"/>
      <c r="L28" s="85" t="s">
        <v>33</v>
      </c>
    </row>
    <row r="29" spans="1:12" ht="6.75" customHeight="1" thickBot="1">
      <c r="A29" s="98"/>
      <c r="B29" s="98"/>
      <c r="C29" s="76"/>
      <c r="D29" s="91"/>
      <c r="E29" s="92"/>
      <c r="F29" s="93"/>
      <c r="G29" s="94"/>
      <c r="H29" s="87"/>
      <c r="I29" s="76"/>
      <c r="J29" s="87"/>
      <c r="K29" s="87"/>
      <c r="L29" s="76"/>
    </row>
    <row r="30" spans="1:12" s="7" customFormat="1" ht="16.5" customHeight="1" thickBot="1">
      <c r="A30" s="99" t="s">
        <v>7</v>
      </c>
      <c r="B30" s="100"/>
      <c r="C30" s="77">
        <f>SUM(C10:C28)</f>
        <v>605297198.04668272</v>
      </c>
      <c r="D30" s="95"/>
      <c r="E30" s="96"/>
      <c r="F30" s="77">
        <f>SUM(F10:F28)</f>
        <v>146289669.53344721</v>
      </c>
      <c r="G30" s="97"/>
      <c r="H30" s="95"/>
      <c r="I30" s="77">
        <f>SUM(I10:I28)</f>
        <v>751586867.58012998</v>
      </c>
      <c r="J30" s="95"/>
      <c r="K30" s="95"/>
      <c r="L30" s="90">
        <f>SUM(L10:L28)</f>
        <v>2816278261.6999993</v>
      </c>
    </row>
    <row r="31" spans="1:12" ht="52.5" customHeight="1">
      <c r="A31" s="153"/>
      <c r="B31" s="153"/>
      <c r="C31" s="153"/>
      <c r="D31" s="50"/>
      <c r="E31" s="153" t="s">
        <v>55</v>
      </c>
      <c r="F31" s="153"/>
      <c r="G31" s="153"/>
      <c r="H31" s="16"/>
      <c r="I31" s="16"/>
      <c r="J31" s="152" t="s">
        <v>48</v>
      </c>
      <c r="K31" s="152"/>
      <c r="L31" s="152"/>
    </row>
    <row r="32" spans="1:12">
      <c r="A32" s="15"/>
      <c r="B32" s="15"/>
      <c r="C32" s="15"/>
      <c r="D32" s="15"/>
      <c r="E32" s="15"/>
      <c r="F32" s="15"/>
      <c r="G32" s="15"/>
      <c r="H32" s="53"/>
      <c r="I32" s="53"/>
      <c r="J32" s="15"/>
      <c r="K32" s="53"/>
      <c r="L32" s="53"/>
    </row>
    <row r="33" spans="1:11" ht="13.5" thickBot="1"/>
    <row r="34" spans="1:11" ht="37.5" customHeight="1" thickBot="1">
      <c r="A34" s="159" t="s">
        <v>35</v>
      </c>
      <c r="B34" s="160"/>
      <c r="C34" s="160"/>
      <c r="D34" s="160"/>
      <c r="E34" s="160"/>
      <c r="F34" s="160"/>
      <c r="G34" s="160"/>
      <c r="H34" s="161"/>
      <c r="I34" s="11"/>
      <c r="J34" s="14"/>
    </row>
    <row r="35" spans="1:11" ht="13.5" thickBot="1">
      <c r="A35" s="104"/>
      <c r="B35" s="105"/>
      <c r="C35" s="104"/>
      <c r="D35" s="104"/>
      <c r="E35" s="104"/>
      <c r="F35" s="104"/>
      <c r="G35" s="104"/>
      <c r="H35" s="104"/>
    </row>
    <row r="36" spans="1:11" ht="39" customHeight="1" thickBot="1">
      <c r="A36" s="106" t="s">
        <v>0</v>
      </c>
      <c r="B36" s="107"/>
      <c r="C36" s="108" t="s">
        <v>2</v>
      </c>
      <c r="D36" s="104"/>
      <c r="E36" s="108" t="s">
        <v>1</v>
      </c>
      <c r="F36" s="106" t="s">
        <v>3</v>
      </c>
      <c r="G36" s="108" t="s">
        <v>5</v>
      </c>
      <c r="H36" s="108" t="s">
        <v>14</v>
      </c>
      <c r="I36" s="10"/>
    </row>
    <row r="37" spans="1:11" ht="6.75" customHeight="1">
      <c r="A37" s="109"/>
      <c r="B37" s="110"/>
      <c r="C37" s="109"/>
      <c r="D37" s="109"/>
      <c r="E37" s="111"/>
      <c r="F37" s="109"/>
      <c r="G37" s="109"/>
      <c r="H37" s="109"/>
    </row>
    <row r="38" spans="1:11" ht="15">
      <c r="A38" s="112">
        <v>2009</v>
      </c>
      <c r="B38" s="121"/>
      <c r="C38" s="113">
        <v>400000000</v>
      </c>
      <c r="D38" s="114"/>
      <c r="E38" s="115">
        <v>3.0597900000000001E-2</v>
      </c>
      <c r="F38" s="113">
        <v>12239160</v>
      </c>
      <c r="G38" s="113">
        <v>7955454</v>
      </c>
      <c r="H38" s="113">
        <v>4283706</v>
      </c>
      <c r="I38" s="6"/>
      <c r="K38" s="3"/>
    </row>
    <row r="39" spans="1:11" ht="14.25">
      <c r="A39" s="109"/>
      <c r="B39" s="110"/>
      <c r="C39" s="114"/>
      <c r="D39" s="114"/>
      <c r="E39" s="114"/>
      <c r="F39" s="114"/>
      <c r="G39" s="114"/>
      <c r="H39" s="114"/>
    </row>
    <row r="40" spans="1:11" ht="15" thickBot="1">
      <c r="A40" s="109"/>
      <c r="B40" s="110"/>
      <c r="C40" s="114"/>
      <c r="D40" s="114"/>
      <c r="E40" s="114"/>
      <c r="F40" s="114"/>
      <c r="G40" s="114"/>
      <c r="H40" s="114"/>
      <c r="J40" s="3"/>
      <c r="K40" s="3"/>
    </row>
    <row r="41" spans="1:11" ht="15.95" customHeight="1" thickBot="1">
      <c r="A41" s="116" t="s">
        <v>16</v>
      </c>
      <c r="B41" s="110"/>
      <c r="C41" s="117">
        <f>+I30+F38</f>
        <v>763826027.58012998</v>
      </c>
      <c r="D41" s="118"/>
      <c r="E41" s="114"/>
      <c r="F41" s="114"/>
      <c r="G41" s="114"/>
      <c r="H41" s="114"/>
    </row>
    <row r="42" spans="1:11" ht="3" customHeight="1">
      <c r="A42" t="s">
        <v>17</v>
      </c>
      <c r="B42" s="12"/>
      <c r="C42" s="9">
        <v>74602358.510000005</v>
      </c>
      <c r="D42" s="8"/>
    </row>
    <row r="44" spans="1:11">
      <c r="C44" s="5"/>
    </row>
  </sheetData>
  <mergeCells count="10">
    <mergeCell ref="L3:L8"/>
    <mergeCell ref="A34:H34"/>
    <mergeCell ref="I6:J6"/>
    <mergeCell ref="A2:J2"/>
    <mergeCell ref="A3:J3"/>
    <mergeCell ref="A4:J4"/>
    <mergeCell ref="E6:G6"/>
    <mergeCell ref="J31:L31"/>
    <mergeCell ref="A31:C31"/>
    <mergeCell ref="E31:G31"/>
  </mergeCells>
  <phoneticPr fontId="0" type="noConversion"/>
  <pageMargins left="0.75" right="0.75" top="1" bottom="1" header="0" footer="0"/>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N44"/>
  <sheetViews>
    <sheetView showGridLines="0" topLeftCell="A3" zoomScale="90" zoomScaleNormal="90" workbookViewId="0">
      <selection activeCell="J31" sqref="J31:L31"/>
    </sheetView>
  </sheetViews>
  <sheetFormatPr baseColWidth="10" defaultRowHeight="12.75"/>
  <cols>
    <col min="1" max="1" width="25.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49</v>
      </c>
      <c r="M3" s="4"/>
    </row>
    <row r="4" spans="1:14" ht="27" customHeight="1" thickBot="1">
      <c r="A4" s="156" t="s">
        <v>37</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
    </row>
    <row r="7" spans="1:14" ht="12.95" customHeight="1" thickBot="1">
      <c r="A7" s="40"/>
      <c r="B7" s="44"/>
      <c r="C7" s="40"/>
      <c r="D7" s="40"/>
      <c r="E7" s="40"/>
      <c r="F7" s="40"/>
      <c r="G7" s="40"/>
      <c r="H7" s="40"/>
      <c r="I7" s="40"/>
      <c r="J7" s="40"/>
      <c r="K7" s="40"/>
      <c r="L7" s="150"/>
    </row>
    <row r="8" spans="1:14" s="2" customFormat="1" ht="39" customHeight="1" thickBot="1">
      <c r="A8" s="69" t="s">
        <v>0</v>
      </c>
      <c r="B8" s="45"/>
      <c r="C8" s="69" t="s">
        <v>18</v>
      </c>
      <c r="D8" s="46"/>
      <c r="E8" s="70" t="s">
        <v>2</v>
      </c>
      <c r="F8" s="69" t="s">
        <v>3</v>
      </c>
      <c r="G8" s="70" t="s">
        <v>1</v>
      </c>
      <c r="H8" s="46"/>
      <c r="I8" s="69" t="s">
        <v>18</v>
      </c>
      <c r="J8" s="70" t="s">
        <v>36</v>
      </c>
      <c r="K8" s="46"/>
      <c r="L8" s="151"/>
    </row>
    <row r="9" spans="1:14" s="13" customFormat="1" ht="6.75" customHeight="1">
      <c r="A9" s="45"/>
      <c r="B9" s="45"/>
      <c r="C9" s="45"/>
      <c r="D9" s="51"/>
      <c r="E9" s="52"/>
      <c r="F9" s="45"/>
      <c r="G9" s="52"/>
      <c r="H9" s="51"/>
      <c r="I9" s="51"/>
      <c r="J9" s="51"/>
      <c r="K9" s="51"/>
      <c r="L9" s="51"/>
    </row>
    <row r="10" spans="1:14" ht="15">
      <c r="A10" s="73">
        <f>Total!A11</f>
        <v>2025</v>
      </c>
      <c r="B10" s="98"/>
      <c r="C10" s="75">
        <v>44214051.769999996</v>
      </c>
      <c r="D10" s="86"/>
      <c r="E10" s="78">
        <v>970328883.55999994</v>
      </c>
      <c r="F10" s="83">
        <v>18797665.109999999</v>
      </c>
      <c r="G10" s="82">
        <f>+F10/E10</f>
        <v>1.9372467859592117E-2</v>
      </c>
      <c r="H10" s="87"/>
      <c r="I10" s="74">
        <f>SUM(C10,F10)</f>
        <v>63011716.879999995</v>
      </c>
      <c r="J10" s="81" t="s">
        <v>33</v>
      </c>
      <c r="K10" s="87"/>
      <c r="L10" s="85" t="s">
        <v>33</v>
      </c>
    </row>
    <row r="11" spans="1:14" ht="15">
      <c r="A11" s="73">
        <f>Total!A12</f>
        <v>2024</v>
      </c>
      <c r="B11" s="98"/>
      <c r="C11" s="75">
        <v>38228212.350000001</v>
      </c>
      <c r="D11" s="86"/>
      <c r="E11" s="78">
        <v>849823590</v>
      </c>
      <c r="F11" s="83">
        <v>17181248.534041077</v>
      </c>
      <c r="G11" s="82">
        <f>+F11/E11</f>
        <v>2.0217429518567587E-2</v>
      </c>
      <c r="H11" s="87"/>
      <c r="I11" s="74">
        <f>SUM(C11,F11)</f>
        <v>55409460.884041078</v>
      </c>
      <c r="J11" s="84">
        <f t="shared" ref="J11:J23" si="0">+I11/L11</f>
        <v>0.19350813572023337</v>
      </c>
      <c r="K11" s="87"/>
      <c r="L11" s="74">
        <v>286341763.75999999</v>
      </c>
    </row>
    <row r="12" spans="1:14" ht="15">
      <c r="A12" s="73">
        <v>2023</v>
      </c>
      <c r="B12" s="98"/>
      <c r="C12" s="75">
        <v>52739987.660000004</v>
      </c>
      <c r="D12" s="86"/>
      <c r="E12" s="78">
        <v>849792440</v>
      </c>
      <c r="F12" s="83">
        <v>19600664.550000001</v>
      </c>
      <c r="G12" s="82">
        <f>+F12/E12</f>
        <v>2.306523761261044E-2</v>
      </c>
      <c r="H12" s="87"/>
      <c r="I12" s="74">
        <f>SUM(C12,F12)</f>
        <v>72340652.210000008</v>
      </c>
      <c r="J12" s="84">
        <f t="shared" si="0"/>
        <v>0.25986692014426072</v>
      </c>
      <c r="K12" s="87"/>
      <c r="L12" s="74">
        <v>278375763.13999999</v>
      </c>
    </row>
    <row r="13" spans="1:14" ht="15">
      <c r="A13" s="73">
        <v>2022</v>
      </c>
      <c r="B13" s="98"/>
      <c r="C13" s="75">
        <v>26544026.190000001</v>
      </c>
      <c r="D13" s="86"/>
      <c r="E13" s="78">
        <v>523744450</v>
      </c>
      <c r="F13" s="83">
        <v>12816342.82</v>
      </c>
      <c r="G13" s="82">
        <f>+F13/E13</f>
        <v>2.4470603593030913E-2</v>
      </c>
      <c r="H13" s="87"/>
      <c r="I13" s="74">
        <f>SUM(C13,F13)</f>
        <v>39360369.010000005</v>
      </c>
      <c r="J13" s="84">
        <f t="shared" si="0"/>
        <v>0.16914834482631488</v>
      </c>
      <c r="K13" s="87"/>
      <c r="L13" s="74">
        <v>232697334.69999999</v>
      </c>
    </row>
    <row r="14" spans="1:14" ht="15">
      <c r="A14" s="73">
        <v>2021</v>
      </c>
      <c r="B14" s="98"/>
      <c r="C14" s="75">
        <v>25237949.640000001</v>
      </c>
      <c r="D14" s="86"/>
      <c r="E14" s="78">
        <v>306961650</v>
      </c>
      <c r="F14" s="74">
        <v>6985188.2800000003</v>
      </c>
      <c r="G14" s="82">
        <f>+F14/E14</f>
        <v>2.2755898920923837E-2</v>
      </c>
      <c r="H14" s="87"/>
      <c r="I14" s="74">
        <f>SUM(C14,F14)</f>
        <v>32223137.920000002</v>
      </c>
      <c r="J14" s="84">
        <f t="shared" si="0"/>
        <v>0.16313175264731214</v>
      </c>
      <c r="K14" s="87"/>
      <c r="L14" s="74">
        <v>197528300.87999997</v>
      </c>
    </row>
    <row r="15" spans="1:14" ht="15">
      <c r="A15" s="73">
        <v>2020</v>
      </c>
      <c r="B15" s="98"/>
      <c r="C15" s="75">
        <v>21618679.830000002</v>
      </c>
      <c r="D15" s="86"/>
      <c r="E15" s="81" t="s">
        <v>33</v>
      </c>
      <c r="F15" s="81" t="s">
        <v>33</v>
      </c>
      <c r="G15" s="81" t="s">
        <v>33</v>
      </c>
      <c r="H15" s="87"/>
      <c r="I15" s="74">
        <v>21618679.830000002</v>
      </c>
      <c r="J15" s="84">
        <f t="shared" si="0"/>
        <v>0.12183916918623569</v>
      </c>
      <c r="K15" s="87"/>
      <c r="L15" s="74">
        <v>177436205.24000001</v>
      </c>
    </row>
    <row r="16" spans="1:14" ht="16.5" customHeight="1">
      <c r="A16" s="73">
        <v>2019</v>
      </c>
      <c r="B16" s="98"/>
      <c r="C16" s="75">
        <v>21578654.174889803</v>
      </c>
      <c r="D16" s="86"/>
      <c r="E16" s="81" t="s">
        <v>33</v>
      </c>
      <c r="F16" s="81" t="s">
        <v>33</v>
      </c>
      <c r="G16" s="81" t="s">
        <v>33</v>
      </c>
      <c r="H16" s="87"/>
      <c r="I16" s="74">
        <v>21578654.174889803</v>
      </c>
      <c r="J16" s="84">
        <f t="shared" si="0"/>
        <v>0.13163704655291872</v>
      </c>
      <c r="K16" s="87"/>
      <c r="L16" s="74">
        <v>163925389.85000002</v>
      </c>
    </row>
    <row r="17" spans="1:12" ht="16.5" customHeight="1">
      <c r="A17" s="73">
        <v>2018</v>
      </c>
      <c r="B17" s="98"/>
      <c r="C17" s="75">
        <v>22833430.979999997</v>
      </c>
      <c r="D17" s="87"/>
      <c r="E17" s="81" t="s">
        <v>33</v>
      </c>
      <c r="F17" s="81" t="s">
        <v>33</v>
      </c>
      <c r="G17" s="81" t="s">
        <v>33</v>
      </c>
      <c r="H17" s="87"/>
      <c r="I17" s="74">
        <v>22833430.979999997</v>
      </c>
      <c r="J17" s="84">
        <f t="shared" si="0"/>
        <v>0.15555898168394905</v>
      </c>
      <c r="K17" s="87"/>
      <c r="L17" s="74">
        <v>146783109.10000002</v>
      </c>
    </row>
    <row r="18" spans="1:12" ht="16.5" customHeight="1">
      <c r="A18" s="73">
        <v>2017</v>
      </c>
      <c r="B18" s="98"/>
      <c r="C18" s="75">
        <v>17723026.390000004</v>
      </c>
      <c r="D18" s="86"/>
      <c r="E18" s="81" t="s">
        <v>33</v>
      </c>
      <c r="F18" s="81" t="s">
        <v>33</v>
      </c>
      <c r="G18" s="81" t="s">
        <v>33</v>
      </c>
      <c r="H18" s="87"/>
      <c r="I18" s="74">
        <v>17723026.390000004</v>
      </c>
      <c r="J18" s="84">
        <f t="shared" si="0"/>
        <v>0.13472375502741199</v>
      </c>
      <c r="K18" s="87"/>
      <c r="L18" s="74">
        <v>131550864.11</v>
      </c>
    </row>
    <row r="19" spans="1:12" ht="16.5" customHeight="1">
      <c r="A19" s="73">
        <v>2016</v>
      </c>
      <c r="B19" s="98"/>
      <c r="C19" s="75">
        <v>19704706.099999998</v>
      </c>
      <c r="D19" s="87"/>
      <c r="E19" s="81" t="s">
        <v>33</v>
      </c>
      <c r="F19" s="81" t="s">
        <v>33</v>
      </c>
      <c r="G19" s="81" t="s">
        <v>33</v>
      </c>
      <c r="H19" s="87"/>
      <c r="I19" s="74">
        <v>19704706.099999998</v>
      </c>
      <c r="J19" s="84">
        <f t="shared" si="0"/>
        <v>0.16156758614158079</v>
      </c>
      <c r="K19" s="87"/>
      <c r="L19" s="74">
        <v>121959525.24000001</v>
      </c>
    </row>
    <row r="20" spans="1:12" ht="16.5" customHeight="1">
      <c r="A20" s="73">
        <v>2015</v>
      </c>
      <c r="B20" s="98"/>
      <c r="C20" s="75">
        <v>16767606.419999994</v>
      </c>
      <c r="D20" s="87"/>
      <c r="E20" s="81" t="s">
        <v>33</v>
      </c>
      <c r="F20" s="81" t="s">
        <v>33</v>
      </c>
      <c r="G20" s="81" t="s">
        <v>33</v>
      </c>
      <c r="H20" s="87"/>
      <c r="I20" s="74">
        <v>16767606.419999994</v>
      </c>
      <c r="J20" s="84">
        <f t="shared" si="0"/>
        <v>0.21569808484031522</v>
      </c>
      <c r="K20" s="87"/>
      <c r="L20" s="74">
        <v>77736464.060000002</v>
      </c>
    </row>
    <row r="21" spans="1:12" ht="16.5" customHeight="1">
      <c r="A21" s="73">
        <v>2014</v>
      </c>
      <c r="B21" s="98"/>
      <c r="C21" s="75">
        <v>18659356.66</v>
      </c>
      <c r="D21" s="86"/>
      <c r="E21" s="81" t="s">
        <v>33</v>
      </c>
      <c r="F21" s="81" t="s">
        <v>33</v>
      </c>
      <c r="G21" s="81" t="s">
        <v>33</v>
      </c>
      <c r="H21" s="87"/>
      <c r="I21" s="74">
        <v>18659356.66</v>
      </c>
      <c r="J21" s="84">
        <f t="shared" si="0"/>
        <v>0.24860794284197082</v>
      </c>
      <c r="K21" s="87"/>
      <c r="L21" s="74">
        <v>75055352</v>
      </c>
    </row>
    <row r="22" spans="1:12" ht="16.5" customHeight="1">
      <c r="A22" s="73">
        <v>2013</v>
      </c>
      <c r="B22" s="98"/>
      <c r="C22" s="75">
        <v>21246363.57</v>
      </c>
      <c r="D22" s="87"/>
      <c r="E22" s="81" t="s">
        <v>33</v>
      </c>
      <c r="F22" s="81" t="s">
        <v>33</v>
      </c>
      <c r="G22" s="81" t="s">
        <v>33</v>
      </c>
      <c r="H22" s="87"/>
      <c r="I22" s="74">
        <v>21246363.57</v>
      </c>
      <c r="J22" s="84">
        <f t="shared" si="0"/>
        <v>0.2701522100919827</v>
      </c>
      <c r="K22" s="87"/>
      <c r="L22" s="74">
        <v>78645899.519999996</v>
      </c>
    </row>
    <row r="23" spans="1:12" ht="16.5" customHeight="1">
      <c r="A23" s="73">
        <v>2012</v>
      </c>
      <c r="B23" s="98"/>
      <c r="C23" s="75">
        <v>18388081.569999997</v>
      </c>
      <c r="D23" s="87"/>
      <c r="E23" s="81" t="s">
        <v>33</v>
      </c>
      <c r="F23" s="81" t="s">
        <v>33</v>
      </c>
      <c r="G23" s="81" t="s">
        <v>33</v>
      </c>
      <c r="H23" s="87"/>
      <c r="I23" s="74">
        <v>18388081.569999997</v>
      </c>
      <c r="J23" s="84">
        <f t="shared" si="0"/>
        <v>0.24472790918533716</v>
      </c>
      <c r="K23" s="87"/>
      <c r="L23" s="74">
        <v>75136839.239999995</v>
      </c>
    </row>
    <row r="24" spans="1:12" ht="16.5" customHeight="1">
      <c r="A24" s="73">
        <v>2011</v>
      </c>
      <c r="B24" s="98"/>
      <c r="C24" s="75">
        <v>18072422.979999997</v>
      </c>
      <c r="D24" s="87"/>
      <c r="E24" s="78">
        <v>283197420</v>
      </c>
      <c r="F24" s="74">
        <v>5215497</v>
      </c>
      <c r="G24" s="82">
        <f>+F24/E24</f>
        <v>1.8416470743271601E-2</v>
      </c>
      <c r="H24" s="87"/>
      <c r="I24" s="74">
        <f>+C24+F24</f>
        <v>23287919.979999997</v>
      </c>
      <c r="J24" s="81" t="s">
        <v>33</v>
      </c>
      <c r="K24" s="87"/>
      <c r="L24" s="85" t="s">
        <v>33</v>
      </c>
    </row>
    <row r="25" spans="1:12" ht="16.5" customHeight="1">
      <c r="A25" s="73">
        <v>2010</v>
      </c>
      <c r="B25" s="98"/>
      <c r="C25" s="75">
        <v>24037090.350000005</v>
      </c>
      <c r="D25" s="87"/>
      <c r="E25" s="78">
        <v>283197420</v>
      </c>
      <c r="F25" s="74">
        <v>5559037</v>
      </c>
      <c r="G25" s="82">
        <f>+F25/E25</f>
        <v>1.9629546766351192E-2</v>
      </c>
      <c r="H25" s="87"/>
      <c r="I25" s="74">
        <f>+C25+F25</f>
        <v>29596127.350000005</v>
      </c>
      <c r="J25" s="81" t="s">
        <v>33</v>
      </c>
      <c r="K25" s="87"/>
      <c r="L25" s="85" t="s">
        <v>33</v>
      </c>
    </row>
    <row r="26" spans="1:12" ht="16.5" customHeight="1">
      <c r="A26" s="73">
        <v>2009</v>
      </c>
      <c r="B26" s="98"/>
      <c r="C26" s="75">
        <v>20305164.390000004</v>
      </c>
      <c r="D26" s="87"/>
      <c r="E26" s="78">
        <v>283197420</v>
      </c>
      <c r="F26" s="74">
        <v>5959446</v>
      </c>
      <c r="G26" s="82">
        <f>+F26/E26</f>
        <v>2.1043433234667182E-2</v>
      </c>
      <c r="H26" s="87"/>
      <c r="I26" s="74">
        <f>+C26+F26</f>
        <v>26264610.390000004</v>
      </c>
      <c r="J26" s="81" t="s">
        <v>33</v>
      </c>
      <c r="K26" s="87"/>
      <c r="L26" s="85" t="s">
        <v>33</v>
      </c>
    </row>
    <row r="27" spans="1:12" ht="16.5" customHeight="1">
      <c r="A27" s="73">
        <v>2008</v>
      </c>
      <c r="B27" s="98"/>
      <c r="C27" s="75">
        <v>7763218.3799999999</v>
      </c>
      <c r="D27" s="87"/>
      <c r="E27" s="78">
        <v>241019460</v>
      </c>
      <c r="F27" s="74">
        <v>4899870</v>
      </c>
      <c r="G27" s="82">
        <f>+F27/E27</f>
        <v>2.0329769222783921E-2</v>
      </c>
      <c r="H27" s="87"/>
      <c r="I27" s="74">
        <f>+C27+F27</f>
        <v>12663088.379999999</v>
      </c>
      <c r="J27" s="81" t="s">
        <v>33</v>
      </c>
      <c r="K27" s="87"/>
      <c r="L27" s="85" t="s">
        <v>33</v>
      </c>
    </row>
    <row r="28" spans="1:12" ht="16.5" customHeight="1">
      <c r="A28" s="73">
        <v>2007</v>
      </c>
      <c r="B28" s="98"/>
      <c r="C28" s="75">
        <v>546444.05000000005</v>
      </c>
      <c r="D28" s="87"/>
      <c r="E28" s="78">
        <v>220000000</v>
      </c>
      <c r="F28" s="74">
        <v>4405561</v>
      </c>
      <c r="G28" s="82">
        <f>+F28/E28</f>
        <v>2.0025277272727272E-2</v>
      </c>
      <c r="H28" s="87"/>
      <c r="I28" s="74">
        <f>+C28+F28</f>
        <v>4952005.05</v>
      </c>
      <c r="J28" s="81" t="s">
        <v>33</v>
      </c>
      <c r="K28" s="87"/>
      <c r="L28" s="85" t="s">
        <v>33</v>
      </c>
    </row>
    <row r="29" spans="1:12" ht="6.75" customHeight="1" thickBot="1">
      <c r="A29" s="98"/>
      <c r="B29" s="98"/>
      <c r="C29" s="76"/>
      <c r="D29" s="91"/>
      <c r="E29" s="92"/>
      <c r="F29" s="93"/>
      <c r="G29" s="94"/>
      <c r="H29" s="87"/>
      <c r="I29" s="76"/>
      <c r="J29" s="87"/>
      <c r="K29" s="87"/>
      <c r="L29" s="76"/>
    </row>
    <row r="30" spans="1:12" s="7" customFormat="1" ht="16.5" customHeight="1" thickBot="1">
      <c r="A30" s="99" t="s">
        <v>7</v>
      </c>
      <c r="B30" s="100"/>
      <c r="C30" s="77">
        <f>SUM(C10:C28)</f>
        <v>436208473.45488989</v>
      </c>
      <c r="D30" s="95"/>
      <c r="E30" s="96"/>
      <c r="F30" s="77">
        <f>SUM(F10:F28)</f>
        <v>101420520.29404107</v>
      </c>
      <c r="G30" s="97"/>
      <c r="H30" s="95"/>
      <c r="I30" s="77">
        <f>SUM(I10:I28)</f>
        <v>537628993.74893093</v>
      </c>
      <c r="J30" s="95"/>
      <c r="K30" s="95"/>
      <c r="L30" s="90">
        <f>SUM(L10:L28)</f>
        <v>2043172810.8399994</v>
      </c>
    </row>
    <row r="31" spans="1:12" ht="52.5" customHeight="1">
      <c r="A31" s="153"/>
      <c r="B31" s="153"/>
      <c r="C31" s="153"/>
      <c r="D31" s="50"/>
      <c r="E31" s="153" t="s">
        <v>55</v>
      </c>
      <c r="F31" s="153"/>
      <c r="G31" s="153"/>
      <c r="H31" s="16"/>
      <c r="I31" s="16"/>
      <c r="J31" s="152" t="s">
        <v>48</v>
      </c>
      <c r="K31" s="152"/>
      <c r="L31" s="152"/>
    </row>
    <row r="32" spans="1:12">
      <c r="A32" s="15"/>
      <c r="B32" s="15"/>
      <c r="C32" s="15"/>
      <c r="D32" s="15"/>
      <c r="E32" s="15"/>
      <c r="F32" s="15"/>
      <c r="G32" s="15"/>
      <c r="H32" s="53"/>
      <c r="I32" s="53"/>
      <c r="J32" s="15"/>
      <c r="K32" s="53"/>
      <c r="L32" s="53"/>
    </row>
    <row r="33" spans="1:11" ht="13.5" thickBot="1"/>
    <row r="34" spans="1:11" ht="37.5" customHeight="1" thickBot="1">
      <c r="A34" s="137" t="s">
        <v>35</v>
      </c>
      <c r="B34" s="138"/>
      <c r="C34" s="138"/>
      <c r="D34" s="138"/>
      <c r="E34" s="138"/>
      <c r="F34" s="138"/>
      <c r="G34" s="138"/>
      <c r="H34" s="139"/>
      <c r="I34" s="11"/>
      <c r="J34" s="14"/>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10"/>
    </row>
    <row r="37" spans="1:11" ht="6.75" customHeight="1">
      <c r="A37" s="16"/>
      <c r="B37" s="18"/>
      <c r="C37" s="16"/>
      <c r="D37" s="16"/>
      <c r="E37" s="89"/>
      <c r="F37" s="89"/>
      <c r="G37" s="89"/>
      <c r="H37" s="89"/>
    </row>
    <row r="38" spans="1:11" ht="15">
      <c r="A38" s="88">
        <v>2009</v>
      </c>
      <c r="B38" s="98"/>
      <c r="C38" s="89">
        <v>400000000</v>
      </c>
      <c r="D38" s="87"/>
      <c r="E38" s="89">
        <v>1.8249194999999999E-2</v>
      </c>
      <c r="F38" s="89">
        <v>7299678</v>
      </c>
      <c r="G38" s="89">
        <v>4744791</v>
      </c>
      <c r="H38" s="89">
        <v>2554887</v>
      </c>
      <c r="I38" s="6"/>
      <c r="K38" s="3"/>
    </row>
    <row r="39" spans="1:11">
      <c r="A39" s="16"/>
      <c r="B39" s="18"/>
      <c r="C39" s="16"/>
      <c r="D39" s="16"/>
      <c r="E39" s="16"/>
      <c r="F39" s="16"/>
      <c r="G39" s="16"/>
      <c r="H39" s="16"/>
    </row>
    <row r="40" spans="1:11" ht="13.5" thickBot="1">
      <c r="A40" s="16"/>
      <c r="B40" s="18"/>
      <c r="C40" s="16"/>
      <c r="D40" s="16"/>
      <c r="E40" s="16"/>
      <c r="F40" s="16"/>
      <c r="G40" s="16"/>
      <c r="H40" s="16"/>
      <c r="J40" s="3"/>
      <c r="K40" s="3"/>
    </row>
    <row r="41" spans="1:11" ht="15.95" customHeight="1" thickBot="1">
      <c r="A41" s="33" t="s">
        <v>16</v>
      </c>
      <c r="B41" s="18"/>
      <c r="C41" s="103">
        <f>+I30+F38</f>
        <v>544928671.74893093</v>
      </c>
      <c r="D41" s="120"/>
      <c r="E41" s="16"/>
      <c r="F41" s="16"/>
      <c r="G41" s="16"/>
      <c r="H41" s="16"/>
    </row>
    <row r="42" spans="1:11" ht="3" customHeight="1">
      <c r="A42" t="s">
        <v>17</v>
      </c>
      <c r="B42" s="12"/>
      <c r="C42" s="9">
        <v>58492767.030000001</v>
      </c>
      <c r="D42" s="8"/>
    </row>
    <row r="44" spans="1:11">
      <c r="C44" s="5"/>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N44"/>
  <sheetViews>
    <sheetView showGridLines="0" topLeftCell="A3" zoomScale="90" zoomScaleNormal="90" workbookViewId="0">
      <selection activeCell="J31" sqref="J31:L31"/>
    </sheetView>
  </sheetViews>
  <sheetFormatPr baseColWidth="10" defaultRowHeight="12.75"/>
  <cols>
    <col min="1" max="1" width="28.1406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49</v>
      </c>
      <c r="M3" s="4"/>
    </row>
    <row r="4" spans="1:14" ht="21" customHeight="1" thickBot="1">
      <c r="A4" s="156" t="s">
        <v>19</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
    </row>
    <row r="7" spans="1:14" ht="12.95" customHeight="1" thickBot="1">
      <c r="A7" s="40"/>
      <c r="B7" s="44"/>
      <c r="C7" s="40"/>
      <c r="D7" s="40"/>
      <c r="E7" s="40"/>
      <c r="F7" s="40"/>
      <c r="G7" s="40"/>
      <c r="H7" s="40"/>
      <c r="I7" s="40"/>
      <c r="J7" s="40"/>
      <c r="K7" s="40"/>
      <c r="L7" s="150"/>
    </row>
    <row r="8" spans="1:14" s="2" customFormat="1" ht="39" customHeight="1" thickBot="1">
      <c r="A8" s="69" t="s">
        <v>0</v>
      </c>
      <c r="B8" s="45"/>
      <c r="C8" s="69" t="s">
        <v>18</v>
      </c>
      <c r="D8" s="46"/>
      <c r="E8" s="70" t="s">
        <v>2</v>
      </c>
      <c r="F8" s="69" t="s">
        <v>3</v>
      </c>
      <c r="G8" s="70" t="s">
        <v>1</v>
      </c>
      <c r="H8" s="46"/>
      <c r="I8" s="69" t="s">
        <v>18</v>
      </c>
      <c r="J8" s="70" t="s">
        <v>36</v>
      </c>
      <c r="K8" s="46"/>
      <c r="L8" s="151"/>
    </row>
    <row r="9" spans="1:14" s="13" customFormat="1" ht="6" customHeight="1">
      <c r="A9" s="45"/>
      <c r="B9" s="45"/>
      <c r="C9" s="45"/>
      <c r="D9" s="51"/>
      <c r="E9" s="52"/>
      <c r="F9" s="45"/>
      <c r="G9" s="52"/>
      <c r="H9" s="51"/>
      <c r="I9" s="51"/>
      <c r="J9" s="51"/>
      <c r="K9" s="51"/>
      <c r="L9" s="51"/>
    </row>
    <row r="10" spans="1:14" ht="15.75">
      <c r="A10" s="73">
        <f>Total!A11</f>
        <v>2025</v>
      </c>
      <c r="B10" s="23"/>
      <c r="C10" s="75">
        <v>75264004.879999995</v>
      </c>
      <c r="D10" s="86"/>
      <c r="E10" s="78">
        <v>970328883.55999994</v>
      </c>
      <c r="F10" s="83">
        <v>26538595.18</v>
      </c>
      <c r="G10" s="82">
        <f>+F10/E10</f>
        <v>2.7350103279038376E-2</v>
      </c>
      <c r="H10" s="87"/>
      <c r="I10" s="74">
        <f>SUM(C10,F10)</f>
        <v>101802600.06</v>
      </c>
      <c r="J10" s="81" t="s">
        <v>33</v>
      </c>
      <c r="K10" s="87"/>
      <c r="L10" s="85" t="s">
        <v>33</v>
      </c>
    </row>
    <row r="11" spans="1:14" ht="15.75">
      <c r="A11" s="73">
        <f>Total!A12</f>
        <v>2024</v>
      </c>
      <c r="B11" s="23"/>
      <c r="C11" s="75">
        <v>62268353.100000009</v>
      </c>
      <c r="D11" s="86"/>
      <c r="E11" s="78">
        <v>849823590</v>
      </c>
      <c r="F11" s="83">
        <v>25312641.163404878</v>
      </c>
      <c r="G11" s="82">
        <f>+F11/E11</f>
        <v>2.9785759610891572E-2</v>
      </c>
      <c r="H11" s="87"/>
      <c r="I11" s="74">
        <f>SUM(C11,F11)</f>
        <v>87580994.263404891</v>
      </c>
      <c r="J11" s="84">
        <f t="shared" ref="J11:J23" si="0">+I11/L11</f>
        <v>0.24954996588255135</v>
      </c>
      <c r="K11" s="87"/>
      <c r="L11" s="74">
        <v>350955745.29000002</v>
      </c>
    </row>
    <row r="12" spans="1:14" ht="15.75">
      <c r="A12" s="73">
        <v>2023</v>
      </c>
      <c r="B12" s="23"/>
      <c r="C12" s="75">
        <v>58022753.38000001</v>
      </c>
      <c r="D12" s="86"/>
      <c r="E12" s="78">
        <v>849792440</v>
      </c>
      <c r="F12" s="83">
        <v>29173874.210000001</v>
      </c>
      <c r="G12" s="82">
        <f>+F12/E12</f>
        <v>3.4330588078660712E-2</v>
      </c>
      <c r="H12" s="87"/>
      <c r="I12" s="74">
        <f>SUM(C12,F12)</f>
        <v>87196627.590000004</v>
      </c>
      <c r="J12" s="84">
        <f t="shared" si="0"/>
        <v>0.28502233107986419</v>
      </c>
      <c r="K12" s="87"/>
      <c r="L12" s="74">
        <v>305929108.29000002</v>
      </c>
    </row>
    <row r="13" spans="1:14" ht="15.75">
      <c r="A13" s="73">
        <v>2022</v>
      </c>
      <c r="B13" s="23"/>
      <c r="C13" s="75">
        <v>43287789.539999999</v>
      </c>
      <c r="D13" s="86"/>
      <c r="E13" s="78">
        <v>523744450</v>
      </c>
      <c r="F13" s="83">
        <v>11880612.939999999</v>
      </c>
      <c r="G13" s="82">
        <f>+F13/E13</f>
        <v>2.2683988231283404E-2</v>
      </c>
      <c r="H13" s="87"/>
      <c r="I13" s="74">
        <f>SUM(C13,F13)</f>
        <v>55168402.479999997</v>
      </c>
      <c r="J13" s="84">
        <f t="shared" si="0"/>
        <v>0.21815236334416654</v>
      </c>
      <c r="K13" s="87"/>
      <c r="L13" s="74">
        <v>252889318.43000001</v>
      </c>
    </row>
    <row r="14" spans="1:14" ht="15.75">
      <c r="A14" s="73">
        <v>2021</v>
      </c>
      <c r="B14" s="23"/>
      <c r="C14" s="75">
        <v>34200861.780000001</v>
      </c>
      <c r="D14" s="86"/>
      <c r="E14" s="78">
        <v>306961650</v>
      </c>
      <c r="F14" s="74">
        <v>9212363.1500000004</v>
      </c>
      <c r="G14" s="82">
        <f>+F14/E14</f>
        <v>3.0011446543892373E-2</v>
      </c>
      <c r="H14" s="87"/>
      <c r="I14" s="74">
        <f>SUM(C14,F14)</f>
        <v>43413224.93</v>
      </c>
      <c r="J14" s="84">
        <f t="shared" si="0"/>
        <v>0.20107721708033396</v>
      </c>
      <c r="K14" s="87"/>
      <c r="L14" s="74">
        <v>215903251.30000001</v>
      </c>
    </row>
    <row r="15" spans="1:14" ht="15.75">
      <c r="A15" s="73">
        <v>2020</v>
      </c>
      <c r="B15" s="23"/>
      <c r="C15" s="75">
        <v>30987284.469999999</v>
      </c>
      <c r="D15" s="86"/>
      <c r="E15" s="81" t="s">
        <v>33</v>
      </c>
      <c r="F15" s="81" t="s">
        <v>33</v>
      </c>
      <c r="G15" s="81" t="s">
        <v>33</v>
      </c>
      <c r="H15" s="87"/>
      <c r="I15" s="74">
        <v>30987284.469999999</v>
      </c>
      <c r="J15" s="84">
        <f t="shared" si="0"/>
        <v>0.14860875363860832</v>
      </c>
      <c r="K15" s="87"/>
      <c r="L15" s="74">
        <v>208515876.16</v>
      </c>
    </row>
    <row r="16" spans="1:14" ht="16.5" customHeight="1">
      <c r="A16" s="73">
        <v>2019</v>
      </c>
      <c r="B16" s="23"/>
      <c r="C16" s="75">
        <v>30724689.038352497</v>
      </c>
      <c r="D16" s="86"/>
      <c r="E16" s="81" t="s">
        <v>33</v>
      </c>
      <c r="F16" s="81" t="s">
        <v>33</v>
      </c>
      <c r="G16" s="81" t="s">
        <v>33</v>
      </c>
      <c r="H16" s="87"/>
      <c r="I16" s="74">
        <v>30724689.038352497</v>
      </c>
      <c r="J16" s="84">
        <f t="shared" si="0"/>
        <v>0.1501086109955849</v>
      </c>
      <c r="K16" s="87"/>
      <c r="L16" s="74">
        <v>204683054.72</v>
      </c>
    </row>
    <row r="17" spans="1:12" ht="16.5" customHeight="1">
      <c r="A17" s="73">
        <v>2018</v>
      </c>
      <c r="B17" s="23"/>
      <c r="C17" s="75">
        <v>29385759.59</v>
      </c>
      <c r="D17" s="87"/>
      <c r="E17" s="81" t="s">
        <v>33</v>
      </c>
      <c r="F17" s="81" t="s">
        <v>33</v>
      </c>
      <c r="G17" s="81" t="s">
        <v>33</v>
      </c>
      <c r="H17" s="87"/>
      <c r="I17" s="74">
        <v>29385759.59</v>
      </c>
      <c r="J17" s="84">
        <f t="shared" si="0"/>
        <v>0.16920918464115312</v>
      </c>
      <c r="K17" s="87"/>
      <c r="L17" s="74">
        <v>173665275.03999999</v>
      </c>
    </row>
    <row r="18" spans="1:12" ht="16.5" customHeight="1">
      <c r="A18" s="73">
        <v>2017</v>
      </c>
      <c r="B18" s="23"/>
      <c r="C18" s="75">
        <v>27301976.030000001</v>
      </c>
      <c r="D18" s="86"/>
      <c r="E18" s="81" t="s">
        <v>33</v>
      </c>
      <c r="F18" s="81" t="s">
        <v>33</v>
      </c>
      <c r="G18" s="81" t="s">
        <v>33</v>
      </c>
      <c r="H18" s="87"/>
      <c r="I18" s="74">
        <v>27301976.030000001</v>
      </c>
      <c r="J18" s="84">
        <f t="shared" si="0"/>
        <v>0.17294348565563189</v>
      </c>
      <c r="K18" s="87"/>
      <c r="L18" s="74">
        <v>157866460.97999999</v>
      </c>
    </row>
    <row r="19" spans="1:12" ht="16.5" customHeight="1">
      <c r="A19" s="73">
        <v>2016</v>
      </c>
      <c r="B19" s="23"/>
      <c r="C19" s="75">
        <v>26912261.099999998</v>
      </c>
      <c r="D19" s="87"/>
      <c r="E19" s="81" t="s">
        <v>33</v>
      </c>
      <c r="F19" s="81" t="s">
        <v>33</v>
      </c>
      <c r="G19" s="81" t="s">
        <v>33</v>
      </c>
      <c r="H19" s="87"/>
      <c r="I19" s="74">
        <v>26912261.099999998</v>
      </c>
      <c r="J19" s="84">
        <f t="shared" si="0"/>
        <v>0.19839709418380272</v>
      </c>
      <c r="K19" s="87"/>
      <c r="L19" s="74">
        <v>135648464.06</v>
      </c>
    </row>
    <row r="20" spans="1:12" ht="16.5" customHeight="1">
      <c r="A20" s="73">
        <v>2015</v>
      </c>
      <c r="B20" s="23"/>
      <c r="C20" s="75">
        <v>27349802.109999996</v>
      </c>
      <c r="D20" s="87"/>
      <c r="E20" s="81" t="s">
        <v>33</v>
      </c>
      <c r="F20" s="81" t="s">
        <v>33</v>
      </c>
      <c r="G20" s="81" t="s">
        <v>33</v>
      </c>
      <c r="H20" s="87"/>
      <c r="I20" s="74">
        <v>27349802.109999996</v>
      </c>
      <c r="J20" s="84">
        <f t="shared" si="0"/>
        <v>0.22396213825035488</v>
      </c>
      <c r="K20" s="87"/>
      <c r="L20" s="74">
        <v>122117971.92</v>
      </c>
    </row>
    <row r="21" spans="1:12" ht="16.5" customHeight="1">
      <c r="A21" s="73">
        <v>2014</v>
      </c>
      <c r="B21" s="23"/>
      <c r="C21" s="75">
        <v>24849308.809999995</v>
      </c>
      <c r="D21" s="86"/>
      <c r="E21" s="81" t="s">
        <v>33</v>
      </c>
      <c r="F21" s="81" t="s">
        <v>33</v>
      </c>
      <c r="G21" s="81" t="s">
        <v>33</v>
      </c>
      <c r="H21" s="87"/>
      <c r="I21" s="74">
        <v>24849308.809999995</v>
      </c>
      <c r="J21" s="84">
        <f t="shared" si="0"/>
        <v>0.2111101959642542</v>
      </c>
      <c r="K21" s="87"/>
      <c r="L21" s="74">
        <v>117707762.51000001</v>
      </c>
    </row>
    <row r="22" spans="1:12" ht="16.5" customHeight="1">
      <c r="A22" s="73">
        <v>2013</v>
      </c>
      <c r="B22" s="23"/>
      <c r="C22" s="75">
        <v>23860193.66</v>
      </c>
      <c r="D22" s="87"/>
      <c r="E22" s="81" t="s">
        <v>33</v>
      </c>
      <c r="F22" s="81" t="s">
        <v>33</v>
      </c>
      <c r="G22" s="81" t="s">
        <v>33</v>
      </c>
      <c r="H22" s="87"/>
      <c r="I22" s="74">
        <v>23860193.66</v>
      </c>
      <c r="J22" s="84">
        <f t="shared" si="0"/>
        <v>0.22113008403870624</v>
      </c>
      <c r="K22" s="87"/>
      <c r="L22" s="74">
        <v>107901164.89</v>
      </c>
    </row>
    <row r="23" spans="1:12" ht="16.5" customHeight="1">
      <c r="A23" s="73">
        <v>2012</v>
      </c>
      <c r="B23" s="23"/>
      <c r="C23" s="75">
        <v>28443635.75</v>
      </c>
      <c r="D23" s="87"/>
      <c r="E23" s="81" t="s">
        <v>33</v>
      </c>
      <c r="F23" s="81" t="s">
        <v>33</v>
      </c>
      <c r="G23" s="81" t="s">
        <v>33</v>
      </c>
      <c r="H23" s="87"/>
      <c r="I23" s="74">
        <v>28443635.75</v>
      </c>
      <c r="J23" s="84">
        <f t="shared" si="0"/>
        <v>0.31972719854786325</v>
      </c>
      <c r="K23" s="87"/>
      <c r="L23" s="74">
        <v>88962202.400000006</v>
      </c>
    </row>
    <row r="24" spans="1:12" ht="16.5" customHeight="1">
      <c r="A24" s="73">
        <v>2011</v>
      </c>
      <c r="B24" s="23"/>
      <c r="C24" s="75">
        <v>22590339.299999997</v>
      </c>
      <c r="D24" s="87"/>
      <c r="E24" s="78">
        <v>283197420</v>
      </c>
      <c r="F24" s="74">
        <v>7170745</v>
      </c>
      <c r="G24" s="82">
        <f>+F24/E24</f>
        <v>2.5320657935372432E-2</v>
      </c>
      <c r="H24" s="87"/>
      <c r="I24" s="74">
        <f>+C24+F24</f>
        <v>29761084.299999997</v>
      </c>
      <c r="J24" s="81" t="s">
        <v>33</v>
      </c>
      <c r="K24" s="87"/>
      <c r="L24" s="85" t="s">
        <v>33</v>
      </c>
    </row>
    <row r="25" spans="1:12" ht="16.5" customHeight="1">
      <c r="A25" s="73">
        <v>2010</v>
      </c>
      <c r="B25" s="23"/>
      <c r="C25" s="75">
        <v>25068439.120000001</v>
      </c>
      <c r="D25" s="87"/>
      <c r="E25" s="78">
        <v>283197420</v>
      </c>
      <c r="F25" s="74">
        <v>8789127</v>
      </c>
      <c r="G25" s="82">
        <f>+F25/E25</f>
        <v>3.1035335703270179E-2</v>
      </c>
      <c r="H25" s="87"/>
      <c r="I25" s="74">
        <f>+C25+F25</f>
        <v>33857566.120000005</v>
      </c>
      <c r="J25" s="81" t="s">
        <v>33</v>
      </c>
      <c r="K25" s="87"/>
      <c r="L25" s="85" t="s">
        <v>33</v>
      </c>
    </row>
    <row r="26" spans="1:12" ht="16.5" customHeight="1">
      <c r="A26" s="73">
        <v>2009</v>
      </c>
      <c r="B26" s="23"/>
      <c r="C26" s="75">
        <v>21851872.780000001</v>
      </c>
      <c r="D26" s="87"/>
      <c r="E26" s="78">
        <v>283197420</v>
      </c>
      <c r="F26" s="74">
        <v>9791944</v>
      </c>
      <c r="G26" s="82">
        <f>+F26/E26</f>
        <v>3.4576388443086803E-2</v>
      </c>
      <c r="H26" s="87"/>
      <c r="I26" s="74">
        <f>+C26+F26</f>
        <v>31643816.780000001</v>
      </c>
      <c r="J26" s="81" t="s">
        <v>33</v>
      </c>
      <c r="K26" s="87"/>
      <c r="L26" s="85" t="s">
        <v>33</v>
      </c>
    </row>
    <row r="27" spans="1:12" ht="16.5" customHeight="1">
      <c r="A27" s="73">
        <v>2008</v>
      </c>
      <c r="B27" s="23"/>
      <c r="C27" s="75">
        <v>4564188.4799999995</v>
      </c>
      <c r="D27" s="87"/>
      <c r="E27" s="78">
        <v>241019460</v>
      </c>
      <c r="F27" s="74">
        <v>9140979</v>
      </c>
      <c r="G27" s="82">
        <f>+F27/E27</f>
        <v>3.7926311012397088E-2</v>
      </c>
      <c r="H27" s="87"/>
      <c r="I27" s="74">
        <f>+C27+F27</f>
        <v>13705167.48</v>
      </c>
      <c r="J27" s="81" t="s">
        <v>33</v>
      </c>
      <c r="K27" s="87"/>
      <c r="L27" s="85" t="s">
        <v>33</v>
      </c>
    </row>
    <row r="28" spans="1:12" ht="16.5" customHeight="1">
      <c r="A28" s="73">
        <v>2007</v>
      </c>
      <c r="B28" s="23"/>
      <c r="C28" s="75">
        <v>1577413.67</v>
      </c>
      <c r="D28" s="87"/>
      <c r="E28" s="78">
        <v>220000000</v>
      </c>
      <c r="F28" s="74">
        <v>7709605</v>
      </c>
      <c r="G28" s="82">
        <f>+F28/E28</f>
        <v>3.5043659090909091E-2</v>
      </c>
      <c r="H28" s="87"/>
      <c r="I28" s="74">
        <f>+C28+F28</f>
        <v>9287018.6699999999</v>
      </c>
      <c r="J28" s="81" t="s">
        <v>33</v>
      </c>
      <c r="K28" s="87"/>
      <c r="L28" s="85" t="s">
        <v>33</v>
      </c>
    </row>
    <row r="29" spans="1:12" ht="6.75" customHeight="1" thickBot="1">
      <c r="A29" s="23"/>
      <c r="B29" s="23"/>
      <c r="C29" s="48"/>
      <c r="D29" s="26"/>
      <c r="E29" s="27"/>
      <c r="F29" s="49"/>
      <c r="G29" s="28"/>
      <c r="H29" s="16"/>
      <c r="I29" s="48"/>
      <c r="J29" s="16"/>
      <c r="K29" s="16"/>
      <c r="L29" s="48"/>
    </row>
    <row r="30" spans="1:12" s="7" customFormat="1" ht="16.5" customHeight="1" thickBot="1">
      <c r="A30" s="29" t="s">
        <v>7</v>
      </c>
      <c r="B30" s="30"/>
      <c r="C30" s="77">
        <f>SUM(C10:C28)</f>
        <v>598510926.58835244</v>
      </c>
      <c r="D30" s="20"/>
      <c r="E30" s="31"/>
      <c r="F30" s="77">
        <f>SUM(F10:F28)</f>
        <v>144720486.64340487</v>
      </c>
      <c r="G30" s="32"/>
      <c r="H30" s="33"/>
      <c r="I30" s="77">
        <f>SUM(I10:I28)</f>
        <v>743231413.23175728</v>
      </c>
      <c r="J30" s="33"/>
      <c r="K30" s="33"/>
      <c r="L30" s="90">
        <f>SUM(L10:L28)</f>
        <v>2442745655.9900002</v>
      </c>
    </row>
    <row r="31" spans="1:12" ht="52.5" customHeight="1">
      <c r="A31" s="153"/>
      <c r="B31" s="153"/>
      <c r="C31" s="153"/>
      <c r="D31" s="50"/>
      <c r="E31" s="153" t="s">
        <v>55</v>
      </c>
      <c r="F31" s="153"/>
      <c r="G31" s="153"/>
      <c r="H31" s="16"/>
      <c r="I31" s="16"/>
      <c r="J31" s="152" t="s">
        <v>48</v>
      </c>
      <c r="K31" s="152"/>
      <c r="L31" s="152"/>
    </row>
    <row r="32" spans="1:12">
      <c r="A32" s="15"/>
      <c r="B32" s="15"/>
      <c r="C32" s="15"/>
      <c r="D32" s="15"/>
      <c r="E32" s="15"/>
      <c r="F32" s="15"/>
      <c r="G32" s="15"/>
      <c r="H32" s="53"/>
      <c r="I32" s="53"/>
      <c r="J32" s="15"/>
      <c r="K32" s="53"/>
      <c r="L32" s="53"/>
    </row>
    <row r="33" spans="1:11" ht="13.5" thickBot="1"/>
    <row r="34" spans="1:11" ht="37.5" customHeight="1" thickBot="1">
      <c r="A34" s="137" t="s">
        <v>35</v>
      </c>
      <c r="B34" s="138"/>
      <c r="C34" s="138"/>
      <c r="D34" s="138"/>
      <c r="E34" s="138"/>
      <c r="F34" s="138"/>
      <c r="G34" s="138"/>
      <c r="H34" s="139"/>
      <c r="I34" s="11"/>
      <c r="J34" s="14"/>
    </row>
    <row r="35" spans="1:11" ht="13.5" thickBot="1">
      <c r="A35" s="101"/>
      <c r="B35" s="102"/>
      <c r="C35" s="101"/>
      <c r="D35" s="101"/>
      <c r="E35" s="101"/>
      <c r="F35" s="101"/>
      <c r="G35" s="101"/>
      <c r="H35" s="101"/>
    </row>
    <row r="36" spans="1:11" ht="39" customHeight="1" thickBot="1">
      <c r="A36" s="69" t="s">
        <v>0</v>
      </c>
      <c r="B36" s="45"/>
      <c r="C36" s="70" t="s">
        <v>2</v>
      </c>
      <c r="D36" s="40"/>
      <c r="E36" s="70" t="s">
        <v>1</v>
      </c>
      <c r="F36" s="69" t="s">
        <v>3</v>
      </c>
      <c r="G36" s="70" t="s">
        <v>5</v>
      </c>
      <c r="H36" s="70" t="s">
        <v>14</v>
      </c>
      <c r="I36" s="10"/>
    </row>
    <row r="37" spans="1:11" ht="6.75" customHeight="1">
      <c r="A37" s="16"/>
      <c r="B37" s="18"/>
      <c r="C37" s="16"/>
      <c r="D37" s="16"/>
      <c r="E37" s="37"/>
      <c r="F37" s="16"/>
      <c r="G37" s="16"/>
      <c r="H37" s="16"/>
    </row>
    <row r="38" spans="1:11" ht="15.75">
      <c r="A38" s="88">
        <v>2009</v>
      </c>
      <c r="B38" s="23"/>
      <c r="C38" s="89">
        <v>400000000</v>
      </c>
      <c r="D38" s="87"/>
      <c r="E38" s="82">
        <v>3.2254882499999998E-2</v>
      </c>
      <c r="F38" s="89">
        <v>12901953</v>
      </c>
      <c r="G38" s="89">
        <v>8386270</v>
      </c>
      <c r="H38" s="89">
        <v>4515683</v>
      </c>
      <c r="I38" s="6"/>
      <c r="K38" s="3"/>
    </row>
    <row r="39" spans="1:11" ht="14.25">
      <c r="A39" s="16"/>
      <c r="B39" s="18"/>
      <c r="C39" s="87"/>
      <c r="D39" s="87"/>
      <c r="E39" s="87"/>
      <c r="F39" s="87"/>
      <c r="G39" s="87"/>
      <c r="H39" s="87"/>
    </row>
    <row r="40" spans="1:11" ht="15" thickBot="1">
      <c r="A40" s="16"/>
      <c r="B40" s="18"/>
      <c r="C40" s="87"/>
      <c r="D40" s="87"/>
      <c r="E40" s="87"/>
      <c r="F40" s="87"/>
      <c r="G40" s="87"/>
      <c r="H40" s="87"/>
      <c r="J40" s="3"/>
      <c r="K40" s="3"/>
    </row>
    <row r="41" spans="1:11" ht="15.95" customHeight="1" thickBot="1">
      <c r="A41" s="33" t="s">
        <v>16</v>
      </c>
      <c r="B41" s="18"/>
      <c r="C41" s="103">
        <f>+I30+F38</f>
        <v>756133366.23175728</v>
      </c>
      <c r="D41" s="119"/>
      <c r="E41" s="87"/>
      <c r="F41" s="87"/>
      <c r="G41" s="87"/>
      <c r="H41" s="87"/>
    </row>
    <row r="42" spans="1:11" ht="3" customHeight="1">
      <c r="A42" t="s">
        <v>17</v>
      </c>
      <c r="B42" s="12"/>
      <c r="C42" s="9">
        <v>77077080.459999993</v>
      </c>
      <c r="D42" s="8"/>
    </row>
    <row r="44" spans="1:11">
      <c r="C44" s="5"/>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N44"/>
  <sheetViews>
    <sheetView showGridLines="0" topLeftCell="A4" zoomScale="90" zoomScaleNormal="90" workbookViewId="0">
      <selection activeCell="J31" sqref="J31:L31"/>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61</v>
      </c>
      <c r="M3" s="17"/>
    </row>
    <row r="4" spans="1:14" ht="21" customHeight="1" thickBot="1">
      <c r="A4" s="156" t="s">
        <v>20</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75"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75">
      <c r="A10" s="73">
        <f>Total!A11</f>
        <v>2025</v>
      </c>
      <c r="B10" s="23"/>
      <c r="C10" s="75">
        <v>29256428.849999998</v>
      </c>
      <c r="D10" s="86"/>
      <c r="E10" s="78">
        <v>970328883.55999994</v>
      </c>
      <c r="F10" s="83">
        <v>27588981.509999998</v>
      </c>
      <c r="G10" s="82">
        <f>+F10/E10</f>
        <v>2.8432608755064481E-2</v>
      </c>
      <c r="H10" s="87"/>
      <c r="I10" s="74">
        <f>SUM(C10,F10)</f>
        <v>56845410.359999999</v>
      </c>
      <c r="J10" s="81" t="s">
        <v>33</v>
      </c>
      <c r="K10" s="87"/>
      <c r="L10" s="85" t="s">
        <v>33</v>
      </c>
    </row>
    <row r="11" spans="1:14" ht="15.75">
      <c r="A11" s="73">
        <f>Total!A12</f>
        <v>2024</v>
      </c>
      <c r="B11" s="23"/>
      <c r="C11" s="75">
        <v>31100973.660000004</v>
      </c>
      <c r="D11" s="86"/>
      <c r="E11" s="78">
        <v>849823590</v>
      </c>
      <c r="F11" s="83">
        <v>14815257.800786024</v>
      </c>
      <c r="G11" s="82">
        <f>+F11/E11</f>
        <v>1.7433333194229197E-2</v>
      </c>
      <c r="H11" s="87"/>
      <c r="I11" s="74">
        <f>SUM(C11,F11)</f>
        <v>45916231.46078603</v>
      </c>
      <c r="J11" s="84">
        <f t="shared" ref="J11:J23" si="0">+I11/L11</f>
        <v>0.24940849340814272</v>
      </c>
      <c r="K11" s="87"/>
      <c r="L11" s="74">
        <v>184100512.50999999</v>
      </c>
    </row>
    <row r="12" spans="1:14" ht="15.75">
      <c r="A12" s="73">
        <v>2023</v>
      </c>
      <c r="B12" s="23"/>
      <c r="C12" s="75">
        <v>27839257.719999999</v>
      </c>
      <c r="D12" s="86"/>
      <c r="E12" s="78">
        <v>849792440</v>
      </c>
      <c r="F12" s="83">
        <v>27332650.539999999</v>
      </c>
      <c r="G12" s="82">
        <f>+F12/E12</f>
        <v>3.2163913508103222E-2</v>
      </c>
      <c r="H12" s="87"/>
      <c r="I12" s="74">
        <f>SUM(C12,F12)</f>
        <v>55171908.259999998</v>
      </c>
      <c r="J12" s="84">
        <f t="shared" si="0"/>
        <v>0.32557051322365915</v>
      </c>
      <c r="K12" s="87"/>
      <c r="L12" s="74">
        <v>169462239.41999999</v>
      </c>
    </row>
    <row r="13" spans="1:14" ht="15.75">
      <c r="A13" s="73">
        <v>2022</v>
      </c>
      <c r="B13" s="23"/>
      <c r="C13" s="75">
        <v>25635901.790000003</v>
      </c>
      <c r="D13" s="86"/>
      <c r="E13" s="78">
        <v>523744450</v>
      </c>
      <c r="F13" s="83">
        <v>20628195.719999999</v>
      </c>
      <c r="G13" s="82">
        <f>+F13/E13</f>
        <v>3.9385993913634787E-2</v>
      </c>
      <c r="H13" s="87"/>
      <c r="I13" s="74">
        <f>SUM(C13,F13)</f>
        <v>46264097.510000005</v>
      </c>
      <c r="J13" s="84">
        <f t="shared" si="0"/>
        <v>0.30161414926639252</v>
      </c>
      <c r="K13" s="87"/>
      <c r="L13" s="74">
        <v>153388352.71000001</v>
      </c>
    </row>
    <row r="14" spans="1:14" ht="15.75">
      <c r="A14" s="73">
        <v>2021</v>
      </c>
      <c r="B14" s="23"/>
      <c r="C14" s="75">
        <v>22341686.879999999</v>
      </c>
      <c r="D14" s="86"/>
      <c r="E14" s="78">
        <v>306961650</v>
      </c>
      <c r="F14" s="74">
        <v>6324788.96</v>
      </c>
      <c r="G14" s="82">
        <f>+F14/E14</f>
        <v>2.0604492320131847E-2</v>
      </c>
      <c r="H14" s="87"/>
      <c r="I14" s="74">
        <f>SUM(C14,F14)</f>
        <v>28666475.84</v>
      </c>
      <c r="J14" s="84">
        <f t="shared" si="0"/>
        <v>0.19846477880420277</v>
      </c>
      <c r="K14" s="87"/>
      <c r="L14" s="74">
        <v>144441124.58000001</v>
      </c>
    </row>
    <row r="15" spans="1:14" ht="15.75">
      <c r="A15" s="73">
        <v>2020</v>
      </c>
      <c r="B15" s="23"/>
      <c r="C15" s="75">
        <v>16697714.07</v>
      </c>
      <c r="D15" s="86"/>
      <c r="E15" s="81" t="s">
        <v>33</v>
      </c>
      <c r="F15" s="81" t="s">
        <v>33</v>
      </c>
      <c r="G15" s="81" t="s">
        <v>33</v>
      </c>
      <c r="H15" s="87"/>
      <c r="I15" s="74">
        <v>16697714.07</v>
      </c>
      <c r="J15" s="84">
        <f t="shared" si="0"/>
        <v>0.14716874960006154</v>
      </c>
      <c r="K15" s="87"/>
      <c r="L15" s="74">
        <v>113459644.90000001</v>
      </c>
    </row>
    <row r="16" spans="1:14" ht="16.5" customHeight="1">
      <c r="A16" s="73">
        <v>2019</v>
      </c>
      <c r="B16" s="23"/>
      <c r="C16" s="75">
        <v>19665588.177419901</v>
      </c>
      <c r="D16" s="86"/>
      <c r="E16" s="81" t="s">
        <v>33</v>
      </c>
      <c r="F16" s="81" t="s">
        <v>33</v>
      </c>
      <c r="G16" s="81" t="s">
        <v>33</v>
      </c>
      <c r="H16" s="87"/>
      <c r="I16" s="74">
        <v>19665588.177419901</v>
      </c>
      <c r="J16" s="84">
        <f t="shared" si="0"/>
        <v>0.16538987489863605</v>
      </c>
      <c r="K16" s="87"/>
      <c r="L16" s="74">
        <v>118904426.22</v>
      </c>
    </row>
    <row r="17" spans="1:12" ht="16.5" customHeight="1">
      <c r="A17" s="73">
        <v>2018</v>
      </c>
      <c r="B17" s="23"/>
      <c r="C17" s="75">
        <v>17727361.719999999</v>
      </c>
      <c r="D17" s="87"/>
      <c r="E17" s="81" t="s">
        <v>33</v>
      </c>
      <c r="F17" s="81" t="s">
        <v>33</v>
      </c>
      <c r="G17" s="81" t="s">
        <v>33</v>
      </c>
      <c r="H17" s="87"/>
      <c r="I17" s="74">
        <v>17727361.719999999</v>
      </c>
      <c r="J17" s="84">
        <f t="shared" si="0"/>
        <v>0.16710864638031447</v>
      </c>
      <c r="K17" s="87"/>
      <c r="L17" s="74">
        <v>106082851.51000001</v>
      </c>
    </row>
    <row r="18" spans="1:12" ht="16.5" customHeight="1">
      <c r="A18" s="73">
        <v>2017</v>
      </c>
      <c r="B18" s="23"/>
      <c r="C18" s="75">
        <v>20811481.040000003</v>
      </c>
      <c r="D18" s="86"/>
      <c r="E18" s="81" t="s">
        <v>33</v>
      </c>
      <c r="F18" s="81" t="s">
        <v>33</v>
      </c>
      <c r="G18" s="81" t="s">
        <v>33</v>
      </c>
      <c r="H18" s="87"/>
      <c r="I18" s="74">
        <v>20811481.040000003</v>
      </c>
      <c r="J18" s="84">
        <f t="shared" si="0"/>
        <v>0.20410921125748341</v>
      </c>
      <c r="K18" s="87"/>
      <c r="L18" s="74">
        <v>101962478.38</v>
      </c>
    </row>
    <row r="19" spans="1:12" ht="16.5" customHeight="1">
      <c r="A19" s="73">
        <v>2016</v>
      </c>
      <c r="B19" s="23"/>
      <c r="C19" s="75">
        <v>16473785.93</v>
      </c>
      <c r="D19" s="87"/>
      <c r="E19" s="81" t="s">
        <v>33</v>
      </c>
      <c r="F19" s="81" t="s">
        <v>33</v>
      </c>
      <c r="G19" s="81" t="s">
        <v>33</v>
      </c>
      <c r="H19" s="87"/>
      <c r="I19" s="74">
        <v>16473785.93</v>
      </c>
      <c r="J19" s="84">
        <f t="shared" si="0"/>
        <v>0.16220212982032911</v>
      </c>
      <c r="K19" s="87"/>
      <c r="L19" s="74">
        <v>101563314.54000001</v>
      </c>
    </row>
    <row r="20" spans="1:12" ht="16.5" customHeight="1">
      <c r="A20" s="73">
        <v>2015</v>
      </c>
      <c r="B20" s="23"/>
      <c r="C20" s="75">
        <v>18052324.82</v>
      </c>
      <c r="D20" s="87"/>
      <c r="E20" s="81" t="s">
        <v>33</v>
      </c>
      <c r="F20" s="81" t="s">
        <v>33</v>
      </c>
      <c r="G20" s="81" t="s">
        <v>33</v>
      </c>
      <c r="H20" s="87"/>
      <c r="I20" s="74">
        <v>18052324.82</v>
      </c>
      <c r="J20" s="84">
        <f t="shared" si="0"/>
        <v>0.17782358697925224</v>
      </c>
      <c r="K20" s="87"/>
      <c r="L20" s="74">
        <v>101518168.23999999</v>
      </c>
    </row>
    <row r="21" spans="1:12" ht="16.5" customHeight="1">
      <c r="A21" s="73">
        <v>2014</v>
      </c>
      <c r="B21" s="23"/>
      <c r="C21" s="75">
        <v>17854341.579999998</v>
      </c>
      <c r="D21" s="86"/>
      <c r="E21" s="81" t="s">
        <v>33</v>
      </c>
      <c r="F21" s="81" t="s">
        <v>33</v>
      </c>
      <c r="G21" s="81" t="s">
        <v>33</v>
      </c>
      <c r="H21" s="87"/>
      <c r="I21" s="74">
        <v>17854341.579999998</v>
      </c>
      <c r="J21" s="84">
        <f t="shared" si="0"/>
        <v>0.16940649762789553</v>
      </c>
      <c r="K21" s="87"/>
      <c r="L21" s="74">
        <v>105393487.44</v>
      </c>
    </row>
    <row r="22" spans="1:12" ht="16.5" customHeight="1">
      <c r="A22" s="73">
        <v>2013</v>
      </c>
      <c r="B22" s="23"/>
      <c r="C22" s="75">
        <v>24556623.560000006</v>
      </c>
      <c r="D22" s="87"/>
      <c r="E22" s="81" t="s">
        <v>33</v>
      </c>
      <c r="F22" s="81" t="s">
        <v>33</v>
      </c>
      <c r="G22" s="81" t="s">
        <v>33</v>
      </c>
      <c r="H22" s="87"/>
      <c r="I22" s="74">
        <v>24556623.560000006</v>
      </c>
      <c r="J22" s="84">
        <f t="shared" si="0"/>
        <v>0.22244068593019373</v>
      </c>
      <c r="K22" s="87"/>
      <c r="L22" s="74">
        <v>110396276.91</v>
      </c>
    </row>
    <row r="23" spans="1:12" ht="16.5" customHeight="1">
      <c r="A23" s="73">
        <v>2012</v>
      </c>
      <c r="B23" s="23"/>
      <c r="C23" s="75">
        <v>19028728.830000002</v>
      </c>
      <c r="D23" s="87"/>
      <c r="E23" s="81" t="s">
        <v>33</v>
      </c>
      <c r="F23" s="81" t="s">
        <v>33</v>
      </c>
      <c r="G23" s="81" t="s">
        <v>33</v>
      </c>
      <c r="H23" s="87"/>
      <c r="I23" s="74">
        <v>19028728.830000002</v>
      </c>
      <c r="J23" s="84">
        <f t="shared" si="0"/>
        <v>0.14826509953020225</v>
      </c>
      <c r="K23" s="87"/>
      <c r="L23" s="74">
        <v>128342603.15000001</v>
      </c>
    </row>
    <row r="24" spans="1:12" ht="16.5" customHeight="1">
      <c r="A24" s="73">
        <v>2011</v>
      </c>
      <c r="B24" s="23"/>
      <c r="C24" s="75">
        <v>20577011.869999997</v>
      </c>
      <c r="D24" s="87"/>
      <c r="E24" s="78">
        <v>283197420</v>
      </c>
      <c r="F24" s="74">
        <v>5637616</v>
      </c>
      <c r="G24" s="82">
        <f>+F24/E24</f>
        <v>1.9907017514495719E-2</v>
      </c>
      <c r="H24" s="87"/>
      <c r="I24" s="74">
        <f>+C24+F24</f>
        <v>26214627.869999997</v>
      </c>
      <c r="J24" s="81" t="s">
        <v>33</v>
      </c>
      <c r="K24" s="87"/>
      <c r="L24" s="85" t="s">
        <v>33</v>
      </c>
    </row>
    <row r="25" spans="1:12" ht="16.5" customHeight="1">
      <c r="A25" s="73">
        <v>2010</v>
      </c>
      <c r="B25" s="23"/>
      <c r="C25" s="75">
        <v>22984901.750000004</v>
      </c>
      <c r="D25" s="87"/>
      <c r="E25" s="78">
        <v>283197420</v>
      </c>
      <c r="F25" s="74">
        <v>5004026</v>
      </c>
      <c r="G25" s="82">
        <f>+F25/E25</f>
        <v>1.7669744307698847E-2</v>
      </c>
      <c r="H25" s="87"/>
      <c r="I25" s="74">
        <f>+C25+F25</f>
        <v>27988927.750000004</v>
      </c>
      <c r="J25" s="81" t="s">
        <v>33</v>
      </c>
      <c r="K25" s="87"/>
      <c r="L25" s="85" t="s">
        <v>33</v>
      </c>
    </row>
    <row r="26" spans="1:12" ht="16.5" customHeight="1">
      <c r="A26" s="73">
        <v>2009</v>
      </c>
      <c r="B26" s="23"/>
      <c r="C26" s="75">
        <v>19846696.680000007</v>
      </c>
      <c r="D26" s="87"/>
      <c r="E26" s="78">
        <v>283197420</v>
      </c>
      <c r="F26" s="74">
        <v>4558344</v>
      </c>
      <c r="G26" s="82">
        <f>+F26/E26</f>
        <v>1.6095994094861458E-2</v>
      </c>
      <c r="H26" s="87"/>
      <c r="I26" s="74">
        <f>+C26+F26</f>
        <v>24405040.680000007</v>
      </c>
      <c r="J26" s="81" t="s">
        <v>33</v>
      </c>
      <c r="K26" s="87"/>
      <c r="L26" s="85" t="s">
        <v>33</v>
      </c>
    </row>
    <row r="27" spans="1:12" ht="16.5" customHeight="1">
      <c r="A27" s="73">
        <v>2008</v>
      </c>
      <c r="B27" s="23"/>
      <c r="C27" s="75">
        <v>12719487.57</v>
      </c>
      <c r="D27" s="87"/>
      <c r="E27" s="78">
        <v>241019460</v>
      </c>
      <c r="F27" s="74">
        <v>3654416</v>
      </c>
      <c r="G27" s="82">
        <f>+F27/E27</f>
        <v>1.5162327556455401E-2</v>
      </c>
      <c r="H27" s="87"/>
      <c r="I27" s="74">
        <f>+C27+F27</f>
        <v>16373903.57</v>
      </c>
      <c r="J27" s="81" t="s">
        <v>33</v>
      </c>
      <c r="K27" s="87"/>
      <c r="L27" s="85" t="s">
        <v>33</v>
      </c>
    </row>
    <row r="28" spans="1:12" ht="16.5" customHeight="1">
      <c r="A28" s="73">
        <v>2007</v>
      </c>
      <c r="B28" s="23"/>
      <c r="C28" s="75">
        <v>1977495.67</v>
      </c>
      <c r="D28" s="87"/>
      <c r="E28" s="78">
        <v>220000000</v>
      </c>
      <c r="F28" s="74">
        <v>3384476</v>
      </c>
      <c r="G28" s="82">
        <f>+F28/E28</f>
        <v>1.5383981818181819E-2</v>
      </c>
      <c r="H28" s="87"/>
      <c r="I28" s="74">
        <f>+C28+F28</f>
        <v>5361971.67</v>
      </c>
      <c r="J28" s="81" t="s">
        <v>33</v>
      </c>
      <c r="K28" s="87"/>
      <c r="L28" s="85" t="s">
        <v>33</v>
      </c>
    </row>
    <row r="29" spans="1:12" ht="6.75" customHeight="1" thickBot="1">
      <c r="A29" s="23"/>
      <c r="B29" s="23"/>
      <c r="C29" s="76"/>
      <c r="D29" s="91"/>
      <c r="E29" s="92"/>
      <c r="F29" s="93"/>
      <c r="G29" s="94"/>
      <c r="H29" s="87"/>
      <c r="I29" s="76"/>
      <c r="J29" s="87"/>
      <c r="K29" s="87"/>
      <c r="L29" s="76"/>
    </row>
    <row r="30" spans="1:12" s="33" customFormat="1" ht="16.5" customHeight="1" thickBot="1">
      <c r="A30" s="29" t="s">
        <v>7</v>
      </c>
      <c r="B30" s="30"/>
      <c r="C30" s="77">
        <f>SUM(C10:C28)</f>
        <v>385147792.16741991</v>
      </c>
      <c r="D30" s="95"/>
      <c r="E30" s="96"/>
      <c r="F30" s="77">
        <f>SUM(F10:F28)</f>
        <v>118928752.53078602</v>
      </c>
      <c r="G30" s="97"/>
      <c r="H30" s="95"/>
      <c r="I30" s="77">
        <f>SUM(I10:I28)</f>
        <v>504076544.69820601</v>
      </c>
      <c r="J30" s="95"/>
      <c r="K30" s="95"/>
      <c r="L30" s="90">
        <f>SUM(L10:L27)</f>
        <v>1639015480.5100002</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75">
      <c r="A38" s="88">
        <v>2009</v>
      </c>
      <c r="B38" s="23"/>
      <c r="C38" s="89">
        <v>400000000</v>
      </c>
      <c r="D38" s="87"/>
      <c r="E38" s="82">
        <v>1.5053787500000001E-2</v>
      </c>
      <c r="F38" s="89">
        <v>6021515</v>
      </c>
      <c r="G38" s="89">
        <v>3913984</v>
      </c>
      <c r="H38" s="89">
        <v>2107531</v>
      </c>
      <c r="I38" s="38"/>
      <c r="K38" s="39"/>
    </row>
    <row r="39" spans="1:11">
      <c r="B39" s="18"/>
    </row>
    <row r="40" spans="1:11" ht="13.5" thickBot="1">
      <c r="B40" s="18"/>
      <c r="J40" s="39"/>
      <c r="K40" s="39"/>
    </row>
    <row r="41" spans="1:11" ht="15.95" customHeight="1" thickBot="1">
      <c r="A41" s="33" t="s">
        <v>16</v>
      </c>
      <c r="B41" s="18"/>
      <c r="C41" s="103">
        <f>+I30+F38</f>
        <v>510098059.69820601</v>
      </c>
      <c r="D41" s="120"/>
    </row>
    <row r="42" spans="1:11" ht="3" customHeight="1">
      <c r="A42" s="16" t="s">
        <v>17</v>
      </c>
      <c r="B42" s="18"/>
      <c r="C42" s="124">
        <v>61659265.970000014</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N44"/>
  <sheetViews>
    <sheetView showGridLines="0" topLeftCell="A3" zoomScale="90" zoomScaleNormal="90" workbookViewId="0">
      <selection activeCell="J31" sqref="J31:L31"/>
    </sheetView>
  </sheetViews>
  <sheetFormatPr baseColWidth="10" defaultColWidth="11.42578125" defaultRowHeight="12.75"/>
  <cols>
    <col min="1" max="1" width="26.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5" t="s">
        <v>9</v>
      </c>
      <c r="B2" s="155"/>
      <c r="C2" s="155"/>
      <c r="D2" s="155"/>
      <c r="E2" s="155"/>
      <c r="F2" s="155"/>
      <c r="G2" s="155"/>
      <c r="H2" s="155"/>
      <c r="I2" s="155"/>
      <c r="J2" s="155"/>
      <c r="K2" s="40"/>
      <c r="L2" s="40"/>
    </row>
    <row r="3" spans="1:14" ht="28.5" customHeight="1">
      <c r="A3" s="140" t="s">
        <v>8</v>
      </c>
      <c r="B3" s="141"/>
      <c r="C3" s="141"/>
      <c r="D3" s="141"/>
      <c r="E3" s="141"/>
      <c r="F3" s="141"/>
      <c r="G3" s="141"/>
      <c r="H3" s="141"/>
      <c r="I3" s="141"/>
      <c r="J3" s="142"/>
      <c r="K3" s="41"/>
      <c r="L3" s="149" t="s">
        <v>61</v>
      </c>
      <c r="M3" s="17"/>
    </row>
    <row r="4" spans="1:14" ht="26.25" customHeight="1" thickBot="1">
      <c r="A4" s="156" t="s">
        <v>21</v>
      </c>
      <c r="B4" s="157"/>
      <c r="C4" s="157"/>
      <c r="D4" s="157"/>
      <c r="E4" s="157"/>
      <c r="F4" s="157"/>
      <c r="G4" s="157"/>
      <c r="H4" s="157"/>
      <c r="I4" s="157"/>
      <c r="J4" s="158"/>
      <c r="K4" s="40"/>
      <c r="L4" s="150"/>
    </row>
    <row r="5" spans="1:14" ht="12.95" customHeight="1" thickBot="1">
      <c r="A5" s="42"/>
      <c r="B5" s="42"/>
      <c r="C5" s="42"/>
      <c r="D5" s="42"/>
      <c r="E5" s="42"/>
      <c r="F5" s="42"/>
      <c r="G5" s="42"/>
      <c r="H5" s="42"/>
      <c r="I5" s="42"/>
      <c r="J5" s="42"/>
      <c r="K5" s="40"/>
      <c r="L5" s="150"/>
    </row>
    <row r="6" spans="1:14" ht="38.25" customHeight="1" thickBot="1">
      <c r="A6" s="40"/>
      <c r="B6" s="40"/>
      <c r="C6" s="68" t="s">
        <v>6</v>
      </c>
      <c r="D6" s="43"/>
      <c r="E6" s="154" t="s">
        <v>4</v>
      </c>
      <c r="F6" s="154"/>
      <c r="G6" s="154"/>
      <c r="H6" s="47"/>
      <c r="I6" s="154" t="s">
        <v>34</v>
      </c>
      <c r="J6" s="154"/>
      <c r="K6" s="43"/>
      <c r="L6" s="150"/>
      <c r="N6" s="123"/>
    </row>
    <row r="7" spans="1:14" ht="12.95" customHeight="1" thickBot="1">
      <c r="A7" s="40"/>
      <c r="B7" s="44"/>
      <c r="C7" s="40"/>
      <c r="D7" s="40"/>
      <c r="E7" s="40"/>
      <c r="F7" s="40"/>
      <c r="G7" s="40"/>
      <c r="H7" s="40"/>
      <c r="I7" s="40"/>
      <c r="J7" s="40"/>
      <c r="K7" s="40"/>
      <c r="L7" s="150"/>
    </row>
    <row r="8" spans="1:14" s="20" customFormat="1" ht="39" customHeight="1" thickBot="1">
      <c r="A8" s="69" t="s">
        <v>0</v>
      </c>
      <c r="B8" s="45"/>
      <c r="C8" s="69" t="s">
        <v>18</v>
      </c>
      <c r="D8" s="46"/>
      <c r="E8" s="70" t="s">
        <v>2</v>
      </c>
      <c r="F8" s="69" t="s">
        <v>3</v>
      </c>
      <c r="G8" s="70" t="s">
        <v>1</v>
      </c>
      <c r="H8" s="46"/>
      <c r="I8" s="69" t="s">
        <v>18</v>
      </c>
      <c r="J8" s="70" t="s">
        <v>36</v>
      </c>
      <c r="K8" s="46"/>
      <c r="L8" s="151"/>
    </row>
    <row r="9" spans="1:14" s="21" customFormat="1" ht="6.75" customHeight="1">
      <c r="A9" s="45"/>
      <c r="B9" s="45"/>
      <c r="C9" s="45"/>
      <c r="D9" s="51"/>
      <c r="E9" s="52"/>
      <c r="F9" s="45"/>
      <c r="G9" s="52"/>
      <c r="H9" s="51"/>
      <c r="I9" s="51"/>
      <c r="J9" s="51"/>
      <c r="K9" s="51"/>
      <c r="L9" s="51"/>
    </row>
    <row r="10" spans="1:14" ht="15">
      <c r="A10" s="73">
        <f>Total!A11</f>
        <v>2025</v>
      </c>
      <c r="B10" s="98"/>
      <c r="C10" s="75">
        <v>249800158.27000004</v>
      </c>
      <c r="D10" s="86"/>
      <c r="E10" s="78">
        <v>970328883.55999994</v>
      </c>
      <c r="F10" s="83">
        <v>92015546.730000004</v>
      </c>
      <c r="G10" s="82">
        <f>+F10/E10</f>
        <v>9.4829236034289666E-2</v>
      </c>
      <c r="H10" s="87"/>
      <c r="I10" s="74">
        <f>SUM(C10,F10)</f>
        <v>341815705.00000006</v>
      </c>
      <c r="J10" s="81" t="s">
        <v>33</v>
      </c>
      <c r="K10" s="87"/>
      <c r="L10" s="85" t="s">
        <v>33</v>
      </c>
    </row>
    <row r="11" spans="1:14" ht="15">
      <c r="A11" s="73">
        <f>Total!A12</f>
        <v>2024</v>
      </c>
      <c r="B11" s="98"/>
      <c r="C11" s="75">
        <v>241033976.01999998</v>
      </c>
      <c r="D11" s="86"/>
      <c r="E11" s="78">
        <v>849823590</v>
      </c>
      <c r="F11" s="83">
        <v>85563806.163387209</v>
      </c>
      <c r="G11" s="82">
        <f>+F11/E11</f>
        <v>0.10068419748548897</v>
      </c>
      <c r="H11" s="87"/>
      <c r="I11" s="74">
        <f>SUM(C11,F11)</f>
        <v>326597782.18338716</v>
      </c>
      <c r="J11" s="84">
        <f t="shared" ref="J11:J23" si="0">+I11/L11</f>
        <v>0.36750395959048809</v>
      </c>
      <c r="K11" s="87"/>
      <c r="L11" s="74">
        <v>888691873</v>
      </c>
    </row>
    <row r="12" spans="1:14" ht="15">
      <c r="A12" s="73">
        <v>2023</v>
      </c>
      <c r="B12" s="98"/>
      <c r="C12" s="75">
        <v>228341090.63999999</v>
      </c>
      <c r="D12" s="86"/>
      <c r="E12" s="78">
        <v>849792440</v>
      </c>
      <c r="F12" s="83">
        <v>72269282.650000006</v>
      </c>
      <c r="G12" s="82">
        <f>+F12/E12</f>
        <v>8.5043452081075235E-2</v>
      </c>
      <c r="H12" s="87"/>
      <c r="I12" s="74">
        <f>SUM(C12,F12)</f>
        <v>300610373.28999996</v>
      </c>
      <c r="J12" s="84">
        <f t="shared" si="0"/>
        <v>0.3680516987809036</v>
      </c>
      <c r="K12" s="87"/>
      <c r="L12" s="74">
        <v>816761271</v>
      </c>
    </row>
    <row r="13" spans="1:14" ht="15">
      <c r="A13" s="73">
        <v>2022</v>
      </c>
      <c r="B13" s="98"/>
      <c r="C13" s="75">
        <v>197952893.11000001</v>
      </c>
      <c r="D13" s="86"/>
      <c r="E13" s="78">
        <v>523744450</v>
      </c>
      <c r="F13" s="83">
        <v>46676292.170000002</v>
      </c>
      <c r="G13" s="82">
        <f>+F13/E13</f>
        <v>8.9120356635760054E-2</v>
      </c>
      <c r="H13" s="87"/>
      <c r="I13" s="74">
        <f>SUM(C13,F13)</f>
        <v>244629185.28000003</v>
      </c>
      <c r="J13" s="84">
        <f t="shared" si="0"/>
        <v>0.3274623075044672</v>
      </c>
      <c r="K13" s="87"/>
      <c r="L13" s="74">
        <v>747045323</v>
      </c>
    </row>
    <row r="14" spans="1:14" ht="15">
      <c r="A14" s="73">
        <v>2021</v>
      </c>
      <c r="B14" s="98"/>
      <c r="C14" s="75">
        <v>162615588.76000002</v>
      </c>
      <c r="D14" s="86"/>
      <c r="E14" s="78">
        <v>306961650</v>
      </c>
      <c r="F14" s="74">
        <v>30311444.899999999</v>
      </c>
      <c r="G14" s="82">
        <f>+F14/E14</f>
        <v>9.874668350264601E-2</v>
      </c>
      <c r="H14" s="87"/>
      <c r="I14" s="74">
        <f>SUM(C14,F14)</f>
        <v>192927033.66000003</v>
      </c>
      <c r="J14" s="84">
        <f t="shared" si="0"/>
        <v>0.27452673968695984</v>
      </c>
      <c r="K14" s="87"/>
      <c r="L14" s="74">
        <v>702762266</v>
      </c>
    </row>
    <row r="15" spans="1:14" ht="15">
      <c r="A15" s="73">
        <v>2020</v>
      </c>
      <c r="B15" s="98"/>
      <c r="C15" s="75">
        <v>138748109.63</v>
      </c>
      <c r="D15" s="86"/>
      <c r="E15" s="81" t="s">
        <v>33</v>
      </c>
      <c r="F15" s="81" t="s">
        <v>33</v>
      </c>
      <c r="G15" s="81" t="s">
        <v>33</v>
      </c>
      <c r="H15" s="87"/>
      <c r="I15" s="74">
        <v>138748109.63</v>
      </c>
      <c r="J15" s="84">
        <f t="shared" si="0"/>
        <v>0.20119674998800416</v>
      </c>
      <c r="K15" s="87"/>
      <c r="L15" s="74">
        <v>689614070</v>
      </c>
    </row>
    <row r="16" spans="1:14" ht="16.5" customHeight="1">
      <c r="A16" s="73">
        <v>2019</v>
      </c>
      <c r="B16" s="98"/>
      <c r="C16" s="75">
        <v>136622051.26317579</v>
      </c>
      <c r="D16" s="86"/>
      <c r="E16" s="81" t="s">
        <v>33</v>
      </c>
      <c r="F16" s="81" t="s">
        <v>33</v>
      </c>
      <c r="G16" s="81" t="s">
        <v>33</v>
      </c>
      <c r="H16" s="87"/>
      <c r="I16" s="74">
        <v>136622051.26317579</v>
      </c>
      <c r="J16" s="84">
        <f t="shared" si="0"/>
        <v>0.21786015736353012</v>
      </c>
      <c r="K16" s="87"/>
      <c r="L16" s="74">
        <v>627108935</v>
      </c>
    </row>
    <row r="17" spans="1:12" ht="16.5" customHeight="1">
      <c r="A17" s="73">
        <v>2018</v>
      </c>
      <c r="B17" s="98"/>
      <c r="C17" s="75">
        <v>134549719.29000002</v>
      </c>
      <c r="D17" s="87"/>
      <c r="E17" s="81" t="s">
        <v>33</v>
      </c>
      <c r="F17" s="81" t="s">
        <v>33</v>
      </c>
      <c r="G17" s="81" t="s">
        <v>33</v>
      </c>
      <c r="H17" s="87"/>
      <c r="I17" s="74">
        <v>134549719.29000002</v>
      </c>
      <c r="J17" s="84">
        <f t="shared" si="0"/>
        <v>0.23644455950363111</v>
      </c>
      <c r="K17" s="87"/>
      <c r="L17" s="74">
        <v>569053987</v>
      </c>
    </row>
    <row r="18" spans="1:12" ht="16.5" customHeight="1">
      <c r="A18" s="73">
        <v>2017</v>
      </c>
      <c r="B18" s="98"/>
      <c r="C18" s="75">
        <v>121349361.86999999</v>
      </c>
      <c r="D18" s="86"/>
      <c r="E18" s="81" t="s">
        <v>33</v>
      </c>
      <c r="F18" s="81" t="s">
        <v>33</v>
      </c>
      <c r="G18" s="81" t="s">
        <v>33</v>
      </c>
      <c r="H18" s="87"/>
      <c r="I18" s="74">
        <v>121349361.86999999</v>
      </c>
      <c r="J18" s="84">
        <f t="shared" si="0"/>
        <v>0.21446808850761215</v>
      </c>
      <c r="K18" s="87"/>
      <c r="L18" s="74">
        <v>565815468</v>
      </c>
    </row>
    <row r="19" spans="1:12" ht="16.5" customHeight="1">
      <c r="A19" s="73">
        <v>2016</v>
      </c>
      <c r="B19" s="98"/>
      <c r="C19" s="75">
        <v>105403825.13</v>
      </c>
      <c r="D19" s="87"/>
      <c r="E19" s="81" t="s">
        <v>33</v>
      </c>
      <c r="F19" s="81" t="s">
        <v>33</v>
      </c>
      <c r="G19" s="81" t="s">
        <v>33</v>
      </c>
      <c r="H19" s="87"/>
      <c r="I19" s="74">
        <v>105403825.13</v>
      </c>
      <c r="J19" s="84">
        <f t="shared" si="0"/>
        <v>0.19721987903113841</v>
      </c>
      <c r="K19" s="87"/>
      <c r="L19" s="74">
        <v>534448280</v>
      </c>
    </row>
    <row r="20" spans="1:12" ht="16.5" customHeight="1">
      <c r="A20" s="73">
        <v>2015</v>
      </c>
      <c r="B20" s="98"/>
      <c r="C20" s="75">
        <v>95011813.459999993</v>
      </c>
      <c r="D20" s="87"/>
      <c r="E20" s="81" t="s">
        <v>33</v>
      </c>
      <c r="F20" s="81" t="s">
        <v>33</v>
      </c>
      <c r="G20" s="81" t="s">
        <v>33</v>
      </c>
      <c r="H20" s="87"/>
      <c r="I20" s="74">
        <v>95011813.459999993</v>
      </c>
      <c r="J20" s="84">
        <f t="shared" si="0"/>
        <v>0.19075315587905212</v>
      </c>
      <c r="K20" s="87"/>
      <c r="L20" s="74">
        <v>498087767</v>
      </c>
    </row>
    <row r="21" spans="1:12" ht="16.5" customHeight="1">
      <c r="A21" s="73">
        <v>2014</v>
      </c>
      <c r="B21" s="98"/>
      <c r="C21" s="75">
        <v>90648559.900000006</v>
      </c>
      <c r="D21" s="86"/>
      <c r="E21" s="81" t="s">
        <v>33</v>
      </c>
      <c r="F21" s="81" t="s">
        <v>33</v>
      </c>
      <c r="G21" s="81" t="s">
        <v>33</v>
      </c>
      <c r="H21" s="87"/>
      <c r="I21" s="74">
        <v>90648559.900000006</v>
      </c>
      <c r="J21" s="84">
        <f t="shared" si="0"/>
        <v>0.1872620145772563</v>
      </c>
      <c r="K21" s="87"/>
      <c r="L21" s="74">
        <v>484073399</v>
      </c>
    </row>
    <row r="22" spans="1:12" ht="16.5" customHeight="1">
      <c r="A22" s="73">
        <v>2013</v>
      </c>
      <c r="B22" s="98"/>
      <c r="C22" s="75">
        <v>84242407.879999995</v>
      </c>
      <c r="D22" s="87"/>
      <c r="E22" s="81" t="s">
        <v>33</v>
      </c>
      <c r="F22" s="81" t="s">
        <v>33</v>
      </c>
      <c r="G22" s="81" t="s">
        <v>33</v>
      </c>
      <c r="H22" s="87"/>
      <c r="I22" s="74">
        <v>84242407.879999995</v>
      </c>
      <c r="J22" s="84">
        <f t="shared" si="0"/>
        <v>0.17182206416567056</v>
      </c>
      <c r="K22" s="87"/>
      <c r="L22" s="74">
        <v>490288650</v>
      </c>
    </row>
    <row r="23" spans="1:12" ht="16.5" customHeight="1">
      <c r="A23" s="73">
        <v>2012</v>
      </c>
      <c r="B23" s="98"/>
      <c r="C23" s="75">
        <v>103078208.19999999</v>
      </c>
      <c r="D23" s="87"/>
      <c r="E23" s="81" t="s">
        <v>33</v>
      </c>
      <c r="F23" s="81" t="s">
        <v>33</v>
      </c>
      <c r="G23" s="81" t="s">
        <v>33</v>
      </c>
      <c r="H23" s="87"/>
      <c r="I23" s="74">
        <v>103078208.19999999</v>
      </c>
      <c r="J23" s="84">
        <f t="shared" si="0"/>
        <v>0.22023298182971535</v>
      </c>
      <c r="K23" s="87"/>
      <c r="L23" s="74">
        <v>468041650</v>
      </c>
    </row>
    <row r="24" spans="1:12" ht="16.5" customHeight="1">
      <c r="A24" s="73">
        <v>2011</v>
      </c>
      <c r="B24" s="98"/>
      <c r="C24" s="75">
        <v>84501154.87999998</v>
      </c>
      <c r="D24" s="87"/>
      <c r="E24" s="78">
        <v>283197420</v>
      </c>
      <c r="F24" s="74">
        <v>22535200</v>
      </c>
      <c r="G24" s="82">
        <f>+F24/E24</f>
        <v>7.9574171261870955E-2</v>
      </c>
      <c r="H24" s="87"/>
      <c r="I24" s="74">
        <f>+C24+F24</f>
        <v>107036354.87999998</v>
      </c>
      <c r="J24" s="81" t="s">
        <v>33</v>
      </c>
      <c r="K24" s="87"/>
      <c r="L24" s="85" t="s">
        <v>33</v>
      </c>
    </row>
    <row r="25" spans="1:12" ht="16.5" customHeight="1">
      <c r="A25" s="73">
        <v>2010</v>
      </c>
      <c r="B25" s="98"/>
      <c r="C25" s="75">
        <v>114104025.00999999</v>
      </c>
      <c r="D25" s="87"/>
      <c r="E25" s="78">
        <v>283197420</v>
      </c>
      <c r="F25" s="74">
        <v>22639331</v>
      </c>
      <c r="G25" s="82">
        <f>+F25/E25</f>
        <v>7.9941868820697592E-2</v>
      </c>
      <c r="H25" s="87"/>
      <c r="I25" s="74">
        <f>+C25+F25</f>
        <v>136743356.00999999</v>
      </c>
      <c r="J25" s="81" t="s">
        <v>33</v>
      </c>
      <c r="K25" s="87"/>
      <c r="L25" s="85" t="s">
        <v>33</v>
      </c>
    </row>
    <row r="26" spans="1:12" ht="16.5" customHeight="1">
      <c r="A26" s="73">
        <v>2009</v>
      </c>
      <c r="B26" s="98"/>
      <c r="C26" s="75">
        <v>99917796.129999995</v>
      </c>
      <c r="D26" s="87"/>
      <c r="E26" s="78">
        <v>283197420</v>
      </c>
      <c r="F26" s="74">
        <v>22289480</v>
      </c>
      <c r="G26" s="82">
        <f>+F26/E26</f>
        <v>7.8706507990079846E-2</v>
      </c>
      <c r="H26" s="87"/>
      <c r="I26" s="74">
        <f>+C26+F26</f>
        <v>122207276.13</v>
      </c>
      <c r="J26" s="81" t="s">
        <v>33</v>
      </c>
      <c r="K26" s="87"/>
      <c r="L26" s="85" t="s">
        <v>33</v>
      </c>
    </row>
    <row r="27" spans="1:12" ht="16.5" customHeight="1">
      <c r="A27" s="73">
        <v>2008</v>
      </c>
      <c r="B27" s="98"/>
      <c r="C27" s="75">
        <v>41180134.609999999</v>
      </c>
      <c r="D27" s="87"/>
      <c r="E27" s="78">
        <v>241019460</v>
      </c>
      <c r="F27" s="74">
        <v>20134893</v>
      </c>
      <c r="G27" s="82">
        <f>+F27/E27</f>
        <v>8.3540528221248189E-2</v>
      </c>
      <c r="H27" s="87"/>
      <c r="I27" s="74">
        <f>+C27+F27</f>
        <v>61315027.609999999</v>
      </c>
      <c r="J27" s="81" t="s">
        <v>33</v>
      </c>
      <c r="K27" s="87"/>
      <c r="L27" s="85" t="s">
        <v>33</v>
      </c>
    </row>
    <row r="28" spans="1:12" ht="16.5" customHeight="1">
      <c r="A28" s="73">
        <v>2007</v>
      </c>
      <c r="B28" s="98"/>
      <c r="C28" s="75">
        <v>0</v>
      </c>
      <c r="D28" s="87"/>
      <c r="E28" s="78">
        <v>220000000</v>
      </c>
      <c r="F28" s="74">
        <v>17800170</v>
      </c>
      <c r="G28" s="82">
        <f>+F28/E28</f>
        <v>8.0909863636363641E-2</v>
      </c>
      <c r="H28" s="87"/>
      <c r="I28" s="74">
        <v>17800170</v>
      </c>
      <c r="J28" s="81" t="s">
        <v>33</v>
      </c>
      <c r="K28" s="87"/>
      <c r="L28" s="85" t="s">
        <v>33</v>
      </c>
    </row>
    <row r="29" spans="1:12" ht="6.75" customHeight="1" thickBot="1">
      <c r="A29" s="98"/>
      <c r="B29" s="98"/>
      <c r="C29" s="76"/>
      <c r="D29" s="91"/>
      <c r="E29" s="92"/>
      <c r="F29" s="93"/>
      <c r="G29" s="94"/>
      <c r="H29" s="87"/>
      <c r="I29" s="76"/>
      <c r="J29" s="87"/>
      <c r="K29" s="87"/>
      <c r="L29" s="76"/>
    </row>
    <row r="30" spans="1:12" s="33" customFormat="1" ht="16.5" customHeight="1" thickBot="1">
      <c r="A30" s="99" t="s">
        <v>7</v>
      </c>
      <c r="B30" s="100"/>
      <c r="C30" s="77">
        <f>SUM(C10:C28)</f>
        <v>2429100874.0531764</v>
      </c>
      <c r="D30" s="95"/>
      <c r="E30" s="96"/>
      <c r="F30" s="77">
        <f>SUM(F10:F28)</f>
        <v>432235446.61338717</v>
      </c>
      <c r="G30" s="97"/>
      <c r="H30" s="95"/>
      <c r="I30" s="77">
        <f>SUM(I10:I28)</f>
        <v>2861336320.6665635</v>
      </c>
      <c r="J30" s="95"/>
      <c r="K30" s="95"/>
      <c r="L30" s="90">
        <f>SUM(L10:L28)</f>
        <v>8081792939</v>
      </c>
    </row>
    <row r="31" spans="1:12" ht="52.5" customHeight="1">
      <c r="A31" s="153"/>
      <c r="B31" s="153"/>
      <c r="C31" s="153"/>
      <c r="D31" s="50"/>
      <c r="E31" s="153" t="s">
        <v>55</v>
      </c>
      <c r="F31" s="153"/>
      <c r="G31" s="153"/>
      <c r="J31" s="152" t="s">
        <v>53</v>
      </c>
      <c r="K31" s="152"/>
      <c r="L31" s="152"/>
    </row>
    <row r="32" spans="1:12">
      <c r="A32" s="34"/>
      <c r="B32" s="34"/>
      <c r="C32" s="34"/>
      <c r="D32" s="34"/>
      <c r="E32" s="34"/>
      <c r="F32" s="34"/>
      <c r="G32" s="34"/>
      <c r="J32" s="34"/>
    </row>
    <row r="33" spans="1:11" ht="13.5" thickBot="1"/>
    <row r="34" spans="1:11" ht="37.5" customHeight="1" thickBot="1">
      <c r="A34" s="137" t="s">
        <v>35</v>
      </c>
      <c r="B34" s="138"/>
      <c r="C34" s="138"/>
      <c r="D34" s="138"/>
      <c r="E34" s="138"/>
      <c r="F34" s="138"/>
      <c r="G34" s="138"/>
      <c r="H34" s="139"/>
      <c r="I34" s="35"/>
      <c r="J34" s="36"/>
    </row>
    <row r="35" spans="1:11" ht="13.5" thickBot="1">
      <c r="A35" s="40"/>
      <c r="B35" s="44"/>
      <c r="C35" s="40"/>
      <c r="D35" s="40"/>
      <c r="E35" s="40"/>
      <c r="F35" s="40"/>
      <c r="G35" s="40"/>
      <c r="H35" s="40"/>
    </row>
    <row r="36" spans="1:11" ht="39" customHeight="1" thickBot="1">
      <c r="A36" s="69" t="s">
        <v>0</v>
      </c>
      <c r="B36" s="45"/>
      <c r="C36" s="70" t="s">
        <v>2</v>
      </c>
      <c r="D36" s="40"/>
      <c r="E36" s="70" t="s">
        <v>1</v>
      </c>
      <c r="F36" s="69" t="s">
        <v>3</v>
      </c>
      <c r="G36" s="70" t="s">
        <v>5</v>
      </c>
      <c r="H36" s="70" t="s">
        <v>14</v>
      </c>
      <c r="I36" s="22"/>
    </row>
    <row r="37" spans="1:11" ht="6.75" customHeight="1">
      <c r="B37" s="18"/>
      <c r="E37" s="37"/>
    </row>
    <row r="38" spans="1:11" ht="15">
      <c r="A38" s="88">
        <v>2009</v>
      </c>
      <c r="B38" s="98"/>
      <c r="C38" s="89">
        <v>400000000</v>
      </c>
      <c r="D38" s="87"/>
      <c r="E38" s="82">
        <v>7.4124625E-2</v>
      </c>
      <c r="F38" s="89">
        <v>29649850</v>
      </c>
      <c r="G38" s="89">
        <v>19272403</v>
      </c>
      <c r="H38" s="89">
        <v>10377447</v>
      </c>
      <c r="I38" s="38"/>
      <c r="K38" s="39"/>
    </row>
    <row r="39" spans="1:11">
      <c r="B39" s="18"/>
    </row>
    <row r="40" spans="1:11" ht="13.5" thickBot="1">
      <c r="B40" s="18"/>
      <c r="J40" s="39"/>
      <c r="K40" s="39"/>
    </row>
    <row r="41" spans="1:11" ht="15.95" customHeight="1" thickBot="1">
      <c r="A41" s="33" t="s">
        <v>16</v>
      </c>
      <c r="B41" s="18"/>
      <c r="C41" s="103">
        <f>+I30+F38</f>
        <v>2890986170.6665635</v>
      </c>
      <c r="D41" s="120"/>
    </row>
    <row r="42" spans="1:11" ht="3" customHeight="1">
      <c r="A42" s="16" t="s">
        <v>17</v>
      </c>
      <c r="B42" s="18"/>
      <c r="C42" s="124">
        <v>279640323.42999995</v>
      </c>
      <c r="D42" s="125"/>
    </row>
    <row r="44" spans="1:11">
      <c r="C44" s="120"/>
    </row>
  </sheetData>
  <mergeCells count="10">
    <mergeCell ref="L3:L8"/>
    <mergeCell ref="A34:H34"/>
    <mergeCell ref="I6:J6"/>
    <mergeCell ref="A2:J2"/>
    <mergeCell ref="A3:J3"/>
    <mergeCell ref="A4:J4"/>
    <mergeCell ref="E6:G6"/>
    <mergeCell ref="J31:L31"/>
    <mergeCell ref="A31:C31"/>
    <mergeCell ref="E31:G31"/>
  </mergeCells>
  <pageMargins left="0.75" right="0.75" top="1" bottom="1" header="0" footer="0"/>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porsaad</vt:lpstr>
      <vt:lpstr>Total</vt:lpstr>
      <vt:lpstr>Andalucía</vt:lpstr>
      <vt:lpstr>Aragón</vt:lpstr>
      <vt:lpstr>Asturias</vt:lpstr>
      <vt:lpstr>Illes Balears</vt:lpstr>
      <vt:lpstr>Canarias</vt:lpstr>
      <vt:lpstr>Cantabria</vt:lpstr>
      <vt:lpstr>Castilla y León</vt:lpstr>
      <vt:lpstr>Castilla- La Mancha</vt:lpstr>
      <vt:lpstr>Cataluña</vt:lpstr>
      <vt:lpstr>Comunidad Valenciana</vt:lpstr>
      <vt:lpstr>Extremadura</vt:lpstr>
      <vt:lpstr>Galicia</vt:lpstr>
      <vt:lpstr>Madrid</vt:lpstr>
      <vt:lpstr>Región de Murcia</vt:lpstr>
      <vt:lpstr>Comunidad Foral de Navarra</vt:lpstr>
      <vt:lpstr>Pais Vasco</vt:lpstr>
      <vt:lpstr>La Rioja</vt:lpstr>
      <vt:lpstr>Andalucía!Área_de_impresión</vt:lpstr>
      <vt:lpstr>Aragón!Área_de_impresión</vt:lpstr>
      <vt:lpstr>Asturias!Área_de_impresión</vt:lpstr>
      <vt:lpstr>Canarias!Área_de_impresión</vt:lpstr>
      <vt:lpstr>Cantabria!Área_de_impresión</vt:lpstr>
      <vt:lpstr>'Castilla- La Mancha'!Área_de_impresión</vt:lpstr>
      <vt:lpstr>'Castilla y León'!Área_de_impresión</vt:lpstr>
      <vt:lpstr>Cataluña!Área_de_impresión</vt:lpstr>
      <vt:lpstr>'Comunidad Foral de Navarra'!Área_de_impresión</vt:lpstr>
      <vt:lpstr>'Comunidad Valenciana'!Área_de_impresión</vt:lpstr>
      <vt:lpstr>Extremadura!Área_de_impresión</vt:lpstr>
      <vt:lpstr>Galicia!Área_de_impresión</vt:lpstr>
      <vt:lpstr>'Illes Balears'!Área_de_impresión</vt:lpstr>
      <vt:lpstr>'La Rioja'!Área_de_impresión</vt:lpstr>
      <vt:lpstr>Madrid!Área_de_impresión</vt:lpstr>
      <vt:lpstr>'Pais Vasco'!Área_de_impresión</vt:lpstr>
      <vt:lpstr>porsaad!Área_de_impresión</vt:lpstr>
      <vt:lpstr>'Región de Murcia'!Área_de_impresión</vt:lpstr>
      <vt:lpstr>Total!Área_de_impresión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Imserso</dc:creator>
  <cp:lastModifiedBy>María Luisa Lanza Muñoz</cp:lastModifiedBy>
  <cp:lastPrinted>2022-05-31T07:40:16Z</cp:lastPrinted>
  <dcterms:created xsi:type="dcterms:W3CDTF">2009-04-23T18:06:37Z</dcterms:created>
  <dcterms:modified xsi:type="dcterms:W3CDTF">2026-02-04T09:28:34Z</dcterms:modified>
</cp:coreProperties>
</file>